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3" documentId="8_{15A59C74-9C00-461C-B005-8EA24BF6AA5C}" xr6:coauthVersionLast="47" xr6:coauthVersionMax="47" xr10:uidLastSave="{03033A35-120F-43E7-A0BE-36F6002E8CE3}"/>
  <bookViews>
    <workbookView xWindow="-120" yWindow="-120" windowWidth="20730" windowHeight="11040" activeTab="2" xr2:uid="{FFA02DE3-4CD4-42A8-9714-0B5346CB284E}"/>
  </bookViews>
  <sheets>
    <sheet name="Table 1" sheetId="1" r:id="rId1"/>
    <sheet name="Table 2 " sheetId="2" r:id="rId2"/>
    <sheet name="Table 3" sheetId="6" r:id="rId3"/>
    <sheet name="Table 4" sheetId="4" r:id="rId4"/>
    <sheet name="Table 5" sheetId="5" r:id="rId5"/>
  </sheets>
  <definedNames>
    <definedName name="_xlnm.Criteria" localSheetId="1">#REF!</definedName>
    <definedName name="_xlnm.Criteria" localSheetId="3">#REF!</definedName>
    <definedName name="_xlnm.Criteria">#REF!</definedName>
    <definedName name="_xlnm.Database" localSheetId="1">#REF!</definedName>
    <definedName name="_xlnm.Database" localSheetId="3">#REF!</definedName>
    <definedName name="_xlnm.Database">#REF!</definedName>
    <definedName name="_xlnm.Extract" localSheetId="1">#REF!</definedName>
    <definedName name="_xlnm.Extract" localSheetId="3">#REF!</definedName>
    <definedName name="_xlnm.Extract">#REF!</definedName>
    <definedName name="pages" localSheetId="1">#REF!</definedName>
    <definedName name="pages" localSheetId="3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1" i="6" l="1"/>
  <c r="E50" i="6" s="1"/>
  <c r="C51" i="6"/>
  <c r="G50" i="6"/>
  <c r="C50" i="6"/>
  <c r="C5" i="6" s="1"/>
  <c r="G41" i="6"/>
  <c r="E41" i="6"/>
  <c r="C41" i="6"/>
  <c r="G35" i="6"/>
  <c r="E35" i="6"/>
  <c r="C35" i="6"/>
  <c r="G26" i="6"/>
  <c r="E26" i="6"/>
  <c r="C26" i="6"/>
  <c r="G18" i="6"/>
  <c r="E18" i="6"/>
  <c r="C18" i="6"/>
  <c r="F10" i="6"/>
  <c r="D10" i="6"/>
  <c r="B10" i="6"/>
  <c r="F8" i="6"/>
  <c r="D8" i="6"/>
  <c r="B8" i="6"/>
  <c r="G7" i="6"/>
  <c r="E7" i="6"/>
  <c r="C7" i="6"/>
  <c r="G5" i="6"/>
  <c r="G51" i="5"/>
  <c r="E51" i="5"/>
  <c r="C51" i="5"/>
  <c r="G50" i="5"/>
  <c r="E50" i="5"/>
  <c r="C50" i="5"/>
  <c r="G41" i="5"/>
  <c r="E41" i="5"/>
  <c r="C41" i="5"/>
  <c r="G35" i="5"/>
  <c r="E35" i="5"/>
  <c r="C35" i="5"/>
  <c r="G26" i="5"/>
  <c r="E26" i="5"/>
  <c r="C26" i="5"/>
  <c r="G18" i="5"/>
  <c r="E18" i="5"/>
  <c r="C18" i="5"/>
  <c r="F10" i="5"/>
  <c r="D10" i="5"/>
  <c r="B10" i="5"/>
  <c r="F8" i="5"/>
  <c r="D8" i="5"/>
  <c r="B8" i="5"/>
  <c r="G7" i="5"/>
  <c r="E7" i="5"/>
  <c r="C7" i="5"/>
  <c r="G5" i="5"/>
  <c r="E5" i="5"/>
  <c r="C5" i="5"/>
  <c r="F35" i="4"/>
  <c r="D35" i="4"/>
  <c r="B35" i="4"/>
  <c r="G32" i="4"/>
  <c r="E32" i="4"/>
  <c r="C32" i="4"/>
  <c r="G27" i="4"/>
  <c r="E27" i="4"/>
  <c r="C27" i="4"/>
  <c r="F22" i="4"/>
  <c r="G21" i="4"/>
  <c r="E21" i="4"/>
  <c r="C21" i="4"/>
  <c r="G15" i="4"/>
  <c r="G5" i="4" s="1"/>
  <c r="E15" i="4"/>
  <c r="C15" i="4"/>
  <c r="F8" i="4"/>
  <c r="D8" i="4"/>
  <c r="B8" i="4"/>
  <c r="G7" i="4"/>
  <c r="E7" i="4"/>
  <c r="C7" i="4"/>
  <c r="C5" i="4" s="1"/>
  <c r="E5" i="4"/>
  <c r="F35" i="2"/>
  <c r="D35" i="2"/>
  <c r="B35" i="2"/>
  <c r="G32" i="2"/>
  <c r="E32" i="2"/>
  <c r="C32" i="2"/>
  <c r="G27" i="2"/>
  <c r="E27" i="2"/>
  <c r="C27" i="2"/>
  <c r="F22" i="2"/>
  <c r="G21" i="2"/>
  <c r="G5" i="2" s="1"/>
  <c r="E21" i="2"/>
  <c r="C21" i="2"/>
  <c r="G15" i="2"/>
  <c r="E15" i="2"/>
  <c r="C15" i="2"/>
  <c r="F8" i="2"/>
  <c r="D8" i="2"/>
  <c r="B8" i="2"/>
  <c r="G7" i="2"/>
  <c r="E7" i="2"/>
  <c r="C7" i="2"/>
  <c r="E5" i="2"/>
  <c r="C5" i="2"/>
  <c r="D9" i="1"/>
  <c r="C9" i="1"/>
  <c r="B9" i="1"/>
  <c r="E8" i="1"/>
  <c r="F8" i="1" s="1"/>
  <c r="E7" i="1"/>
  <c r="E9" i="1" s="1"/>
  <c r="F9" i="1" s="1"/>
  <c r="E5" i="6" l="1"/>
  <c r="F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tc={B70C1C68-2993-49F7-A99F-431C338DC82B}</author>
  </authors>
  <commentList>
    <comment ref="G51" authorId="0" shapeId="0" xr:uid="{B70C1C68-2993-49F7-A99F-431C338DC82B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Unique Beneficiaries report (Note 3). +EUR 250.65 adjustment to align sum of quarters with corresponding YTD expenditure (T3).</t>
      </text>
    </comment>
  </commentList>
</comments>
</file>

<file path=xl/sharedStrings.xml><?xml version="1.0" encoding="utf-8"?>
<sst xmlns="http://schemas.openxmlformats.org/spreadsheetml/2006/main" count="375" uniqueCount="114">
  <si>
    <t>Table 1.  Social Security Benefits Expenditure by period and description</t>
  </si>
  <si>
    <t>Description</t>
  </si>
  <si>
    <t>Jan-Sep 
2024</t>
  </si>
  <si>
    <t>Jan-Sep 
2025</t>
  </si>
  <si>
    <t>Jan-Sep 
2026</t>
  </si>
  <si>
    <t>Jan-Sep 2026 / Jan-Sep 2025</t>
  </si>
  <si>
    <t>Change</t>
  </si>
  <si>
    <t>% change</t>
  </si>
  <si>
    <t>€ 000</t>
  </si>
  <si>
    <t xml:space="preserve">Contributory Benefits </t>
  </si>
  <si>
    <t>Non-Contributory Benefits</t>
  </si>
  <si>
    <t>Total Social Security Benefits</t>
  </si>
  <si>
    <t>Table 2.  Social Security Contributory Benefits by period and description</t>
  </si>
  <si>
    <t>Jan-Sep 2024</t>
  </si>
  <si>
    <t>Jan-Sep 2025</t>
  </si>
  <si>
    <t>Jan-Sep 2026</t>
  </si>
  <si>
    <t>Beneficiaries</t>
  </si>
  <si>
    <t>-</t>
  </si>
  <si>
    <t>Pensions in respect of Retirement</t>
  </si>
  <si>
    <t xml:space="preserve">Retirement Pension </t>
  </si>
  <si>
    <t>National Minimum Pension</t>
  </si>
  <si>
    <t>Increased Retirement Pension</t>
  </si>
  <si>
    <t>Two-Thirds Pension</t>
  </si>
  <si>
    <t>Increased National Minimum Pension</t>
  </si>
  <si>
    <t>Decreased National Minimum Pension</t>
  </si>
  <si>
    <t>Pensions in respect of Invalidity</t>
  </si>
  <si>
    <t>Invalidity Pension</t>
  </si>
  <si>
    <t>Increased Invalidity Pension</t>
  </si>
  <si>
    <t>National Minimum Invalidity Pension</t>
  </si>
  <si>
    <r>
      <t>Decreased National Minimum Invalidity Pension</t>
    </r>
    <r>
      <rPr>
        <vertAlign val="superscript"/>
        <sz val="9"/>
        <rFont val="Arial"/>
        <family val="2"/>
      </rPr>
      <t>1</t>
    </r>
  </si>
  <si>
    <t>c</t>
  </si>
  <si>
    <t>Pensions in respect of Widowhood</t>
  </si>
  <si>
    <t>Widows' Pension</t>
  </si>
  <si>
    <t>Early Survivors' Pension</t>
  </si>
  <si>
    <t>Survivors' Pension</t>
  </si>
  <si>
    <t>National Minimum Widows' Pension</t>
  </si>
  <si>
    <t>Benefits in respect of Industrial Injuries and Gratuities</t>
  </si>
  <si>
    <t>Injury Benefit</t>
  </si>
  <si>
    <t>Injury Pension</t>
  </si>
  <si>
    <t>Injury Gratuity</t>
  </si>
  <si>
    <t>Other Benefits</t>
  </si>
  <si>
    <t>Unemployment Benefit</t>
  </si>
  <si>
    <r>
      <t>Special Unemployment Benefit</t>
    </r>
    <r>
      <rPr>
        <vertAlign val="superscript"/>
        <sz val="9"/>
        <rFont val="Arial"/>
        <family val="2"/>
      </rPr>
      <t>2</t>
    </r>
  </si>
  <si>
    <r>
      <t>Additional Family Support Benefits</t>
    </r>
    <r>
      <rPr>
        <vertAlign val="superscript"/>
        <sz val="9"/>
        <rFont val="Arial"/>
        <family val="2"/>
      </rPr>
      <t>3</t>
    </r>
  </si>
  <si>
    <t>Sickness Benefit</t>
  </si>
  <si>
    <t>Orphans' Allowance</t>
  </si>
  <si>
    <t>Marriage Grant</t>
  </si>
  <si>
    <t>Deficiency Contributory Bonus</t>
  </si>
  <si>
    <t>Bonus</t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</si>
  <si>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</rPr>
      <t>Confidential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</si>
  <si>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confidentiality reasons, outlay for Decreased National Minimum Invalidity Pension has been included under National Minimum Invalidity Pension.</t>
    </r>
  </si>
  <si>
    <r>
      <t>2</t>
    </r>
    <r>
      <rPr>
        <sz val="8"/>
        <rFont val="Arial"/>
        <family val="2"/>
      </rPr>
      <t xml:space="preserve">For confidentiality reasons, 2026 outlay for Special Unemployment Benefit has been included under Unemployment Benefit. </t>
    </r>
  </si>
  <si>
    <r>
      <t>4</t>
    </r>
    <r>
      <rPr>
        <sz val="8"/>
        <rFont val="Arial"/>
        <family val="2"/>
      </rPr>
      <t>Previously defined as 'Maternity Benefit'. Renamed in 2025.</t>
    </r>
  </si>
  <si>
    <t xml:space="preserve">Non-Contributory Benefits </t>
  </si>
  <si>
    <t>Child Allowance</t>
  </si>
  <si>
    <t>Children's Allowance</t>
  </si>
  <si>
    <t>Foster Child Allowance</t>
  </si>
  <si>
    <t>Child Benefit Bonus</t>
  </si>
  <si>
    <t>Children's Allowance Supplement</t>
  </si>
  <si>
    <t>Tapered Foster Child Allowance</t>
  </si>
  <si>
    <t>Special Allowance for Post-Secondary Students</t>
  </si>
  <si>
    <r>
      <t>Grant to Families with Children in Years 10 and 11</t>
    </r>
    <r>
      <rPr>
        <vertAlign val="superscript"/>
        <sz val="9"/>
        <rFont val="Arial"/>
        <family val="2"/>
      </rPr>
      <t>1</t>
    </r>
  </si>
  <si>
    <t>Age Pension</t>
  </si>
  <si>
    <t>Disability Pensions/Allowance</t>
  </si>
  <si>
    <t>Disability Child Allowance</t>
  </si>
  <si>
    <t>Disability Assistance</t>
  </si>
  <si>
    <t>Severe Disability Assistance</t>
  </si>
  <si>
    <t>Increased Severe Disability Assistance</t>
  </si>
  <si>
    <t>Assistance Visually Impaired</t>
  </si>
  <si>
    <r>
      <t>Disability Benefit</t>
    </r>
    <r>
      <rPr>
        <vertAlign val="superscript"/>
        <sz val="9"/>
        <rFont val="Arial"/>
        <family val="2"/>
      </rPr>
      <t>2</t>
    </r>
  </si>
  <si>
    <t>Total Social Assistance</t>
  </si>
  <si>
    <t>Drug Addicts Allowance</t>
  </si>
  <si>
    <t>Social Assistance</t>
  </si>
  <si>
    <t>Social Assistance for Single Parents</t>
  </si>
  <si>
    <t>Unemployment Assistance</t>
  </si>
  <si>
    <t>Unemployment Assistance Taper</t>
  </si>
  <si>
    <t>Medical Assistance</t>
  </si>
  <si>
    <t>Sickness Assistance</t>
  </si>
  <si>
    <t>Leprosy Assistance</t>
  </si>
  <si>
    <t>Milk Grant</t>
  </si>
  <si>
    <t>Tuberculosis Assistance</t>
  </si>
  <si>
    <t>Carers Allowances/Grants</t>
  </si>
  <si>
    <t>Increased Carers' Allowance</t>
  </si>
  <si>
    <t>Carers' Allowance</t>
  </si>
  <si>
    <t>Carer's Grant</t>
  </si>
  <si>
    <t>Supplementary Allowance</t>
  </si>
  <si>
    <t>Assistance to Help the Elderly Live Independently</t>
  </si>
  <si>
    <t>Total In-Work Benefit</t>
  </si>
  <si>
    <t>In-Work Supplement</t>
  </si>
  <si>
    <t>Additional Cost of Living Adjustment</t>
  </si>
  <si>
    <t>Table 4.  Social Security Contributory Benefits by period and description</t>
  </si>
  <si>
    <t>Jul-Sep 2024</t>
  </si>
  <si>
    <t>Jul-Sep 2025</t>
  </si>
  <si>
    <t>Jul-Sep 2026</t>
  </si>
  <si>
    <t>Special Unemployment Benefit</t>
  </si>
  <si>
    <r>
      <t>Additional Family Support Benefits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</si>
  <si>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>Previously defined as 'Maternity Benefit'. Renamed in 2025.</t>
    </r>
  </si>
  <si>
    <t>Table 5.  Social Security Non-Contributory Benefits by period and description</t>
  </si>
  <si>
    <t>Social Assistance Board</t>
  </si>
  <si>
    <r>
      <t>Subsidiary Protection Assistance</t>
    </r>
    <r>
      <rPr>
        <vertAlign val="superscript"/>
        <sz val="9"/>
        <rFont val="Arial"/>
        <family val="2"/>
      </rPr>
      <t>3</t>
    </r>
  </si>
  <si>
    <r>
      <t>In-Work Benefit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</si>
  <si>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>First grants awarded to families in March 2026. For confidentiality purposes, outlay reported under Special Allowance for Post-Secondary Students.</t>
    </r>
  </si>
  <si>
    <r>
      <t xml:space="preserve">2 </t>
    </r>
    <r>
      <rPr>
        <sz val="8"/>
        <rFont val="Arial"/>
        <family val="2"/>
      </rPr>
      <t>First payments made in January 2026.</t>
    </r>
    <r>
      <rPr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</si>
  <si>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Previously defined as 'Subsidiary Unemployment Assistance'. Renamed in 2025.</t>
    </r>
  </si>
  <si>
    <r>
      <t>4]</t>
    </r>
    <r>
      <rPr>
        <sz val="8"/>
        <rFont val="Arial"/>
        <family val="2"/>
      </rPr>
      <t>In-Work Benefit payments from 2023 are to be taken as provisional. Refer to Methodological Note 3.</t>
    </r>
  </si>
  <si>
    <t>Table 3.  Social Security Non-Contributory Benefits by period and description</t>
  </si>
  <si>
    <r>
      <t>Social Assistance Board</t>
    </r>
    <r>
      <rPr>
        <vertAlign val="superscript"/>
        <sz val="9"/>
        <rFont val="Arial"/>
        <family val="2"/>
      </rPr>
      <t>3</t>
    </r>
  </si>
  <si>
    <r>
      <t>Subsidiary Protection Assistance</t>
    </r>
    <r>
      <rPr>
        <vertAlign val="superscript"/>
        <sz val="9"/>
        <rFont val="Arial"/>
        <family val="2"/>
      </rPr>
      <t>4</t>
    </r>
  </si>
  <si>
    <r>
      <t>In-Work Benefit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</si>
  <si>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>First grants awarded to families in March 2026.</t>
    </r>
  </si>
  <si>
    <r>
      <t>2</t>
    </r>
    <r>
      <rPr>
        <sz val="8"/>
        <rFont val="Arial"/>
        <family val="2"/>
      </rPr>
      <t>First payments made in January 2026.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</si>
  <si>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For confidentiality reasons, Social Assistance Board outlay has been included under corresponding Unemployment Assistance expenditure.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</si>
  <si>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Previously defined as 'Subsidiary Unemployment Assistance'. Renamed in 2025.</t>
    </r>
  </si>
  <si>
    <r>
      <t>5</t>
    </r>
    <r>
      <rPr>
        <sz val="8"/>
        <rFont val="Arial"/>
        <family val="2"/>
      </rPr>
      <t>In-Work Benefit payments are to be taken as provisional. Refer to Methodological Note 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</si>
</sst>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3" fillId="0" borderId="0" xfId="2" applyFont="1"/>
    <xf numFmtId="0" fontId="3" fillId="0" borderId="1" xfId="2" applyFont="1" applyBorder="1"/>
    <xf numFmtId="0" fontId="2" fillId="0" borderId="0" xfId="2" applyFont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 indent="1"/>
    </xf>
    <xf numFmtId="3" fontId="3" fillId="0" borderId="0" xfId="2" applyNumberFormat="1" applyFont="1" applyAlignment="1">
      <alignment horizontal="right" vertical="center" indent="2"/>
    </xf>
    <xf numFmtId="3" fontId="3" fillId="0" borderId="14" xfId="2" applyNumberFormat="1" applyFont="1" applyBorder="1" applyAlignment="1">
      <alignment horizontal="right" vertical="center" indent="2"/>
    </xf>
    <xf numFmtId="164" fontId="3" fillId="0" borderId="14" xfId="2" applyNumberFormat="1" applyFont="1" applyBorder="1" applyAlignment="1">
      <alignment horizontal="right" vertical="center" indent="2"/>
    </xf>
    <xf numFmtId="165" fontId="3" fillId="0" borderId="0" xfId="2" applyNumberFormat="1" applyFont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horizontal="right" vertical="center" indent="2"/>
    </xf>
    <xf numFmtId="0" fontId="2" fillId="0" borderId="1" xfId="2" applyFont="1" applyBorder="1" applyAlignment="1">
      <alignment horizontal="left" vertical="center" indent="1"/>
    </xf>
    <xf numFmtId="3" fontId="2" fillId="0" borderId="1" xfId="2" applyNumberFormat="1" applyFont="1" applyBorder="1" applyAlignment="1">
      <alignment horizontal="right" vertical="center" indent="2"/>
    </xf>
    <xf numFmtId="164" fontId="2" fillId="0" borderId="1" xfId="2" applyNumberFormat="1" applyFont="1" applyBorder="1" applyAlignment="1">
      <alignment horizontal="right" vertical="center" indent="2"/>
    </xf>
    <xf numFmtId="0" fontId="2" fillId="0" borderId="0" xfId="2" applyFont="1" applyAlignment="1">
      <alignment horizontal="left" vertical="center" indent="1"/>
    </xf>
    <xf numFmtId="3" fontId="2" fillId="0" borderId="0" xfId="2" applyNumberFormat="1" applyFont="1" applyAlignment="1">
      <alignment horizontal="right" vertical="center" indent="2"/>
    </xf>
    <xf numFmtId="164" fontId="2" fillId="0" borderId="0" xfId="2" applyNumberFormat="1" applyFont="1" applyAlignment="1">
      <alignment horizontal="right" vertical="center" indent="2"/>
    </xf>
    <xf numFmtId="0" fontId="2" fillId="0" borderId="0" xfId="2" applyFont="1" applyAlignment="1">
      <alignment vertical="center"/>
    </xf>
    <xf numFmtId="3" fontId="3" fillId="0" borderId="0" xfId="2" applyNumberFormat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2" fillId="0" borderId="4" xfId="2" quotePrefix="1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right" vertical="center" indent="1"/>
    </xf>
    <xf numFmtId="3" fontId="2" fillId="0" borderId="2" xfId="1" applyNumberFormat="1" applyFont="1" applyBorder="1" applyAlignment="1">
      <alignment horizontal="right" vertical="center" indent="1"/>
    </xf>
    <xf numFmtId="3" fontId="2" fillId="0" borderId="14" xfId="1" applyNumberFormat="1" applyFont="1" applyBorder="1" applyAlignment="1">
      <alignment horizontal="right" vertical="center" indent="1"/>
    </xf>
    <xf numFmtId="3" fontId="2" fillId="0" borderId="10" xfId="1" applyNumberFormat="1" applyFont="1" applyBorder="1" applyAlignment="1">
      <alignment horizontal="righ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0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vertical="center" indent="2"/>
    </xf>
    <xf numFmtId="0" fontId="3" fillId="0" borderId="0" xfId="2" applyFont="1" applyAlignment="1">
      <alignment horizontal="left" vertical="center" indent="3"/>
    </xf>
    <xf numFmtId="3" fontId="3" fillId="0" borderId="10" xfId="1" applyNumberFormat="1" applyFont="1" applyFill="1" applyBorder="1" applyAlignment="1">
      <alignment horizontal="right" vertical="center" indent="1"/>
    </xf>
    <xf numFmtId="3" fontId="3" fillId="0" borderId="6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right" vertical="center" indent="1"/>
    </xf>
    <xf numFmtId="3" fontId="2" fillId="0" borderId="10" xfId="1" applyNumberFormat="1" applyFont="1" applyFill="1" applyBorder="1" applyAlignment="1">
      <alignment horizontal="right" vertical="center" indent="1"/>
    </xf>
    <xf numFmtId="3" fontId="2" fillId="0" borderId="6" xfId="1" applyNumberFormat="1" applyFont="1" applyFill="1" applyBorder="1" applyAlignment="1">
      <alignment horizontal="right" vertical="center" indent="1"/>
    </xf>
    <xf numFmtId="3" fontId="2" fillId="0" borderId="0" xfId="1" applyNumberFormat="1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 wrapText="1" indent="3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 indent="2"/>
    </xf>
    <xf numFmtId="0" fontId="3" fillId="0" borderId="6" xfId="2" applyFont="1" applyBorder="1" applyAlignment="1">
      <alignment horizontal="left" vertical="center" indent="3"/>
    </xf>
    <xf numFmtId="0" fontId="3" fillId="0" borderId="0" xfId="2" applyFont="1" applyAlignment="1">
      <alignment horizontal="left" vertical="center" indent="2"/>
    </xf>
    <xf numFmtId="0" fontId="2" fillId="0" borderId="1" xfId="2" applyFont="1" applyBorder="1" applyAlignment="1">
      <alignment horizontal="left" vertical="center" indent="2"/>
    </xf>
    <xf numFmtId="3" fontId="2" fillId="0" borderId="13" xfId="1" applyNumberFormat="1" applyFont="1" applyFill="1" applyBorder="1" applyAlignment="1">
      <alignment horizontal="right" vertical="center" indent="1"/>
    </xf>
    <xf numFmtId="3" fontId="2" fillId="0" borderId="11" xfId="1" applyNumberFormat="1" applyFont="1" applyFill="1" applyBorder="1" applyAlignment="1">
      <alignment horizontal="right" vertical="center" indent="1"/>
    </xf>
    <xf numFmtId="3" fontId="2" fillId="0" borderId="1" xfId="1" applyNumberFormat="1" applyFont="1" applyFill="1" applyBorder="1" applyAlignment="1">
      <alignment horizontal="right" vertical="center" indent="1"/>
    </xf>
    <xf numFmtId="0" fontId="5" fillId="0" borderId="0" xfId="2" applyFont="1" applyAlignment="1">
      <alignment horizontal="left" vertical="center" indent="2"/>
    </xf>
    <xf numFmtId="3" fontId="4" fillId="0" borderId="0" xfId="1" applyNumberFormat="1" applyFont="1" applyBorder="1" applyAlignment="1">
      <alignment horizontal="right" vertical="center" indent="1"/>
    </xf>
    <xf numFmtId="0" fontId="2" fillId="0" borderId="0" xfId="2" applyFont="1" applyAlignment="1">
      <alignment horizontal="left" indent="1"/>
    </xf>
    <xf numFmtId="0" fontId="4" fillId="0" borderId="0" xfId="2" applyFont="1" applyAlignment="1">
      <alignment horizontal="left" vertical="center" indent="2"/>
    </xf>
    <xf numFmtId="3" fontId="4" fillId="0" borderId="0" xfId="1" applyNumberFormat="1" applyFont="1" applyFill="1" applyBorder="1" applyAlignment="1">
      <alignment horizontal="right" vertical="center" indent="1"/>
    </xf>
    <xf numFmtId="0" fontId="4" fillId="0" borderId="0" xfId="2" applyFont="1" applyAlignment="1">
      <alignment horizontal="left" vertical="top"/>
    </xf>
    <xf numFmtId="0" fontId="8" fillId="0" borderId="0" xfId="2" applyFont="1" applyAlignment="1">
      <alignment horizontal="left" wrapText="1"/>
    </xf>
    <xf numFmtId="0" fontId="5" fillId="0" borderId="0" xfId="2" applyFont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2" fillId="0" borderId="14" xfId="2" applyFont="1" applyBorder="1" applyAlignment="1">
      <alignment horizontal="left" vertical="center" wrapText="1" indent="1"/>
    </xf>
    <xf numFmtId="0" fontId="2" fillId="0" borderId="1" xfId="2" applyFont="1" applyBorder="1" applyAlignment="1">
      <alignment horizontal="left" vertical="center" wrapText="1" indent="1"/>
    </xf>
    <xf numFmtId="0" fontId="2" fillId="0" borderId="4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left" vertical="center" wrapText="1" indent="1"/>
    </xf>
    <xf numFmtId="0" fontId="1" fillId="0" borderId="6" xfId="2" applyBorder="1" applyAlignment="1">
      <alignment horizontal="left" vertical="center" wrapText="1" indent="1"/>
    </xf>
    <xf numFmtId="0" fontId="1" fillId="0" borderId="11" xfId="2" applyBorder="1" applyAlignment="1">
      <alignment horizontal="left" vertical="center" wrapText="1" indent="1"/>
    </xf>
    <xf numFmtId="49" fontId="2" fillId="0" borderId="3" xfId="2" applyNumberFormat="1" applyFont="1" applyBorder="1" applyAlignment="1">
      <alignment horizontal="center" vertical="center" wrapText="1"/>
    </xf>
    <xf numFmtId="49" fontId="2" fillId="0" borderId="7" xfId="2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 wrapText="1"/>
    </xf>
    <xf numFmtId="49" fontId="2" fillId="0" borderId="5" xfId="2" applyNumberFormat="1" applyFont="1" applyBorder="1" applyAlignment="1">
      <alignment horizontal="center" vertical="center" wrapText="1"/>
    </xf>
    <xf numFmtId="49" fontId="2" fillId="0" borderId="9" xfId="2" applyNumberFormat="1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 wrapText="1"/>
    </xf>
    <xf numFmtId="49" fontId="2" fillId="0" borderId="10" xfId="2" applyNumberFormat="1" applyFont="1" applyBorder="1" applyAlignment="1">
      <alignment horizontal="center" vertical="center" wrapText="1"/>
    </xf>
    <xf numFmtId="49" fontId="1" fillId="0" borderId="13" xfId="2" applyNumberFormat="1" applyBorder="1" applyAlignment="1">
      <alignment horizontal="center" vertical="center" wrapText="1"/>
    </xf>
    <xf numFmtId="49" fontId="3" fillId="0" borderId="4" xfId="2" quotePrefix="1" applyNumberFormat="1" applyFont="1" applyBorder="1" applyAlignment="1">
      <alignment horizontal="center" vertical="center"/>
    </xf>
    <xf numFmtId="49" fontId="3" fillId="0" borderId="5" xfId="2" applyNumberFormat="1" applyFont="1" applyBorder="1" applyAlignment="1">
      <alignment horizontal="center" vertical="center"/>
    </xf>
    <xf numFmtId="49" fontId="3" fillId="0" borderId="12" xfId="2" applyNumberFormat="1" applyFont="1" applyBorder="1" applyAlignment="1">
      <alignment horizontal="center" vertical="center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center"/>
    </xf>
    <xf numFmtId="0" fontId="2" fillId="0" borderId="11" xfId="2" applyFont="1" applyBorder="1" applyAlignment="1">
      <alignment horizontal="left" vertical="center" wrapText="1" indent="1"/>
    </xf>
  </cellXfs>
  <cellStyles count="3">
    <cellStyle name="Comma" xfId="1" builtinId="3"/>
    <cellStyle name="Normal" xfId="0" builtinId="0"/>
    <cellStyle name="Normal 2 2" xfId="2" xr:uid="{30D97F19-74E7-48AA-BA7A-4737A552C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mmut Shaun at NSO" id="{99A7DE81-9AD6-4A9C-95C7-034BF6B84E0D}" userId="S::shaun.sammut@gov.mt::0549a3d9-9e8b-4710-96c0-6f1d73d7969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1" dT="2026-03-24T09:24:57.67" personId="{99A7DE81-9AD6-4A9C-95C7-034BF6B84E0D}" id="{B70C1C68-2993-49F7-A99F-431C338DC82B}">
    <text>From Unique Beneficiaries report (Note 3). +EUR 250.65 adjustment to align sum of quarters with corresponding YTD expenditure (T3).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4AC2-57B1-4891-AB3D-09376ED71ACD}">
  <dimension ref="A1:I13"/>
  <sheetViews>
    <sheetView zoomScaleNormal="100" workbookViewId="0">
      <selection activeCell="L7" sqref="L7"/>
    </sheetView>
  </sheetViews>
  <sheetFormatPr defaultColWidth="8.85546875" defaultRowHeight="12" x14ac:dyDescent="0.2"/>
  <cols>
    <col min="1" max="1" width="27.5703125" style="1" customWidth="1"/>
    <col min="2" max="6" width="12.7109375" style="1" customWidth="1"/>
    <col min="7" max="16384" width="8.85546875" style="1"/>
  </cols>
  <sheetData>
    <row r="1" spans="1:9" s="4" customFormat="1" ht="24.6" customHeight="1" x14ac:dyDescent="0.25">
      <c r="A1" s="58" t="s">
        <v>0</v>
      </c>
      <c r="B1" s="58"/>
      <c r="C1" s="58"/>
      <c r="D1" s="58"/>
      <c r="E1" s="58"/>
      <c r="F1" s="58"/>
    </row>
    <row r="2" spans="1:9" x14ac:dyDescent="0.2">
      <c r="A2" s="2"/>
      <c r="B2" s="2"/>
      <c r="C2" s="2"/>
      <c r="D2" s="2"/>
      <c r="E2" s="2"/>
      <c r="F2" s="2"/>
      <c r="G2" s="3"/>
    </row>
    <row r="3" spans="1:9" s="4" customFormat="1" ht="41.1" customHeight="1" x14ac:dyDescent="0.25">
      <c r="A3" s="64" t="s">
        <v>1</v>
      </c>
      <c r="B3" s="67" t="s">
        <v>2</v>
      </c>
      <c r="C3" s="67" t="s">
        <v>3</v>
      </c>
      <c r="D3" s="67" t="s">
        <v>4</v>
      </c>
      <c r="E3" s="70" t="s">
        <v>5</v>
      </c>
      <c r="F3" s="71"/>
    </row>
    <row r="4" spans="1:9" s="4" customFormat="1" ht="28.15" customHeight="1" x14ac:dyDescent="0.25">
      <c r="A4" s="65"/>
      <c r="B4" s="68"/>
      <c r="C4" s="68"/>
      <c r="D4" s="68"/>
      <c r="E4" s="67" t="s">
        <v>6</v>
      </c>
      <c r="F4" s="73" t="s">
        <v>7</v>
      </c>
    </row>
    <row r="5" spans="1:9" s="4" customFormat="1" ht="28.15" customHeight="1" x14ac:dyDescent="0.25">
      <c r="A5" s="65"/>
      <c r="B5" s="69"/>
      <c r="C5" s="69"/>
      <c r="D5" s="69"/>
      <c r="E5" s="72"/>
      <c r="F5" s="74"/>
    </row>
    <row r="6" spans="1:9" s="4" customFormat="1" ht="28.15" customHeight="1" x14ac:dyDescent="0.25">
      <c r="A6" s="66"/>
      <c r="B6" s="76" t="s">
        <v>8</v>
      </c>
      <c r="C6" s="77"/>
      <c r="D6" s="77"/>
      <c r="E6" s="78"/>
      <c r="F6" s="75"/>
      <c r="I6" s="5"/>
    </row>
    <row r="7" spans="1:9" s="4" customFormat="1" ht="28.15" customHeight="1" x14ac:dyDescent="0.25">
      <c r="A7" s="6" t="s">
        <v>9</v>
      </c>
      <c r="B7" s="7">
        <v>872826.07623999985</v>
      </c>
      <c r="C7" s="7">
        <v>951569.81394000002</v>
      </c>
      <c r="D7" s="8">
        <v>1042365.43053</v>
      </c>
      <c r="E7" s="8">
        <f>D7-C7</f>
        <v>90795.616589999991</v>
      </c>
      <c r="F7" s="9">
        <f>E7/C7*100</f>
        <v>9.5416663349227449</v>
      </c>
      <c r="G7" s="10"/>
      <c r="I7" s="11"/>
    </row>
    <row r="8" spans="1:9" s="4" customFormat="1" ht="28.15" customHeight="1" x14ac:dyDescent="0.25">
      <c r="A8" s="6" t="s">
        <v>10</v>
      </c>
      <c r="B8" s="7">
        <v>229007.07460999998</v>
      </c>
      <c r="C8" s="7">
        <v>256656.47964000001</v>
      </c>
      <c r="D8" s="7">
        <v>286829.88465999998</v>
      </c>
      <c r="E8" s="7">
        <f>D8-C8</f>
        <v>30173.405019999977</v>
      </c>
      <c r="F8" s="12">
        <f>E8/C8*100</f>
        <v>11.756338691437985</v>
      </c>
      <c r="G8" s="10"/>
      <c r="I8" s="11"/>
    </row>
    <row r="9" spans="1:9" s="4" customFormat="1" ht="28.15" customHeight="1" x14ac:dyDescent="0.25">
      <c r="A9" s="13" t="s">
        <v>11</v>
      </c>
      <c r="B9" s="14">
        <f>SUM(B7:B8)</f>
        <v>1101833.1508499999</v>
      </c>
      <c r="C9" s="14">
        <f>SUM(C7:C8)</f>
        <v>1208226.2935800001</v>
      </c>
      <c r="D9" s="14">
        <f>SUM(D7:D8)</f>
        <v>1329195.31519</v>
      </c>
      <c r="E9" s="14">
        <f>SUM(E7:E8)</f>
        <v>120969.02160999997</v>
      </c>
      <c r="F9" s="15">
        <f>E9/C9*100</f>
        <v>10.012116294172527</v>
      </c>
      <c r="G9" s="10"/>
      <c r="I9" s="11"/>
    </row>
    <row r="10" spans="1:9" s="4" customFormat="1" ht="18.75" customHeight="1" x14ac:dyDescent="0.25">
      <c r="A10" s="16"/>
      <c r="B10" s="17"/>
      <c r="C10" s="17"/>
      <c r="D10" s="17"/>
      <c r="E10" s="17"/>
      <c r="F10" s="18"/>
      <c r="G10" s="10"/>
    </row>
    <row r="11" spans="1:9" ht="18.75" customHeight="1" x14ac:dyDescent="0.2">
      <c r="A11" s="19"/>
      <c r="B11" s="19"/>
      <c r="C11" s="19"/>
      <c r="D11" s="19"/>
      <c r="E11" s="20"/>
      <c r="F11" s="20"/>
    </row>
    <row r="12" spans="1:9" x14ac:dyDescent="0.2">
      <c r="B12" s="20"/>
      <c r="C12" s="20"/>
      <c r="D12" s="20"/>
    </row>
    <row r="13" spans="1:9" x14ac:dyDescent="0.2">
      <c r="B13" s="20"/>
      <c r="C13" s="20"/>
      <c r="D13" s="20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rintOptions horizontalCentered="1"/>
  <pageMargins left="0.70866141732283472" right="0.70866141732283472" top="0.70866141732283472" bottom="1.0236220472440944" header="0.31496062992125984" footer="0.27559055118110237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9E14-338F-47ED-8620-471B19787368}">
  <dimension ref="A1:G47"/>
  <sheetViews>
    <sheetView zoomScaleNormal="100" workbookViewId="0">
      <selection activeCell="A43" sqref="A43:XFD43"/>
    </sheetView>
  </sheetViews>
  <sheetFormatPr defaultColWidth="9.140625" defaultRowHeight="11.25" x14ac:dyDescent="0.2"/>
  <cols>
    <col min="1" max="1" width="37.7109375" style="22" customWidth="1"/>
    <col min="2" max="2" width="11.28515625" style="21" customWidth="1"/>
    <col min="3" max="3" width="10.7109375" style="21" customWidth="1"/>
    <col min="4" max="4" width="11.28515625" style="21" customWidth="1"/>
    <col min="5" max="5" width="10.7109375" style="21" customWidth="1"/>
    <col min="6" max="6" width="11.28515625" style="21" customWidth="1"/>
    <col min="7" max="7" width="10.7109375" style="21" customWidth="1"/>
    <col min="8" max="16384" width="9.140625" style="21"/>
  </cols>
  <sheetData>
    <row r="1" spans="1:7" ht="24.6" customHeight="1" x14ac:dyDescent="0.2">
      <c r="A1" s="58" t="s">
        <v>12</v>
      </c>
      <c r="B1" s="58"/>
      <c r="C1" s="58"/>
      <c r="D1" s="58"/>
      <c r="E1" s="58"/>
      <c r="F1" s="58"/>
      <c r="G1" s="58"/>
    </row>
    <row r="2" spans="1:7" x14ac:dyDescent="0.2">
      <c r="B2" s="22"/>
      <c r="C2" s="22"/>
      <c r="D2" s="22"/>
      <c r="E2" s="22"/>
      <c r="F2" s="22"/>
      <c r="G2" s="22"/>
    </row>
    <row r="3" spans="1:7" s="23" customFormat="1" ht="28.15" customHeight="1" x14ac:dyDescent="0.2">
      <c r="A3" s="59" t="s">
        <v>1</v>
      </c>
      <c r="B3" s="61" t="s">
        <v>13</v>
      </c>
      <c r="C3" s="62"/>
      <c r="D3" s="61" t="s">
        <v>14</v>
      </c>
      <c r="E3" s="62"/>
      <c r="F3" s="61" t="s">
        <v>15</v>
      </c>
      <c r="G3" s="63"/>
    </row>
    <row r="4" spans="1:7" ht="28.15" customHeight="1" x14ac:dyDescent="0.2">
      <c r="A4" s="60"/>
      <c r="B4" s="24" t="s">
        <v>16</v>
      </c>
      <c r="C4" s="25" t="s">
        <v>8</v>
      </c>
      <c r="D4" s="24" t="s">
        <v>16</v>
      </c>
      <c r="E4" s="25" t="s">
        <v>8</v>
      </c>
      <c r="F4" s="24" t="s">
        <v>16</v>
      </c>
      <c r="G4" s="26" t="s">
        <v>8</v>
      </c>
    </row>
    <row r="5" spans="1:7" s="23" customFormat="1" ht="23.45" customHeight="1" x14ac:dyDescent="0.2">
      <c r="A5" s="16" t="s">
        <v>9</v>
      </c>
      <c r="B5" s="27" t="s">
        <v>17</v>
      </c>
      <c r="C5" s="28">
        <f>SUM(C7,C15,C21,C27,C32,C42,C40)</f>
        <v>872826.07624000008</v>
      </c>
      <c r="D5" s="27" t="s">
        <v>17</v>
      </c>
      <c r="E5" s="29">
        <f>SUM(E7,E15,E21,E27,E32,E42,E40)</f>
        <v>951569.81394000002</v>
      </c>
      <c r="F5" s="27" t="s">
        <v>17</v>
      </c>
      <c r="G5" s="29">
        <f>SUM(G7,G15,G21,G27,G32,G42,G40)</f>
        <v>1042365.43053</v>
      </c>
    </row>
    <row r="6" spans="1:7" s="23" customFormat="1" ht="9.4" customHeight="1" x14ac:dyDescent="0.2">
      <c r="A6" s="3"/>
      <c r="B6" s="30"/>
      <c r="C6" s="31"/>
      <c r="D6" s="30"/>
      <c r="E6" s="32"/>
      <c r="F6" s="30"/>
      <c r="G6" s="32"/>
    </row>
    <row r="7" spans="1:7" s="23" customFormat="1" ht="23.45" customHeight="1" x14ac:dyDescent="0.2">
      <c r="A7" s="33" t="s">
        <v>18</v>
      </c>
      <c r="B7" s="30" t="s">
        <v>17</v>
      </c>
      <c r="C7" s="31">
        <f>SUM(C8:C13)</f>
        <v>604806.33687</v>
      </c>
      <c r="D7" s="30" t="s">
        <v>17</v>
      </c>
      <c r="E7" s="32">
        <f>SUM(E8:E13)</f>
        <v>661408.37597000005</v>
      </c>
      <c r="F7" s="30" t="s">
        <v>17</v>
      </c>
      <c r="G7" s="32">
        <f>SUM(G8:G13)</f>
        <v>721748.41375000018</v>
      </c>
    </row>
    <row r="8" spans="1:7" ht="23.45" customHeight="1" x14ac:dyDescent="0.2">
      <c r="A8" s="34" t="s">
        <v>19</v>
      </c>
      <c r="B8" s="35">
        <f>SUM(3971,123)</f>
        <v>4094</v>
      </c>
      <c r="C8" s="36">
        <v>19635.096000000001</v>
      </c>
      <c r="D8" s="35">
        <f>SUM(3368,150)</f>
        <v>3518</v>
      </c>
      <c r="E8" s="37">
        <v>15522.390200000002</v>
      </c>
      <c r="F8" s="35">
        <f>SUM(2290,164)</f>
        <v>2454</v>
      </c>
      <c r="G8" s="37">
        <v>11980.087510000001</v>
      </c>
    </row>
    <row r="9" spans="1:7" ht="23.45" customHeight="1" x14ac:dyDescent="0.2">
      <c r="A9" s="34" t="s">
        <v>20</v>
      </c>
      <c r="B9" s="35">
        <v>8754</v>
      </c>
      <c r="C9" s="36">
        <v>48327.306680000009</v>
      </c>
      <c r="D9" s="35">
        <v>9105</v>
      </c>
      <c r="E9" s="37">
        <v>55621.647079999995</v>
      </c>
      <c r="F9" s="35">
        <v>9082</v>
      </c>
      <c r="G9" s="37">
        <v>60116.634969999999</v>
      </c>
    </row>
    <row r="10" spans="1:7" ht="23.45" customHeight="1" x14ac:dyDescent="0.2">
      <c r="A10" s="34" t="s">
        <v>21</v>
      </c>
      <c r="B10" s="35">
        <v>1165</v>
      </c>
      <c r="C10" s="36">
        <v>8166.2481600000001</v>
      </c>
      <c r="D10" s="35">
        <v>1010</v>
      </c>
      <c r="E10" s="37">
        <v>5556.40445</v>
      </c>
      <c r="F10" s="35">
        <v>435</v>
      </c>
      <c r="G10" s="37">
        <v>4029.6872100000005</v>
      </c>
    </row>
    <row r="11" spans="1:7" ht="23.45" customHeight="1" x14ac:dyDescent="0.2">
      <c r="A11" s="34" t="s">
        <v>22</v>
      </c>
      <c r="B11" s="35">
        <v>60983</v>
      </c>
      <c r="C11" s="36">
        <v>503683.25818999996</v>
      </c>
      <c r="D11" s="35">
        <v>62853</v>
      </c>
      <c r="E11" s="37">
        <v>550751.88522000005</v>
      </c>
      <c r="F11" s="35">
        <v>65543</v>
      </c>
      <c r="G11" s="37">
        <v>624269.52717000013</v>
      </c>
    </row>
    <row r="12" spans="1:7" ht="23.45" customHeight="1" x14ac:dyDescent="0.2">
      <c r="A12" s="34" t="s">
        <v>23</v>
      </c>
      <c r="B12" s="35">
        <v>3494</v>
      </c>
      <c r="C12" s="36">
        <v>24678.906270000003</v>
      </c>
      <c r="D12" s="35">
        <v>3912</v>
      </c>
      <c r="E12" s="37">
        <v>33587.072180000003</v>
      </c>
      <c r="F12" s="35">
        <v>2209</v>
      </c>
      <c r="G12" s="37">
        <v>21043.388150000002</v>
      </c>
    </row>
    <row r="13" spans="1:7" ht="23.45" customHeight="1" x14ac:dyDescent="0.2">
      <c r="A13" s="34" t="s">
        <v>24</v>
      </c>
      <c r="B13" s="35">
        <v>67</v>
      </c>
      <c r="C13" s="36">
        <v>315.52157</v>
      </c>
      <c r="D13" s="35">
        <v>67</v>
      </c>
      <c r="E13" s="37">
        <v>368.97683999999998</v>
      </c>
      <c r="F13" s="35">
        <v>68</v>
      </c>
      <c r="G13" s="37">
        <v>309.08873999999997</v>
      </c>
    </row>
    <row r="14" spans="1:7" ht="9.4" customHeight="1" x14ac:dyDescent="0.2">
      <c r="A14" s="1"/>
      <c r="B14" s="35"/>
      <c r="C14" s="36"/>
      <c r="D14" s="35"/>
      <c r="E14" s="37"/>
      <c r="F14" s="35"/>
      <c r="G14" s="37"/>
    </row>
    <row r="15" spans="1:7" ht="23.45" customHeight="1" x14ac:dyDescent="0.2">
      <c r="A15" s="33" t="s">
        <v>25</v>
      </c>
      <c r="B15" s="38" t="s">
        <v>17</v>
      </c>
      <c r="C15" s="39">
        <f>SUM(C16:C19)</f>
        <v>13693.70205</v>
      </c>
      <c r="D15" s="38" t="s">
        <v>17</v>
      </c>
      <c r="E15" s="40">
        <f>SUM(E16:E19)</f>
        <v>14255.166420000001</v>
      </c>
      <c r="F15" s="38" t="s">
        <v>17</v>
      </c>
      <c r="G15" s="40">
        <f>SUM(G16:G19)</f>
        <v>14613.429600000001</v>
      </c>
    </row>
    <row r="16" spans="1:7" ht="23.45" customHeight="1" x14ac:dyDescent="0.2">
      <c r="A16" s="34" t="s">
        <v>26</v>
      </c>
      <c r="B16" s="35">
        <v>86</v>
      </c>
      <c r="C16" s="36">
        <v>400.05790000000002</v>
      </c>
      <c r="D16" s="35">
        <v>74</v>
      </c>
      <c r="E16" s="37">
        <v>394.52185000000003</v>
      </c>
      <c r="F16" s="35">
        <v>64</v>
      </c>
      <c r="G16" s="37">
        <v>391.99219999999997</v>
      </c>
    </row>
    <row r="17" spans="1:7" ht="23.45" customHeight="1" x14ac:dyDescent="0.2">
      <c r="A17" s="34" t="s">
        <v>27</v>
      </c>
      <c r="B17" s="35">
        <v>37</v>
      </c>
      <c r="C17" s="36">
        <v>210.53775999999999</v>
      </c>
      <c r="D17" s="35">
        <v>32</v>
      </c>
      <c r="E17" s="37">
        <v>200.41370999999998</v>
      </c>
      <c r="F17" s="35">
        <v>19</v>
      </c>
      <c r="G17" s="37">
        <v>135.4956</v>
      </c>
    </row>
    <row r="18" spans="1:7" ht="23.45" customHeight="1" x14ac:dyDescent="0.2">
      <c r="A18" s="34" t="s">
        <v>28</v>
      </c>
      <c r="B18" s="35">
        <v>2315</v>
      </c>
      <c r="C18" s="36">
        <v>13083.106389999999</v>
      </c>
      <c r="D18" s="35">
        <v>2181</v>
      </c>
      <c r="E18" s="37">
        <v>13660.230860000001</v>
      </c>
      <c r="F18" s="35">
        <v>2083</v>
      </c>
      <c r="G18" s="37">
        <v>14085.941800000001</v>
      </c>
    </row>
    <row r="19" spans="1:7" ht="25.5" x14ac:dyDescent="0.2">
      <c r="A19" s="41" t="s">
        <v>29</v>
      </c>
      <c r="B19" s="35">
        <v>1</v>
      </c>
      <c r="C19" s="36" t="s">
        <v>30</v>
      </c>
      <c r="D19" s="35">
        <v>1</v>
      </c>
      <c r="E19" s="37" t="s">
        <v>30</v>
      </c>
      <c r="F19" s="35">
        <v>1</v>
      </c>
      <c r="G19" s="37" t="s">
        <v>30</v>
      </c>
    </row>
    <row r="20" spans="1:7" ht="9.4" customHeight="1" x14ac:dyDescent="0.2">
      <c r="A20" s="42"/>
      <c r="B20" s="35"/>
      <c r="C20" s="36"/>
      <c r="D20" s="35"/>
      <c r="E20" s="37"/>
      <c r="F20" s="35"/>
      <c r="G20" s="37"/>
    </row>
    <row r="21" spans="1:7" ht="23.45" customHeight="1" x14ac:dyDescent="0.2">
      <c r="A21" s="33" t="s">
        <v>31</v>
      </c>
      <c r="B21" s="38" t="s">
        <v>17</v>
      </c>
      <c r="C21" s="39">
        <f>SUM(C22:C25)</f>
        <v>147012.20406000002</v>
      </c>
      <c r="D21" s="38" t="s">
        <v>17</v>
      </c>
      <c r="E21" s="40">
        <f>SUM(E22:E25)</f>
        <v>159398.38450000001</v>
      </c>
      <c r="F21" s="38" t="s">
        <v>17</v>
      </c>
      <c r="G21" s="40">
        <f>SUM(G22:G25)</f>
        <v>179810.86871999997</v>
      </c>
    </row>
    <row r="22" spans="1:7" ht="23.45" customHeight="1" x14ac:dyDescent="0.2">
      <c r="A22" s="34" t="s">
        <v>32</v>
      </c>
      <c r="B22" s="35">
        <v>134</v>
      </c>
      <c r="C22" s="36">
        <v>971.93938999999978</v>
      </c>
      <c r="D22" s="35">
        <v>120</v>
      </c>
      <c r="E22" s="37">
        <v>900.10330999999985</v>
      </c>
      <c r="F22" s="35">
        <f>SUM(114,30)</f>
        <v>144</v>
      </c>
      <c r="G22" s="37">
        <v>1264.0946199999998</v>
      </c>
    </row>
    <row r="23" spans="1:7" ht="23.45" customHeight="1" x14ac:dyDescent="0.2">
      <c r="A23" s="34" t="s">
        <v>33</v>
      </c>
      <c r="B23" s="35">
        <v>957</v>
      </c>
      <c r="C23" s="36">
        <v>6812.6772499999997</v>
      </c>
      <c r="D23" s="35">
        <v>1010</v>
      </c>
      <c r="E23" s="37">
        <v>7715.9595500000005</v>
      </c>
      <c r="F23" s="35">
        <v>702</v>
      </c>
      <c r="G23" s="37">
        <v>4260.7277700000004</v>
      </c>
    </row>
    <row r="24" spans="1:7" ht="23.45" customHeight="1" x14ac:dyDescent="0.2">
      <c r="A24" s="34" t="s">
        <v>34</v>
      </c>
      <c r="B24" s="35">
        <v>13282</v>
      </c>
      <c r="C24" s="36">
        <v>112130.74277000001</v>
      </c>
      <c r="D24" s="35">
        <v>13682</v>
      </c>
      <c r="E24" s="37">
        <v>124404.54076000002</v>
      </c>
      <c r="F24" s="35">
        <v>14537</v>
      </c>
      <c r="G24" s="37">
        <v>137977.54647999999</v>
      </c>
    </row>
    <row r="25" spans="1:7" ht="23.45" customHeight="1" x14ac:dyDescent="0.2">
      <c r="A25" s="34" t="s">
        <v>35</v>
      </c>
      <c r="B25" s="35">
        <v>3772</v>
      </c>
      <c r="C25" s="36">
        <v>27096.844650000003</v>
      </c>
      <c r="D25" s="35">
        <v>3428</v>
      </c>
      <c r="E25" s="37">
        <v>26377.780879999995</v>
      </c>
      <c r="F25" s="35">
        <v>4618</v>
      </c>
      <c r="G25" s="37">
        <v>36308.499849999993</v>
      </c>
    </row>
    <row r="26" spans="1:7" ht="9.4" customHeight="1" x14ac:dyDescent="0.2">
      <c r="A26" s="34"/>
      <c r="B26" s="35"/>
      <c r="C26" s="36"/>
      <c r="D26" s="35"/>
      <c r="E26" s="37"/>
      <c r="F26" s="35"/>
      <c r="G26" s="37"/>
    </row>
    <row r="27" spans="1:7" ht="24" x14ac:dyDescent="0.2">
      <c r="A27" s="43" t="s">
        <v>36</v>
      </c>
      <c r="B27" s="38" t="s">
        <v>17</v>
      </c>
      <c r="C27" s="39">
        <f>SUM(C28:C30)</f>
        <v>1200.0500400000001</v>
      </c>
      <c r="D27" s="38" t="s">
        <v>17</v>
      </c>
      <c r="E27" s="40">
        <f>SUM(E28:E30)</f>
        <v>1160.7614699999999</v>
      </c>
      <c r="F27" s="38" t="s">
        <v>17</v>
      </c>
      <c r="G27" s="40">
        <f>SUM(G28:G30)</f>
        <v>1134.89527</v>
      </c>
    </row>
    <row r="28" spans="1:7" ht="23.45" customHeight="1" x14ac:dyDescent="0.2">
      <c r="A28" s="34" t="s">
        <v>37</v>
      </c>
      <c r="B28" s="35">
        <v>1124</v>
      </c>
      <c r="C28" s="36">
        <v>918.7203300000001</v>
      </c>
      <c r="D28" s="35">
        <v>1065</v>
      </c>
      <c r="E28" s="37">
        <v>904.89617999999996</v>
      </c>
      <c r="F28" s="35">
        <v>1025</v>
      </c>
      <c r="G28" s="37">
        <v>891.66628000000003</v>
      </c>
    </row>
    <row r="29" spans="1:7" ht="23.45" customHeight="1" x14ac:dyDescent="0.2">
      <c r="A29" s="44" t="s">
        <v>38</v>
      </c>
      <c r="B29" s="35">
        <v>191</v>
      </c>
      <c r="C29" s="36">
        <v>210.37024</v>
      </c>
      <c r="D29" s="35">
        <v>181</v>
      </c>
      <c r="E29" s="37">
        <v>221.37097000000003</v>
      </c>
      <c r="F29" s="35">
        <v>176</v>
      </c>
      <c r="G29" s="37">
        <v>221.34745999999996</v>
      </c>
    </row>
    <row r="30" spans="1:7" ht="23.45" customHeight="1" x14ac:dyDescent="0.2">
      <c r="A30" s="44" t="s">
        <v>39</v>
      </c>
      <c r="B30" s="35">
        <v>16</v>
      </c>
      <c r="C30" s="36">
        <v>70.959469999999996</v>
      </c>
      <c r="D30" s="35">
        <v>14</v>
      </c>
      <c r="E30" s="37">
        <v>34.494320000000002</v>
      </c>
      <c r="F30" s="35">
        <v>9</v>
      </c>
      <c r="G30" s="37">
        <v>21.881529999999998</v>
      </c>
    </row>
    <row r="31" spans="1:7" ht="9.4" customHeight="1" x14ac:dyDescent="0.2">
      <c r="A31" s="45"/>
      <c r="B31" s="35"/>
      <c r="C31" s="36"/>
      <c r="D31" s="35"/>
      <c r="E31" s="37"/>
      <c r="F31" s="35"/>
      <c r="G31" s="37"/>
    </row>
    <row r="32" spans="1:7" ht="23.45" customHeight="1" x14ac:dyDescent="0.2">
      <c r="A32" s="33" t="s">
        <v>40</v>
      </c>
      <c r="B32" s="38" t="s">
        <v>17</v>
      </c>
      <c r="C32" s="39">
        <f>SUM(C33:C38)</f>
        <v>10127.113290000001</v>
      </c>
      <c r="D32" s="38" t="s">
        <v>17</v>
      </c>
      <c r="E32" s="40">
        <f>SUM(E33:E38)</f>
        <v>10636.0406</v>
      </c>
      <c r="F32" s="38" t="s">
        <v>17</v>
      </c>
      <c r="G32" s="40">
        <f>SUM(G33:G38)</f>
        <v>12687.222519999999</v>
      </c>
    </row>
    <row r="33" spans="1:7" ht="23.45" customHeight="1" x14ac:dyDescent="0.2">
      <c r="A33" s="34" t="s">
        <v>41</v>
      </c>
      <c r="B33" s="35">
        <v>1193</v>
      </c>
      <c r="C33" s="36">
        <v>2120.0521200000003</v>
      </c>
      <c r="D33" s="35">
        <v>1158</v>
      </c>
      <c r="E33" s="37">
        <v>2070.18138</v>
      </c>
      <c r="F33" s="35">
        <v>1485</v>
      </c>
      <c r="G33" s="37">
        <v>2768.8297699999998</v>
      </c>
    </row>
    <row r="34" spans="1:7" ht="23.45" customHeight="1" x14ac:dyDescent="0.2">
      <c r="A34" s="34" t="s">
        <v>42</v>
      </c>
      <c r="B34" s="35">
        <v>28</v>
      </c>
      <c r="C34" s="36">
        <v>15.92876</v>
      </c>
      <c r="D34" s="35" t="s">
        <v>17</v>
      </c>
      <c r="E34" s="37" t="s">
        <v>17</v>
      </c>
      <c r="F34" s="35">
        <v>1</v>
      </c>
      <c r="G34" s="37" t="s">
        <v>30</v>
      </c>
    </row>
    <row r="35" spans="1:7" ht="23.45" customHeight="1" x14ac:dyDescent="0.2">
      <c r="A35" s="34" t="s">
        <v>43</v>
      </c>
      <c r="B35" s="35">
        <f>SUM(614,1864)</f>
        <v>2478</v>
      </c>
      <c r="C35" s="36">
        <v>2601.8300800000002</v>
      </c>
      <c r="D35" s="35">
        <f>SUM(582,1938,4,46)</f>
        <v>2570</v>
      </c>
      <c r="E35" s="37">
        <v>2840.2571799999996</v>
      </c>
      <c r="F35" s="35">
        <f>SUM(15,604,14,2057,457)</f>
        <v>3147</v>
      </c>
      <c r="G35" s="37">
        <v>3482.0321799999992</v>
      </c>
    </row>
    <row r="36" spans="1:7" ht="23.45" customHeight="1" x14ac:dyDescent="0.2">
      <c r="A36" s="34" t="s">
        <v>44</v>
      </c>
      <c r="B36" s="35">
        <v>17726</v>
      </c>
      <c r="C36" s="36">
        <v>4644.4417200000007</v>
      </c>
      <c r="D36" s="35">
        <v>16041</v>
      </c>
      <c r="E36" s="37">
        <v>4602.2024000000001</v>
      </c>
      <c r="F36" s="35">
        <v>14978</v>
      </c>
      <c r="G36" s="37">
        <v>4938.5815600000005</v>
      </c>
    </row>
    <row r="37" spans="1:7" ht="23.45" customHeight="1" x14ac:dyDescent="0.2">
      <c r="A37" s="34" t="s">
        <v>45</v>
      </c>
      <c r="B37" s="35">
        <v>5</v>
      </c>
      <c r="C37" s="36">
        <v>21.969279999999998</v>
      </c>
      <c r="D37" s="35">
        <v>5</v>
      </c>
      <c r="E37" s="37">
        <v>30.998880000000003</v>
      </c>
      <c r="F37" s="35">
        <v>6</v>
      </c>
      <c r="G37" s="37">
        <v>29.326640000000001</v>
      </c>
    </row>
    <row r="38" spans="1:7" ht="23.45" customHeight="1" x14ac:dyDescent="0.2">
      <c r="A38" s="34" t="s">
        <v>46</v>
      </c>
      <c r="B38" s="35">
        <v>2248</v>
      </c>
      <c r="C38" s="36">
        <v>722.89133000000004</v>
      </c>
      <c r="D38" s="35">
        <v>2431</v>
      </c>
      <c r="E38" s="37">
        <v>1092.4007599999998</v>
      </c>
      <c r="F38" s="35">
        <v>2951</v>
      </c>
      <c r="G38" s="37">
        <v>1468.4523700000002</v>
      </c>
    </row>
    <row r="39" spans="1:7" ht="9.4" customHeight="1" x14ac:dyDescent="0.2">
      <c r="A39" s="34"/>
      <c r="B39" s="35"/>
      <c r="C39" s="36"/>
      <c r="D39" s="35"/>
      <c r="E39" s="37"/>
      <c r="F39" s="35"/>
      <c r="G39" s="37"/>
    </row>
    <row r="40" spans="1:7" ht="23.45" customHeight="1" x14ac:dyDescent="0.2">
      <c r="A40" s="33" t="s">
        <v>47</v>
      </c>
      <c r="B40" s="38">
        <v>13725</v>
      </c>
      <c r="C40" s="39">
        <v>7525.5965399999995</v>
      </c>
      <c r="D40" s="38">
        <v>13815</v>
      </c>
      <c r="E40" s="39">
        <v>10513.682219999999</v>
      </c>
      <c r="F40" s="38">
        <v>13469</v>
      </c>
      <c r="G40" s="40">
        <v>11141.32826</v>
      </c>
    </row>
    <row r="41" spans="1:7" ht="9.4" customHeight="1" x14ac:dyDescent="0.2">
      <c r="A41" s="45"/>
      <c r="B41" s="35"/>
      <c r="C41" s="36"/>
      <c r="D41" s="35"/>
      <c r="E41" s="37"/>
      <c r="F41" s="35"/>
      <c r="G41" s="37"/>
    </row>
    <row r="42" spans="1:7" ht="23.45" customHeight="1" x14ac:dyDescent="0.2">
      <c r="A42" s="46" t="s">
        <v>48</v>
      </c>
      <c r="B42" s="47" t="s">
        <v>17</v>
      </c>
      <c r="C42" s="48">
        <v>88461.07338999999</v>
      </c>
      <c r="D42" s="47" t="s">
        <v>17</v>
      </c>
      <c r="E42" s="49">
        <v>94197.402760000012</v>
      </c>
      <c r="F42" s="47" t="s">
        <v>17</v>
      </c>
      <c r="G42" s="49">
        <v>101229.27240999999</v>
      </c>
    </row>
    <row r="43" spans="1:7" ht="3" customHeight="1" x14ac:dyDescent="0.2">
      <c r="A43" s="50"/>
      <c r="B43" s="51"/>
      <c r="C43" s="51"/>
      <c r="D43" s="51"/>
      <c r="E43" s="51"/>
      <c r="F43" s="51"/>
      <c r="G43" s="51"/>
    </row>
    <row r="44" spans="1:7" ht="12" customHeight="1" x14ac:dyDescent="0.2">
      <c r="A44" s="22" t="s">
        <v>49</v>
      </c>
      <c r="B44" s="22"/>
      <c r="C44" s="22"/>
      <c r="D44" s="22"/>
      <c r="E44" s="22"/>
      <c r="F44" s="22"/>
      <c r="G44" s="22"/>
    </row>
    <row r="45" spans="1:7" ht="12" customHeight="1" x14ac:dyDescent="0.2">
      <c r="A45" s="57" t="s">
        <v>50</v>
      </c>
      <c r="B45" s="57"/>
      <c r="C45" s="57"/>
      <c r="D45" s="57"/>
      <c r="E45" s="57"/>
      <c r="F45" s="57"/>
      <c r="G45" s="57"/>
    </row>
    <row r="46" spans="1:7" ht="13.15" customHeight="1" x14ac:dyDescent="0.2">
      <c r="A46" s="56" t="s">
        <v>51</v>
      </c>
      <c r="B46" s="57"/>
      <c r="C46" s="57"/>
      <c r="D46" s="57"/>
      <c r="E46" s="57"/>
      <c r="F46" s="57"/>
      <c r="G46" s="57"/>
    </row>
    <row r="47" spans="1:7" ht="13.15" customHeight="1" x14ac:dyDescent="0.2">
      <c r="A47" s="56" t="s">
        <v>52</v>
      </c>
      <c r="B47" s="57"/>
      <c r="C47" s="57"/>
      <c r="D47" s="57"/>
      <c r="E47" s="57"/>
      <c r="F47" s="57"/>
      <c r="G47" s="57"/>
    </row>
  </sheetData>
  <mergeCells count="8">
    <mergeCell ref="A46:G46"/>
    <mergeCell ref="A47:G47"/>
    <mergeCell ref="A1:G1"/>
    <mergeCell ref="A3:A4"/>
    <mergeCell ref="B3:C3"/>
    <mergeCell ref="D3:E3"/>
    <mergeCell ref="F3:G3"/>
    <mergeCell ref="A45:G45"/>
  </mergeCells>
  <printOptions horizontalCentered="1"/>
  <pageMargins left="0.70866141732283472" right="0.70866141732283472" top="0.70866141732283472" bottom="1.0236220472440944" header="0.19685039370078741" footer="0.1574803149606299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072C-5A2E-435C-A9F3-B9ECC2AF9390}">
  <dimension ref="A1:G63"/>
  <sheetViews>
    <sheetView tabSelected="1" zoomScaleNormal="100" workbookViewId="0">
      <selection activeCell="A57" sqref="A57:XFD57"/>
    </sheetView>
  </sheetViews>
  <sheetFormatPr defaultColWidth="9.140625" defaultRowHeight="11.25" x14ac:dyDescent="0.2"/>
  <cols>
    <col min="1" max="1" width="39.42578125" style="21" customWidth="1"/>
    <col min="2" max="2" width="11.28515625" style="21" customWidth="1"/>
    <col min="3" max="3" width="9.7109375" style="21" customWidth="1"/>
    <col min="4" max="4" width="11.28515625" style="21" customWidth="1"/>
    <col min="5" max="5" width="9.7109375" style="21" customWidth="1"/>
    <col min="6" max="6" width="11.28515625" style="21" customWidth="1"/>
    <col min="7" max="7" width="9.7109375" style="21" customWidth="1"/>
    <col min="8" max="16384" width="9.140625" style="21"/>
  </cols>
  <sheetData>
    <row r="1" spans="1:7" ht="24.6" customHeight="1" x14ac:dyDescent="0.2">
      <c r="A1" s="58" t="s">
        <v>105</v>
      </c>
      <c r="B1" s="81"/>
      <c r="C1" s="81"/>
      <c r="D1" s="81"/>
      <c r="E1" s="81"/>
      <c r="F1" s="81"/>
      <c r="G1" s="81"/>
    </row>
    <row r="2" spans="1:7" x14ac:dyDescent="0.2">
      <c r="A2" s="22"/>
      <c r="B2" s="22"/>
      <c r="C2" s="22"/>
      <c r="D2" s="22"/>
      <c r="E2" s="22"/>
      <c r="F2" s="22"/>
      <c r="G2" s="22"/>
    </row>
    <row r="3" spans="1:7" ht="28.15" customHeight="1" x14ac:dyDescent="0.2">
      <c r="A3" s="64" t="s">
        <v>1</v>
      </c>
      <c r="B3" s="61" t="s">
        <v>13</v>
      </c>
      <c r="C3" s="62"/>
      <c r="D3" s="61" t="s">
        <v>14</v>
      </c>
      <c r="E3" s="62"/>
      <c r="F3" s="61" t="s">
        <v>15</v>
      </c>
      <c r="G3" s="63"/>
    </row>
    <row r="4" spans="1:7" ht="28.15" customHeight="1" x14ac:dyDescent="0.2">
      <c r="A4" s="82"/>
      <c r="B4" s="24" t="s">
        <v>16</v>
      </c>
      <c r="C4" s="25" t="s">
        <v>8</v>
      </c>
      <c r="D4" s="24" t="s">
        <v>16</v>
      </c>
      <c r="E4" s="25" t="s">
        <v>8</v>
      </c>
      <c r="F4" s="24" t="s">
        <v>16</v>
      </c>
      <c r="G4" s="26" t="s">
        <v>8</v>
      </c>
    </row>
    <row r="5" spans="1:7" ht="23.45" customHeight="1" x14ac:dyDescent="0.2">
      <c r="A5" s="16" t="s">
        <v>53</v>
      </c>
      <c r="B5" s="27" t="s">
        <v>17</v>
      </c>
      <c r="C5" s="28">
        <f>SUM(C7,C16,C18,C26,C35,C41,C46,C48,C50,C54,C56)</f>
        <v>229007.07461000001</v>
      </c>
      <c r="D5" s="27" t="s">
        <v>17</v>
      </c>
      <c r="E5" s="29">
        <f>SUM(E7,E16,E18,E26,E35,E41,E46,E48,E50,E54,E56)</f>
        <v>256656.47963999998</v>
      </c>
      <c r="F5" s="27" t="s">
        <v>17</v>
      </c>
      <c r="G5" s="29">
        <f>SUM(G7,G16,G18,G26,G35,G41,G46,G48,G50,G54,G56)</f>
        <v>286829.88466000004</v>
      </c>
    </row>
    <row r="6" spans="1:7" ht="9.4" customHeight="1" x14ac:dyDescent="0.2">
      <c r="A6" s="52"/>
      <c r="B6" s="30"/>
      <c r="C6" s="31"/>
      <c r="D6" s="30"/>
      <c r="E6" s="32"/>
      <c r="F6" s="30"/>
      <c r="G6" s="32"/>
    </row>
    <row r="7" spans="1:7" ht="23.45" customHeight="1" x14ac:dyDescent="0.2">
      <c r="A7" s="33" t="s">
        <v>54</v>
      </c>
      <c r="B7" s="38" t="s">
        <v>17</v>
      </c>
      <c r="C7" s="31">
        <f>SUM(C8:C14)</f>
        <v>54480.070500000002</v>
      </c>
      <c r="D7" s="30" t="s">
        <v>17</v>
      </c>
      <c r="E7" s="32">
        <f>SUM(E8:E14)</f>
        <v>67986.656870000006</v>
      </c>
      <c r="F7" s="30" t="s">
        <v>17</v>
      </c>
      <c r="G7" s="32">
        <f>SUM(G8:G14)</f>
        <v>78933.588380000001</v>
      </c>
    </row>
    <row r="8" spans="1:7" s="23" customFormat="1" ht="23.45" customHeight="1" x14ac:dyDescent="0.2">
      <c r="A8" s="34" t="s">
        <v>55</v>
      </c>
      <c r="B8" s="35">
        <f>SUM(11495,33153)</f>
        <v>44648</v>
      </c>
      <c r="C8" s="36">
        <v>26981.635440000002</v>
      </c>
      <c r="D8" s="35">
        <f>SUM(13592,31480)</f>
        <v>45072</v>
      </c>
      <c r="E8" s="37">
        <v>26774.225279999999</v>
      </c>
      <c r="F8" s="35">
        <f>SUM(11669,34086)</f>
        <v>45755</v>
      </c>
      <c r="G8" s="37">
        <v>27783.396920000003</v>
      </c>
    </row>
    <row r="9" spans="1:7" ht="23.45" customHeight="1" x14ac:dyDescent="0.2">
      <c r="A9" s="34" t="s">
        <v>56</v>
      </c>
      <c r="B9" s="35">
        <v>193</v>
      </c>
      <c r="C9" s="36">
        <v>1225.2464499999999</v>
      </c>
      <c r="D9" s="35">
        <v>182</v>
      </c>
      <c r="E9" s="37">
        <v>1290.58698</v>
      </c>
      <c r="F9" s="35">
        <v>177</v>
      </c>
      <c r="G9" s="37">
        <v>1316.9139</v>
      </c>
    </row>
    <row r="10" spans="1:7" ht="23.45" customHeight="1" x14ac:dyDescent="0.2">
      <c r="A10" s="34" t="s">
        <v>57</v>
      </c>
      <c r="B10" s="35">
        <f>SUM(20,2234)</f>
        <v>2254</v>
      </c>
      <c r="C10" s="36">
        <v>1593.7594899999999</v>
      </c>
      <c r="D10" s="35">
        <f>SUM(7,2255)</f>
        <v>2262</v>
      </c>
      <c r="E10" s="37">
        <v>1835.81105</v>
      </c>
      <c r="F10" s="35">
        <f>SUM(6,2306)</f>
        <v>2312</v>
      </c>
      <c r="G10" s="37">
        <v>2790.3927999999996</v>
      </c>
    </row>
    <row r="11" spans="1:7" ht="23.45" customHeight="1" x14ac:dyDescent="0.2">
      <c r="A11" s="34" t="s">
        <v>58</v>
      </c>
      <c r="B11" s="35">
        <v>44111</v>
      </c>
      <c r="C11" s="36">
        <v>18885.78112</v>
      </c>
      <c r="D11" s="35">
        <v>44362</v>
      </c>
      <c r="E11" s="36">
        <v>31069.905149999999</v>
      </c>
      <c r="F11" s="35">
        <v>45332</v>
      </c>
      <c r="G11" s="37">
        <v>34937.106759999995</v>
      </c>
    </row>
    <row r="12" spans="1:7" ht="23.45" customHeight="1" x14ac:dyDescent="0.2">
      <c r="A12" s="34" t="s">
        <v>59</v>
      </c>
      <c r="B12" s="35">
        <v>10</v>
      </c>
      <c r="C12" s="36">
        <v>43.648000000000003</v>
      </c>
      <c r="D12" s="35">
        <v>16</v>
      </c>
      <c r="E12" s="36">
        <v>52.847999999999999</v>
      </c>
      <c r="F12" s="35">
        <v>20</v>
      </c>
      <c r="G12" s="37">
        <v>58.027999999999999</v>
      </c>
    </row>
    <row r="13" spans="1:7" ht="38.450000000000003" customHeight="1" x14ac:dyDescent="0.2">
      <c r="A13" s="41" t="s">
        <v>60</v>
      </c>
      <c r="B13" s="35">
        <v>10273</v>
      </c>
      <c r="C13" s="36">
        <v>5750</v>
      </c>
      <c r="D13" s="35">
        <v>12326</v>
      </c>
      <c r="E13" s="36">
        <v>6963.2804100000003</v>
      </c>
      <c r="F13" s="35">
        <v>13595</v>
      </c>
      <c r="G13" s="37">
        <v>7798.25</v>
      </c>
    </row>
    <row r="14" spans="1:7" ht="23.45" customHeight="1" x14ac:dyDescent="0.2">
      <c r="A14" s="41" t="s">
        <v>61</v>
      </c>
      <c r="B14" s="35" t="s">
        <v>17</v>
      </c>
      <c r="C14" s="36" t="s">
        <v>17</v>
      </c>
      <c r="D14" s="35" t="s">
        <v>17</v>
      </c>
      <c r="E14" s="36" t="s">
        <v>17</v>
      </c>
      <c r="F14" s="35">
        <v>8185</v>
      </c>
      <c r="G14" s="37">
        <v>4249.5</v>
      </c>
    </row>
    <row r="15" spans="1:7" s="23" customFormat="1" ht="9.4" customHeight="1" x14ac:dyDescent="0.2">
      <c r="A15" s="45"/>
      <c r="B15" s="35"/>
      <c r="C15" s="36"/>
      <c r="D15" s="35"/>
      <c r="E15" s="37"/>
      <c r="F15" s="35"/>
      <c r="G15" s="37"/>
    </row>
    <row r="16" spans="1:7" ht="23.45" customHeight="1" x14ac:dyDescent="0.2">
      <c r="A16" s="33" t="s">
        <v>62</v>
      </c>
      <c r="B16" s="38">
        <v>3933</v>
      </c>
      <c r="C16" s="39">
        <v>16051.760920000001</v>
      </c>
      <c r="D16" s="38">
        <v>3762</v>
      </c>
      <c r="E16" s="40">
        <v>16238.282809999999</v>
      </c>
      <c r="F16" s="38">
        <v>3691</v>
      </c>
      <c r="G16" s="40">
        <v>16963.74163</v>
      </c>
    </row>
    <row r="17" spans="1:7" ht="9.4" customHeight="1" x14ac:dyDescent="0.2">
      <c r="A17" s="45"/>
      <c r="B17" s="35"/>
      <c r="C17" s="36"/>
      <c r="D17" s="35"/>
      <c r="E17" s="37"/>
      <c r="F17" s="35"/>
      <c r="G17" s="37"/>
    </row>
    <row r="18" spans="1:7" ht="23.45" customHeight="1" x14ac:dyDescent="0.2">
      <c r="A18" s="33" t="s">
        <v>63</v>
      </c>
      <c r="B18" s="38" t="s">
        <v>17</v>
      </c>
      <c r="C18" s="39">
        <f>SUM(C19:C24)</f>
        <v>29738.954410000002</v>
      </c>
      <c r="D18" s="38" t="s">
        <v>17</v>
      </c>
      <c r="E18" s="40">
        <f>SUM(E19:E24)</f>
        <v>34280.138220000001</v>
      </c>
      <c r="F18" s="38" t="s">
        <v>17</v>
      </c>
      <c r="G18" s="40">
        <f>SUM(G19:G24)</f>
        <v>38470.025300000001</v>
      </c>
    </row>
    <row r="19" spans="1:7" ht="23.45" customHeight="1" x14ac:dyDescent="0.2">
      <c r="A19" s="34" t="s">
        <v>64</v>
      </c>
      <c r="B19" s="35">
        <v>2454</v>
      </c>
      <c r="C19" s="36">
        <v>3068.9802999999997</v>
      </c>
      <c r="D19" s="35">
        <v>2737</v>
      </c>
      <c r="E19" s="37">
        <v>4050.2580500000008</v>
      </c>
      <c r="F19" s="35">
        <v>3062</v>
      </c>
      <c r="G19" s="37">
        <v>4498.2012999999997</v>
      </c>
    </row>
    <row r="20" spans="1:7" ht="23.45" customHeight="1" x14ac:dyDescent="0.2">
      <c r="A20" s="34" t="s">
        <v>65</v>
      </c>
      <c r="B20" s="35">
        <v>424</v>
      </c>
      <c r="C20" s="36">
        <v>1442.7449300000001</v>
      </c>
      <c r="D20" s="35">
        <v>579</v>
      </c>
      <c r="E20" s="37">
        <v>2487.5548600000002</v>
      </c>
      <c r="F20" s="35">
        <v>795</v>
      </c>
      <c r="G20" s="37">
        <v>2906.3215800000003</v>
      </c>
    </row>
    <row r="21" spans="1:7" ht="23.45" customHeight="1" x14ac:dyDescent="0.2">
      <c r="A21" s="34" t="s">
        <v>66</v>
      </c>
      <c r="B21" s="35">
        <v>3865</v>
      </c>
      <c r="C21" s="36">
        <v>17079.416810000002</v>
      </c>
      <c r="D21" s="35">
        <v>4002</v>
      </c>
      <c r="E21" s="37">
        <v>19225.213190000002</v>
      </c>
      <c r="F21" s="35">
        <v>4170</v>
      </c>
      <c r="G21" s="37">
        <v>20333.427370000001</v>
      </c>
    </row>
    <row r="22" spans="1:7" ht="23.45" customHeight="1" x14ac:dyDescent="0.2">
      <c r="A22" s="34" t="s">
        <v>67</v>
      </c>
      <c r="B22" s="35">
        <v>938</v>
      </c>
      <c r="C22" s="36">
        <v>6135.2162799999996</v>
      </c>
      <c r="D22" s="35">
        <v>960</v>
      </c>
      <c r="E22" s="37">
        <v>6480.0665200000003</v>
      </c>
      <c r="F22" s="35">
        <v>1025</v>
      </c>
      <c r="G22" s="37">
        <v>7264.7283999999991</v>
      </c>
    </row>
    <row r="23" spans="1:7" ht="23.45" customHeight="1" x14ac:dyDescent="0.2">
      <c r="A23" s="41" t="s">
        <v>68</v>
      </c>
      <c r="B23" s="35">
        <v>439</v>
      </c>
      <c r="C23" s="36">
        <v>2012.5960900000002</v>
      </c>
      <c r="D23" s="35">
        <v>435</v>
      </c>
      <c r="E23" s="37">
        <v>2037.0456000000001</v>
      </c>
      <c r="F23" s="35">
        <v>426</v>
      </c>
      <c r="G23" s="37">
        <v>2145.9207099999999</v>
      </c>
    </row>
    <row r="24" spans="1:7" ht="23.45" customHeight="1" x14ac:dyDescent="0.2">
      <c r="A24" s="41" t="s">
        <v>69</v>
      </c>
      <c r="B24" s="35" t="s">
        <v>17</v>
      </c>
      <c r="C24" s="36" t="s">
        <v>17</v>
      </c>
      <c r="D24" s="35" t="s">
        <v>17</v>
      </c>
      <c r="E24" s="37" t="s">
        <v>17</v>
      </c>
      <c r="F24" s="35">
        <v>491</v>
      </c>
      <c r="G24" s="37">
        <v>1321.4259399999999</v>
      </c>
    </row>
    <row r="25" spans="1:7" ht="9.4" customHeight="1" x14ac:dyDescent="0.2">
      <c r="A25" s="45"/>
      <c r="B25" s="35"/>
      <c r="C25" s="36"/>
      <c r="D25" s="35"/>
      <c r="E25" s="37"/>
      <c r="F25" s="35"/>
      <c r="G25" s="37"/>
    </row>
    <row r="26" spans="1:7" ht="23.45" customHeight="1" x14ac:dyDescent="0.2">
      <c r="A26" s="33" t="s">
        <v>70</v>
      </c>
      <c r="B26" s="38" t="s">
        <v>17</v>
      </c>
      <c r="C26" s="39">
        <f>SUM(C27:C33)</f>
        <v>37148.696599999996</v>
      </c>
      <c r="D26" s="38" t="s">
        <v>17</v>
      </c>
      <c r="E26" s="40">
        <f>SUM(E27:E33)</f>
        <v>36570.859600000003</v>
      </c>
      <c r="F26" s="38" t="s">
        <v>17</v>
      </c>
      <c r="G26" s="40">
        <f>SUM(G27:G33)</f>
        <v>36066.041710000005</v>
      </c>
    </row>
    <row r="27" spans="1:7" ht="23.45" customHeight="1" x14ac:dyDescent="0.2">
      <c r="A27" s="34" t="s">
        <v>71</v>
      </c>
      <c r="B27" s="35">
        <v>90</v>
      </c>
      <c r="C27" s="36">
        <v>62.42087999999999</v>
      </c>
      <c r="D27" s="35">
        <v>102</v>
      </c>
      <c r="E27" s="37">
        <v>65.861289999999997</v>
      </c>
      <c r="F27" s="35">
        <v>91</v>
      </c>
      <c r="G27" s="37">
        <v>72.811070000000001</v>
      </c>
    </row>
    <row r="28" spans="1:7" ht="23.45" customHeight="1" x14ac:dyDescent="0.2">
      <c r="A28" s="34" t="s">
        <v>72</v>
      </c>
      <c r="B28" s="35">
        <v>3728</v>
      </c>
      <c r="C28" s="36">
        <v>17099.678949999998</v>
      </c>
      <c r="D28" s="35">
        <v>3493</v>
      </c>
      <c r="E28" s="37">
        <v>16668.006689999998</v>
      </c>
      <c r="F28" s="35">
        <v>3285</v>
      </c>
      <c r="G28" s="37">
        <v>16387.88939</v>
      </c>
    </row>
    <row r="29" spans="1:7" ht="23.45" customHeight="1" x14ac:dyDescent="0.2">
      <c r="A29" s="34" t="s">
        <v>73</v>
      </c>
      <c r="B29" s="35">
        <v>2113</v>
      </c>
      <c r="C29" s="36">
        <v>9986.0121799999997</v>
      </c>
      <c r="D29" s="35">
        <v>2059</v>
      </c>
      <c r="E29" s="37">
        <v>9966.7954300000001</v>
      </c>
      <c r="F29" s="35">
        <v>1932</v>
      </c>
      <c r="G29" s="37">
        <v>10731.46471</v>
      </c>
    </row>
    <row r="30" spans="1:7" ht="23.45" customHeight="1" x14ac:dyDescent="0.2">
      <c r="A30" s="34" t="s">
        <v>74</v>
      </c>
      <c r="B30" s="35">
        <v>398</v>
      </c>
      <c r="C30" s="36">
        <v>1268.4806599999999</v>
      </c>
      <c r="D30" s="35">
        <v>346</v>
      </c>
      <c r="E30" s="37">
        <v>1226.5769399999999</v>
      </c>
      <c r="F30" s="35">
        <v>358</v>
      </c>
      <c r="G30" s="37">
        <v>1294.4956700000002</v>
      </c>
    </row>
    <row r="31" spans="1:7" ht="23.45" customHeight="1" x14ac:dyDescent="0.2">
      <c r="A31" s="34" t="s">
        <v>106</v>
      </c>
      <c r="B31" s="35">
        <v>1</v>
      </c>
      <c r="C31" s="36" t="s">
        <v>30</v>
      </c>
      <c r="D31" s="35" t="s">
        <v>17</v>
      </c>
      <c r="E31" s="37" t="s">
        <v>17</v>
      </c>
      <c r="F31" s="35" t="s">
        <v>17</v>
      </c>
      <c r="G31" s="37" t="s">
        <v>17</v>
      </c>
    </row>
    <row r="32" spans="1:7" ht="23.45" customHeight="1" x14ac:dyDescent="0.2">
      <c r="A32" s="34" t="s">
        <v>75</v>
      </c>
      <c r="B32" s="35">
        <v>1023</v>
      </c>
      <c r="C32" s="36">
        <v>2346.8664700000004</v>
      </c>
      <c r="D32" s="35">
        <v>850</v>
      </c>
      <c r="E32" s="37">
        <v>2196.2413099999999</v>
      </c>
      <c r="F32" s="35">
        <v>691</v>
      </c>
      <c r="G32" s="37">
        <v>1865.6976599999998</v>
      </c>
    </row>
    <row r="33" spans="1:7" ht="23.45" customHeight="1" x14ac:dyDescent="0.2">
      <c r="A33" s="34" t="s">
        <v>107</v>
      </c>
      <c r="B33" s="35">
        <v>1636</v>
      </c>
      <c r="C33" s="36">
        <v>6385.2374600000003</v>
      </c>
      <c r="D33" s="35">
        <v>1490</v>
      </c>
      <c r="E33" s="37">
        <v>6447.3779399999994</v>
      </c>
      <c r="F33" s="35">
        <v>1359</v>
      </c>
      <c r="G33" s="37">
        <v>5713.6832100000001</v>
      </c>
    </row>
    <row r="34" spans="1:7" ht="9.4" customHeight="1" x14ac:dyDescent="0.2">
      <c r="A34" s="34"/>
      <c r="B34" s="35"/>
      <c r="C34" s="36"/>
      <c r="D34" s="35"/>
      <c r="E34" s="37"/>
      <c r="F34" s="35"/>
      <c r="G34" s="37"/>
    </row>
    <row r="35" spans="1:7" ht="23.45" customHeight="1" x14ac:dyDescent="0.2">
      <c r="A35" s="33" t="s">
        <v>76</v>
      </c>
      <c r="B35" s="38" t="s">
        <v>17</v>
      </c>
      <c r="C35" s="39">
        <f>SUM(C36:C39)</f>
        <v>14522.65171</v>
      </c>
      <c r="D35" s="38" t="s">
        <v>17</v>
      </c>
      <c r="E35" s="40">
        <f>SUM(E36:E39)</f>
        <v>14287.51816</v>
      </c>
      <c r="F35" s="38" t="s">
        <v>17</v>
      </c>
      <c r="G35" s="40">
        <f>SUM(G36:G39)</f>
        <v>14112.557129999997</v>
      </c>
    </row>
    <row r="36" spans="1:7" ht="23.45" customHeight="1" x14ac:dyDescent="0.2">
      <c r="A36" s="34" t="s">
        <v>77</v>
      </c>
      <c r="B36" s="35">
        <v>10393</v>
      </c>
      <c r="C36" s="36">
        <v>14479.03146</v>
      </c>
      <c r="D36" s="35">
        <v>9945</v>
      </c>
      <c r="E36" s="37">
        <v>14242.51096</v>
      </c>
      <c r="F36" s="35">
        <v>9672</v>
      </c>
      <c r="G36" s="37">
        <v>14069.516129999998</v>
      </c>
    </row>
    <row r="37" spans="1:7" ht="23.45" customHeight="1" x14ac:dyDescent="0.2">
      <c r="A37" s="34" t="s">
        <v>78</v>
      </c>
      <c r="B37" s="35">
        <v>14</v>
      </c>
      <c r="C37" s="36">
        <v>26.918689999999998</v>
      </c>
      <c r="D37" s="35">
        <v>14</v>
      </c>
      <c r="E37" s="37">
        <v>24.391520000000003</v>
      </c>
      <c r="F37" s="35">
        <v>12</v>
      </c>
      <c r="G37" s="37">
        <v>21.698090000000001</v>
      </c>
    </row>
    <row r="38" spans="1:7" ht="23.45" customHeight="1" x14ac:dyDescent="0.2">
      <c r="A38" s="34" t="s">
        <v>79</v>
      </c>
      <c r="B38" s="35">
        <v>33</v>
      </c>
      <c r="C38" s="36">
        <v>16.701560000000001</v>
      </c>
      <c r="D38" s="35">
        <v>38</v>
      </c>
      <c r="E38" s="37">
        <v>20.615680000000001</v>
      </c>
      <c r="F38" s="35">
        <v>36</v>
      </c>
      <c r="G38" s="37">
        <v>21.342909999999996</v>
      </c>
    </row>
    <row r="39" spans="1:7" ht="23.45" customHeight="1" x14ac:dyDescent="0.2">
      <c r="A39" s="34" t="s">
        <v>80</v>
      </c>
      <c r="B39" s="35" t="s">
        <v>17</v>
      </c>
      <c r="C39" s="36" t="s">
        <v>17</v>
      </c>
      <c r="D39" s="35" t="s">
        <v>17</v>
      </c>
      <c r="E39" s="37" t="s">
        <v>17</v>
      </c>
      <c r="F39" s="35" t="s">
        <v>17</v>
      </c>
      <c r="G39" s="37" t="s">
        <v>17</v>
      </c>
    </row>
    <row r="40" spans="1:7" ht="9.4" customHeight="1" x14ac:dyDescent="0.2">
      <c r="A40" s="45"/>
      <c r="B40" s="35"/>
      <c r="C40" s="36"/>
      <c r="D40" s="35"/>
      <c r="E40" s="37"/>
      <c r="F40" s="35"/>
      <c r="G40" s="37"/>
    </row>
    <row r="41" spans="1:7" ht="23.45" customHeight="1" x14ac:dyDescent="0.2">
      <c r="A41" s="33" t="s">
        <v>81</v>
      </c>
      <c r="B41" s="38" t="s">
        <v>17</v>
      </c>
      <c r="C41" s="39">
        <f>SUM(C42:C44)</f>
        <v>11140.72105</v>
      </c>
      <c r="D41" s="38" t="s">
        <v>17</v>
      </c>
      <c r="E41" s="40">
        <f>SUM(E42:E44)</f>
        <v>10865.644899999999</v>
      </c>
      <c r="F41" s="38" t="s">
        <v>17</v>
      </c>
      <c r="G41" s="40">
        <f>SUM(G42:G44)</f>
        <v>12057.671480000001</v>
      </c>
    </row>
    <row r="42" spans="1:7" ht="23.45" customHeight="1" x14ac:dyDescent="0.2">
      <c r="A42" s="34" t="s">
        <v>82</v>
      </c>
      <c r="B42" s="35">
        <v>1357</v>
      </c>
      <c r="C42" s="36">
        <v>7419.3819700000004</v>
      </c>
      <c r="D42" s="35">
        <v>1231</v>
      </c>
      <c r="E42" s="37">
        <v>6787.4077699999998</v>
      </c>
      <c r="F42" s="35">
        <v>1166</v>
      </c>
      <c r="G42" s="37">
        <v>6662.3401899999999</v>
      </c>
    </row>
    <row r="43" spans="1:7" ht="23.45" customHeight="1" x14ac:dyDescent="0.2">
      <c r="A43" s="34" t="s">
        <v>83</v>
      </c>
      <c r="B43" s="35">
        <v>514</v>
      </c>
      <c r="C43" s="36">
        <v>2174.7483999999999</v>
      </c>
      <c r="D43" s="35">
        <v>543</v>
      </c>
      <c r="E43" s="37">
        <v>2439.9470699999997</v>
      </c>
      <c r="F43" s="35">
        <v>607</v>
      </c>
      <c r="G43" s="37">
        <v>2851.20156</v>
      </c>
    </row>
    <row r="44" spans="1:7" ht="23.45" customHeight="1" x14ac:dyDescent="0.2">
      <c r="A44" s="34" t="s">
        <v>84</v>
      </c>
      <c r="B44" s="35">
        <v>437</v>
      </c>
      <c r="C44" s="36">
        <v>1546.59068</v>
      </c>
      <c r="D44" s="35">
        <v>439</v>
      </c>
      <c r="E44" s="37">
        <v>1638.29006</v>
      </c>
      <c r="F44" s="35">
        <v>670</v>
      </c>
      <c r="G44" s="37">
        <v>2544.1297299999997</v>
      </c>
    </row>
    <row r="45" spans="1:7" ht="9.4" customHeight="1" x14ac:dyDescent="0.2">
      <c r="A45" s="45"/>
      <c r="B45" s="35"/>
      <c r="C45" s="36"/>
      <c r="D45" s="35"/>
      <c r="E45" s="37"/>
      <c r="F45" s="35"/>
      <c r="G45" s="37"/>
    </row>
    <row r="46" spans="1:7" ht="23.45" customHeight="1" x14ac:dyDescent="0.2">
      <c r="A46" s="33" t="s">
        <v>85</v>
      </c>
      <c r="B46" s="38">
        <v>20893</v>
      </c>
      <c r="C46" s="39">
        <v>12427.216440000002</v>
      </c>
      <c r="D46" s="38">
        <v>20657</v>
      </c>
      <c r="E46" s="40">
        <v>13492.163060000003</v>
      </c>
      <c r="F46" s="38">
        <v>21007</v>
      </c>
      <c r="G46" s="40">
        <v>16560.971380000003</v>
      </c>
    </row>
    <row r="47" spans="1:7" ht="9.4" customHeight="1" x14ac:dyDescent="0.2">
      <c r="A47" s="45"/>
      <c r="B47" s="35"/>
      <c r="C47" s="36"/>
      <c r="D47" s="35"/>
      <c r="E47" s="37"/>
      <c r="F47" s="35"/>
      <c r="G47" s="37"/>
    </row>
    <row r="48" spans="1:7" ht="23.45" customHeight="1" x14ac:dyDescent="0.2">
      <c r="A48" s="43" t="s">
        <v>86</v>
      </c>
      <c r="B48" s="38">
        <v>44563</v>
      </c>
      <c r="C48" s="39">
        <v>15622.562430000002</v>
      </c>
      <c r="D48" s="38">
        <v>45930</v>
      </c>
      <c r="E48" s="40">
        <v>17357.785250000004</v>
      </c>
      <c r="F48" s="38">
        <v>46792</v>
      </c>
      <c r="G48" s="40">
        <v>21701.12441</v>
      </c>
    </row>
    <row r="49" spans="1:7" ht="9.4" customHeight="1" x14ac:dyDescent="0.2">
      <c r="A49" s="45"/>
      <c r="B49" s="35"/>
      <c r="C49" s="36"/>
      <c r="D49" s="35"/>
      <c r="E49" s="37"/>
      <c r="F49" s="35"/>
      <c r="G49" s="37"/>
    </row>
    <row r="50" spans="1:7" ht="23.45" customHeight="1" x14ac:dyDescent="0.2">
      <c r="A50" s="33" t="s">
        <v>87</v>
      </c>
      <c r="B50" s="38" t="s">
        <v>17</v>
      </c>
      <c r="C50" s="39">
        <f>SUM(C51:C52)</f>
        <v>11635.91359</v>
      </c>
      <c r="D50" s="38" t="s">
        <v>17</v>
      </c>
      <c r="E50" s="40">
        <f>SUM(E51:E52)</f>
        <v>12293.503269999999</v>
      </c>
      <c r="F50" s="38" t="s">
        <v>17</v>
      </c>
      <c r="G50" s="40">
        <f>SUM(G51:G52)</f>
        <v>13919.11824</v>
      </c>
    </row>
    <row r="51" spans="1:7" ht="23.45" customHeight="1" x14ac:dyDescent="0.2">
      <c r="A51" s="34" t="s">
        <v>108</v>
      </c>
      <c r="B51" s="35">
        <v>24775</v>
      </c>
      <c r="C51" s="37">
        <f>11635913.59/1000</f>
        <v>11635.91359</v>
      </c>
      <c r="D51" s="35">
        <v>25556</v>
      </c>
      <c r="E51" s="37">
        <f>12293503.27/1000</f>
        <v>12293.503269999999</v>
      </c>
      <c r="F51" s="35">
        <v>24418</v>
      </c>
      <c r="G51" s="37">
        <v>13919.11824</v>
      </c>
    </row>
    <row r="52" spans="1:7" ht="23.45" customHeight="1" x14ac:dyDescent="0.2">
      <c r="A52" s="34" t="s">
        <v>88</v>
      </c>
      <c r="B52" s="35" t="s">
        <v>17</v>
      </c>
      <c r="C52" s="37" t="s">
        <v>17</v>
      </c>
      <c r="D52" s="35" t="s">
        <v>17</v>
      </c>
      <c r="E52" s="37" t="s">
        <v>17</v>
      </c>
      <c r="F52" s="35" t="s">
        <v>17</v>
      </c>
      <c r="G52" s="37" t="s">
        <v>17</v>
      </c>
    </row>
    <row r="53" spans="1:7" ht="9.4" customHeight="1" x14ac:dyDescent="0.2">
      <c r="A53" s="45"/>
      <c r="B53" s="35"/>
      <c r="C53" s="37"/>
      <c r="D53" s="35"/>
      <c r="E53" s="37"/>
      <c r="F53" s="35"/>
      <c r="G53" s="37"/>
    </row>
    <row r="54" spans="1:7" ht="23.45" customHeight="1" x14ac:dyDescent="0.2">
      <c r="A54" s="33" t="s">
        <v>89</v>
      </c>
      <c r="B54" s="38">
        <v>98774</v>
      </c>
      <c r="C54" s="40">
        <v>18535.366419999995</v>
      </c>
      <c r="D54" s="38">
        <v>97651</v>
      </c>
      <c r="E54" s="40">
        <v>25204.817400000004</v>
      </c>
      <c r="F54" s="38">
        <v>101445</v>
      </c>
      <c r="G54" s="40">
        <v>29371.50491</v>
      </c>
    </row>
    <row r="55" spans="1:7" ht="9.4" customHeight="1" x14ac:dyDescent="0.2">
      <c r="A55" s="45"/>
      <c r="B55" s="35"/>
      <c r="C55" s="37"/>
      <c r="D55" s="35"/>
      <c r="E55" s="37"/>
      <c r="F55" s="35"/>
      <c r="G55" s="37"/>
    </row>
    <row r="56" spans="1:7" ht="23.45" customHeight="1" x14ac:dyDescent="0.2">
      <c r="A56" s="46" t="s">
        <v>48</v>
      </c>
      <c r="B56" s="47" t="s">
        <v>17</v>
      </c>
      <c r="C56" s="49">
        <v>7703.1605399999989</v>
      </c>
      <c r="D56" s="47" t="s">
        <v>17</v>
      </c>
      <c r="E56" s="49">
        <v>8079.1100999999999</v>
      </c>
      <c r="F56" s="47" t="s">
        <v>17</v>
      </c>
      <c r="G56" s="49">
        <v>8673.5400900000004</v>
      </c>
    </row>
    <row r="57" spans="1:7" s="55" customFormat="1" ht="3" customHeight="1" x14ac:dyDescent="0.25">
      <c r="A57" s="53"/>
      <c r="B57" s="51"/>
      <c r="C57" s="51"/>
      <c r="D57" s="51"/>
      <c r="E57" s="54"/>
      <c r="F57" s="51"/>
      <c r="G57" s="51"/>
    </row>
    <row r="58" spans="1:7" ht="12" customHeight="1" x14ac:dyDescent="0.2">
      <c r="A58" s="22" t="s">
        <v>49</v>
      </c>
      <c r="B58" s="22"/>
      <c r="C58" s="22"/>
      <c r="D58" s="22"/>
      <c r="E58" s="22"/>
      <c r="F58" s="22"/>
      <c r="G58" s="22"/>
    </row>
    <row r="59" spans="1:7" ht="12" customHeight="1" x14ac:dyDescent="0.2">
      <c r="A59" s="79" t="s">
        <v>109</v>
      </c>
      <c r="B59" s="80"/>
      <c r="C59" s="80"/>
      <c r="D59" s="80"/>
      <c r="E59" s="80"/>
      <c r="F59" s="80"/>
      <c r="G59" s="80"/>
    </row>
    <row r="60" spans="1:7" ht="12" customHeight="1" x14ac:dyDescent="0.2">
      <c r="A60" s="79" t="s">
        <v>110</v>
      </c>
      <c r="B60" s="80"/>
      <c r="C60" s="80"/>
      <c r="D60" s="80"/>
      <c r="E60" s="80"/>
      <c r="F60" s="80"/>
      <c r="G60" s="80"/>
    </row>
    <row r="61" spans="1:7" ht="12" customHeight="1" x14ac:dyDescent="0.2">
      <c r="A61" s="80" t="s">
        <v>111</v>
      </c>
      <c r="B61" s="80"/>
      <c r="C61" s="80"/>
      <c r="D61" s="80"/>
      <c r="E61" s="80"/>
      <c r="F61" s="80"/>
      <c r="G61" s="80"/>
    </row>
    <row r="62" spans="1:7" ht="12" customHeight="1" x14ac:dyDescent="0.2">
      <c r="A62" s="80" t="s">
        <v>112</v>
      </c>
      <c r="B62" s="80"/>
      <c r="C62" s="80"/>
      <c r="D62" s="80"/>
      <c r="E62" s="80"/>
      <c r="F62" s="80"/>
      <c r="G62" s="80"/>
    </row>
    <row r="63" spans="1:7" ht="12" customHeight="1" x14ac:dyDescent="0.2">
      <c r="A63" s="56" t="s">
        <v>113</v>
      </c>
      <c r="B63" s="56"/>
      <c r="C63" s="56"/>
      <c r="D63" s="56"/>
      <c r="E63" s="56"/>
      <c r="F63" s="56"/>
      <c r="G63" s="56"/>
    </row>
  </sheetData>
  <mergeCells count="10">
    <mergeCell ref="A60:G60"/>
    <mergeCell ref="A61:G61"/>
    <mergeCell ref="A62:G62"/>
    <mergeCell ref="A63:G63"/>
    <mergeCell ref="A1:G1"/>
    <mergeCell ref="A3:A4"/>
    <mergeCell ref="B3:C3"/>
    <mergeCell ref="D3:E3"/>
    <mergeCell ref="F3:G3"/>
    <mergeCell ref="A59:G59"/>
  </mergeCells>
  <pageMargins left="0.70866141732283472" right="0.70866141732283472" top="0.70866141732283472" bottom="1.0236220472440944" header="0.70866141732283472" footer="0.70866141732283472"/>
  <pageSetup paperSize="9" scale="9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465E1-9B59-4401-B0E7-DD3F43C763C0}">
  <dimension ref="A1:G46"/>
  <sheetViews>
    <sheetView zoomScaleNormal="100" workbookViewId="0">
      <selection sqref="A1:G1"/>
    </sheetView>
  </sheetViews>
  <sheetFormatPr defaultColWidth="9.140625" defaultRowHeight="11.25" x14ac:dyDescent="0.2"/>
  <cols>
    <col min="1" max="1" width="37.7109375" style="22" customWidth="1"/>
    <col min="2" max="2" width="11.28515625" style="21" customWidth="1"/>
    <col min="3" max="3" width="10.7109375" style="21" customWidth="1"/>
    <col min="4" max="4" width="11.28515625" style="21" customWidth="1"/>
    <col min="5" max="5" width="10.7109375" style="21" customWidth="1"/>
    <col min="6" max="6" width="11.28515625" style="21" customWidth="1"/>
    <col min="7" max="7" width="10.7109375" style="21" customWidth="1"/>
    <col min="8" max="16384" width="9.140625" style="21"/>
  </cols>
  <sheetData>
    <row r="1" spans="1:7" ht="24.6" customHeight="1" x14ac:dyDescent="0.2">
      <c r="A1" s="58" t="s">
        <v>90</v>
      </c>
      <c r="B1" s="58"/>
      <c r="C1" s="58"/>
      <c r="D1" s="58"/>
      <c r="E1" s="58"/>
      <c r="F1" s="58"/>
      <c r="G1" s="58"/>
    </row>
    <row r="2" spans="1:7" x14ac:dyDescent="0.2">
      <c r="B2" s="22"/>
      <c r="C2" s="22"/>
      <c r="D2" s="22"/>
      <c r="E2" s="22"/>
      <c r="F2" s="22"/>
      <c r="G2" s="22"/>
    </row>
    <row r="3" spans="1:7" s="23" customFormat="1" ht="28.15" customHeight="1" x14ac:dyDescent="0.2">
      <c r="A3" s="59" t="s">
        <v>1</v>
      </c>
      <c r="B3" s="61" t="s">
        <v>91</v>
      </c>
      <c r="C3" s="62"/>
      <c r="D3" s="61" t="s">
        <v>92</v>
      </c>
      <c r="E3" s="62"/>
      <c r="F3" s="61" t="s">
        <v>93</v>
      </c>
      <c r="G3" s="63"/>
    </row>
    <row r="4" spans="1:7" ht="28.15" customHeight="1" x14ac:dyDescent="0.2">
      <c r="A4" s="60"/>
      <c r="B4" s="24" t="s">
        <v>16</v>
      </c>
      <c r="C4" s="25" t="s">
        <v>8</v>
      </c>
      <c r="D4" s="24" t="s">
        <v>16</v>
      </c>
      <c r="E4" s="25" t="s">
        <v>8</v>
      </c>
      <c r="F4" s="24" t="s">
        <v>16</v>
      </c>
      <c r="G4" s="26" t="s">
        <v>8</v>
      </c>
    </row>
    <row r="5" spans="1:7" s="23" customFormat="1" ht="23.45" customHeight="1" x14ac:dyDescent="0.2">
      <c r="A5" s="16" t="s">
        <v>9</v>
      </c>
      <c r="B5" s="27" t="s">
        <v>17</v>
      </c>
      <c r="C5" s="28">
        <f>SUM(C7,C15,C21,C27,C32,C42,C40)</f>
        <v>267814.31623999996</v>
      </c>
      <c r="D5" s="27" t="s">
        <v>17</v>
      </c>
      <c r="E5" s="29">
        <f>SUM(E7,E15,E21,E27,E32,E42,E40)</f>
        <v>282882.88777999999</v>
      </c>
      <c r="F5" s="27" t="s">
        <v>17</v>
      </c>
      <c r="G5" s="29">
        <f>SUM(G7,G15,G21,G27,G32,G42,G40)</f>
        <v>310276.65772999998</v>
      </c>
    </row>
    <row r="6" spans="1:7" s="23" customFormat="1" ht="9.4" customHeight="1" x14ac:dyDescent="0.2">
      <c r="A6" s="3"/>
      <c r="B6" s="30"/>
      <c r="C6" s="31"/>
      <c r="D6" s="30"/>
      <c r="E6" s="32"/>
      <c r="F6" s="30"/>
      <c r="G6" s="32"/>
    </row>
    <row r="7" spans="1:7" s="23" customFormat="1" ht="23.45" customHeight="1" x14ac:dyDescent="0.2">
      <c r="A7" s="33" t="s">
        <v>18</v>
      </c>
      <c r="B7" s="30" t="s">
        <v>17</v>
      </c>
      <c r="C7" s="31">
        <f>SUM(C8:C13)</f>
        <v>189244.68510999999</v>
      </c>
      <c r="D7" s="30" t="s">
        <v>17</v>
      </c>
      <c r="E7" s="32">
        <f>SUM(E8:E13)</f>
        <v>200779.45596000002</v>
      </c>
      <c r="F7" s="30" t="s">
        <v>17</v>
      </c>
      <c r="G7" s="32">
        <f>SUM(G8:G13)</f>
        <v>218873.46755999999</v>
      </c>
    </row>
    <row r="8" spans="1:7" ht="23.45" customHeight="1" x14ac:dyDescent="0.2">
      <c r="A8" s="34" t="s">
        <v>19</v>
      </c>
      <c r="B8" s="35">
        <f>SUM(3345,96)</f>
        <v>3441</v>
      </c>
      <c r="C8" s="36">
        <v>5939.8177699999997</v>
      </c>
      <c r="D8" s="35">
        <f>SUM(2283,110)</f>
        <v>2393</v>
      </c>
      <c r="E8" s="37">
        <v>4083.4201399999993</v>
      </c>
      <c r="F8" s="35">
        <f>SUM(1747,128)</f>
        <v>1875</v>
      </c>
      <c r="G8" s="37">
        <v>3290.63636</v>
      </c>
    </row>
    <row r="9" spans="1:7" ht="23.45" customHeight="1" x14ac:dyDescent="0.2">
      <c r="A9" s="34" t="s">
        <v>20</v>
      </c>
      <c r="B9" s="35">
        <v>8510</v>
      </c>
      <c r="C9" s="36">
        <v>18076.132240000003</v>
      </c>
      <c r="D9" s="35">
        <v>8801</v>
      </c>
      <c r="E9" s="37">
        <v>16982.258429999998</v>
      </c>
      <c r="F9" s="35">
        <v>8733</v>
      </c>
      <c r="G9" s="37">
        <v>18120.755530000002</v>
      </c>
    </row>
    <row r="10" spans="1:7" ht="23.45" customHeight="1" x14ac:dyDescent="0.2">
      <c r="A10" s="34" t="s">
        <v>21</v>
      </c>
      <c r="B10" s="35">
        <v>1045</v>
      </c>
      <c r="C10" s="36">
        <v>2958.6749799999998</v>
      </c>
      <c r="D10" s="35">
        <v>390</v>
      </c>
      <c r="E10" s="37">
        <v>1115.7476600000002</v>
      </c>
      <c r="F10" s="35">
        <v>403</v>
      </c>
      <c r="G10" s="37">
        <v>1248.6405100000002</v>
      </c>
    </row>
    <row r="11" spans="1:7" ht="23.45" customHeight="1" x14ac:dyDescent="0.2">
      <c r="A11" s="34" t="s">
        <v>22</v>
      </c>
      <c r="B11" s="35">
        <v>57219</v>
      </c>
      <c r="C11" s="36">
        <v>151305.12141999998</v>
      </c>
      <c r="D11" s="35">
        <v>61291</v>
      </c>
      <c r="E11" s="37">
        <v>170350.43534000003</v>
      </c>
      <c r="F11" s="35">
        <v>63859</v>
      </c>
      <c r="G11" s="37">
        <v>190043.06088</v>
      </c>
    </row>
    <row r="12" spans="1:7" ht="23.45" customHeight="1" x14ac:dyDescent="0.2">
      <c r="A12" s="34" t="s">
        <v>23</v>
      </c>
      <c r="B12" s="35">
        <v>3314</v>
      </c>
      <c r="C12" s="36">
        <v>10862.706870000004</v>
      </c>
      <c r="D12" s="35">
        <v>3520</v>
      </c>
      <c r="E12" s="37">
        <v>8134.4621300000008</v>
      </c>
      <c r="F12" s="35">
        <v>1980</v>
      </c>
      <c r="G12" s="37">
        <v>6089.4589800000003</v>
      </c>
    </row>
    <row r="13" spans="1:7" ht="23.45" customHeight="1" x14ac:dyDescent="0.2">
      <c r="A13" s="34" t="s">
        <v>24</v>
      </c>
      <c r="B13" s="35">
        <v>59</v>
      </c>
      <c r="C13" s="36">
        <v>102.23183000000002</v>
      </c>
      <c r="D13" s="35">
        <v>64</v>
      </c>
      <c r="E13" s="37">
        <v>113.13225999999999</v>
      </c>
      <c r="F13" s="35">
        <v>48</v>
      </c>
      <c r="G13" s="37">
        <v>80.915300000000002</v>
      </c>
    </row>
    <row r="14" spans="1:7" ht="9.4" customHeight="1" x14ac:dyDescent="0.2">
      <c r="A14" s="1"/>
      <c r="B14" s="35"/>
      <c r="C14" s="36"/>
      <c r="D14" s="35"/>
      <c r="E14" s="37"/>
      <c r="F14" s="35"/>
      <c r="G14" s="37"/>
    </row>
    <row r="15" spans="1:7" ht="23.45" customHeight="1" x14ac:dyDescent="0.2">
      <c r="A15" s="33" t="s">
        <v>25</v>
      </c>
      <c r="B15" s="38" t="s">
        <v>17</v>
      </c>
      <c r="C15" s="39">
        <f>SUM(C16:C19)</f>
        <v>4985.8478400000004</v>
      </c>
      <c r="D15" s="38" t="s">
        <v>17</v>
      </c>
      <c r="E15" s="40">
        <f>SUM(E16:E19)</f>
        <v>4248.8405599999996</v>
      </c>
      <c r="F15" s="38" t="s">
        <v>17</v>
      </c>
      <c r="G15" s="40">
        <f>SUM(G16:G19)</f>
        <v>4395.4303300000001</v>
      </c>
    </row>
    <row r="16" spans="1:7" ht="23.45" customHeight="1" x14ac:dyDescent="0.2">
      <c r="A16" s="34" t="s">
        <v>26</v>
      </c>
      <c r="B16" s="35">
        <v>70</v>
      </c>
      <c r="C16" s="36">
        <v>142.13710999999998</v>
      </c>
      <c r="D16" s="35">
        <v>71</v>
      </c>
      <c r="E16" s="37">
        <v>129.93852000000001</v>
      </c>
      <c r="F16" s="35">
        <v>57</v>
      </c>
      <c r="G16" s="37">
        <v>115.19787000000001</v>
      </c>
    </row>
    <row r="17" spans="1:7" ht="23.45" customHeight="1" x14ac:dyDescent="0.2">
      <c r="A17" s="34" t="s">
        <v>27</v>
      </c>
      <c r="B17" s="35">
        <v>32</v>
      </c>
      <c r="C17" s="36">
        <v>77.272720000000007</v>
      </c>
      <c r="D17" s="35">
        <v>21</v>
      </c>
      <c r="E17" s="37">
        <v>48.828630000000004</v>
      </c>
      <c r="F17" s="35">
        <v>17</v>
      </c>
      <c r="G17" s="37">
        <v>34.625920000000008</v>
      </c>
    </row>
    <row r="18" spans="1:7" ht="23.45" customHeight="1" x14ac:dyDescent="0.2">
      <c r="A18" s="34" t="s">
        <v>28</v>
      </c>
      <c r="B18" s="35">
        <v>2160</v>
      </c>
      <c r="C18" s="36">
        <v>4766.4380100000008</v>
      </c>
      <c r="D18" s="35">
        <v>2041</v>
      </c>
      <c r="E18" s="37">
        <v>4070.0734099999995</v>
      </c>
      <c r="F18" s="35">
        <v>1989</v>
      </c>
      <c r="G18" s="37">
        <v>4245.6065399999998</v>
      </c>
    </row>
    <row r="19" spans="1:7" ht="25.5" x14ac:dyDescent="0.2">
      <c r="A19" s="41" t="s">
        <v>29</v>
      </c>
      <c r="B19" s="35">
        <v>1</v>
      </c>
      <c r="C19" s="36" t="s">
        <v>30</v>
      </c>
      <c r="D19" s="35">
        <v>1</v>
      </c>
      <c r="E19" s="37" t="s">
        <v>30</v>
      </c>
      <c r="F19" s="35">
        <v>1</v>
      </c>
      <c r="G19" s="37" t="s">
        <v>30</v>
      </c>
    </row>
    <row r="20" spans="1:7" ht="9.4" customHeight="1" x14ac:dyDescent="0.2">
      <c r="A20" s="42"/>
      <c r="B20" s="35"/>
      <c r="C20" s="36"/>
      <c r="D20" s="35"/>
      <c r="E20" s="37"/>
      <c r="F20" s="35"/>
      <c r="G20" s="37"/>
    </row>
    <row r="21" spans="1:7" ht="23.45" customHeight="1" x14ac:dyDescent="0.2">
      <c r="A21" s="33" t="s">
        <v>31</v>
      </c>
      <c r="B21" s="38" t="s">
        <v>17</v>
      </c>
      <c r="C21" s="39">
        <f>SUM(C22:C25)</f>
        <v>45932.58625</v>
      </c>
      <c r="D21" s="38" t="s">
        <v>17</v>
      </c>
      <c r="E21" s="40">
        <f>SUM(E22:E25)</f>
        <v>48907.811510000007</v>
      </c>
      <c r="F21" s="38" t="s">
        <v>17</v>
      </c>
      <c r="G21" s="40">
        <f>SUM(G22:G25)</f>
        <v>55265.924229999997</v>
      </c>
    </row>
    <row r="22" spans="1:7" ht="23.45" customHeight="1" x14ac:dyDescent="0.2">
      <c r="A22" s="34" t="s">
        <v>32</v>
      </c>
      <c r="B22" s="35">
        <v>124</v>
      </c>
      <c r="C22" s="36">
        <v>283.79330999999996</v>
      </c>
      <c r="D22" s="35">
        <v>105</v>
      </c>
      <c r="E22" s="37">
        <v>267.78995999999995</v>
      </c>
      <c r="F22" s="35">
        <f>101+29</f>
        <v>130</v>
      </c>
      <c r="G22" s="37">
        <v>387.83933999999999</v>
      </c>
    </row>
    <row r="23" spans="1:7" ht="23.45" customHeight="1" x14ac:dyDescent="0.2">
      <c r="A23" s="34" t="s">
        <v>33</v>
      </c>
      <c r="B23" s="35">
        <v>910</v>
      </c>
      <c r="C23" s="36">
        <v>2086.5074300000001</v>
      </c>
      <c r="D23" s="35">
        <v>956</v>
      </c>
      <c r="E23" s="37">
        <v>2311.3537200000001</v>
      </c>
      <c r="F23" s="35">
        <v>418</v>
      </c>
      <c r="G23" s="37">
        <v>1199.04196</v>
      </c>
    </row>
    <row r="24" spans="1:7" ht="23.45" customHeight="1" x14ac:dyDescent="0.2">
      <c r="A24" s="34" t="s">
        <v>34</v>
      </c>
      <c r="B24" s="35">
        <v>12830</v>
      </c>
      <c r="C24" s="36">
        <v>35350.408960000001</v>
      </c>
      <c r="D24" s="35">
        <v>13225</v>
      </c>
      <c r="E24" s="37">
        <v>38291.868550000007</v>
      </c>
      <c r="F24" s="35">
        <v>12767</v>
      </c>
      <c r="G24" s="37">
        <v>41892.963499999998</v>
      </c>
    </row>
    <row r="25" spans="1:7" ht="23.45" customHeight="1" x14ac:dyDescent="0.2">
      <c r="A25" s="34" t="s">
        <v>35</v>
      </c>
      <c r="B25" s="35">
        <v>3410</v>
      </c>
      <c r="C25" s="36">
        <v>8211.8765500000009</v>
      </c>
      <c r="D25" s="35">
        <v>3184</v>
      </c>
      <c r="E25" s="37">
        <v>8036.7992799999993</v>
      </c>
      <c r="F25" s="35">
        <v>4418</v>
      </c>
      <c r="G25" s="37">
        <v>11786.079429999998</v>
      </c>
    </row>
    <row r="26" spans="1:7" ht="9.4" customHeight="1" x14ac:dyDescent="0.2">
      <c r="A26" s="34"/>
      <c r="B26" s="35"/>
      <c r="C26" s="36"/>
      <c r="D26" s="35"/>
      <c r="E26" s="37"/>
      <c r="F26" s="35"/>
      <c r="G26" s="37"/>
    </row>
    <row r="27" spans="1:7" ht="24" x14ac:dyDescent="0.2">
      <c r="A27" s="43" t="s">
        <v>36</v>
      </c>
      <c r="B27" s="38" t="s">
        <v>17</v>
      </c>
      <c r="C27" s="39">
        <f>SUM(C28:C30)</f>
        <v>395.21794</v>
      </c>
      <c r="D27" s="38" t="s">
        <v>17</v>
      </c>
      <c r="E27" s="40">
        <f>SUM(E28:E30)</f>
        <v>407.33200999999997</v>
      </c>
      <c r="F27" s="38" t="s">
        <v>17</v>
      </c>
      <c r="G27" s="40">
        <f>SUM(G28:G30)</f>
        <v>372.74468000000002</v>
      </c>
    </row>
    <row r="28" spans="1:7" ht="23.45" customHeight="1" x14ac:dyDescent="0.2">
      <c r="A28" s="34" t="s">
        <v>37</v>
      </c>
      <c r="B28" s="35">
        <v>419</v>
      </c>
      <c r="C28" s="36">
        <v>296.52069</v>
      </c>
      <c r="D28" s="35">
        <v>417</v>
      </c>
      <c r="E28" s="37">
        <v>324.42597999999998</v>
      </c>
      <c r="F28" s="35">
        <v>404</v>
      </c>
      <c r="G28" s="37">
        <v>297.96958000000001</v>
      </c>
    </row>
    <row r="29" spans="1:7" ht="23.45" customHeight="1" x14ac:dyDescent="0.2">
      <c r="A29" s="44" t="s">
        <v>38</v>
      </c>
      <c r="B29" s="35">
        <v>183</v>
      </c>
      <c r="C29" s="36">
        <v>79.995059999999995</v>
      </c>
      <c r="D29" s="35">
        <v>172</v>
      </c>
      <c r="E29" s="37">
        <v>65.847130000000007</v>
      </c>
      <c r="F29" s="35">
        <v>172</v>
      </c>
      <c r="G29" s="37">
        <v>66.105999999999995</v>
      </c>
    </row>
    <row r="30" spans="1:7" ht="23.45" customHeight="1" x14ac:dyDescent="0.2">
      <c r="A30" s="44" t="s">
        <v>39</v>
      </c>
      <c r="B30" s="35">
        <v>6</v>
      </c>
      <c r="C30" s="36">
        <v>18.702189999999998</v>
      </c>
      <c r="D30" s="35">
        <v>6</v>
      </c>
      <c r="E30" s="37">
        <v>17.058900000000001</v>
      </c>
      <c r="F30" s="35">
        <v>3</v>
      </c>
      <c r="G30" s="37">
        <v>8.6691000000000003</v>
      </c>
    </row>
    <row r="31" spans="1:7" ht="9.4" customHeight="1" x14ac:dyDescent="0.2">
      <c r="A31" s="45"/>
      <c r="B31" s="35"/>
      <c r="C31" s="36"/>
      <c r="D31" s="35"/>
      <c r="E31" s="37"/>
      <c r="F31" s="35"/>
      <c r="G31" s="37"/>
    </row>
    <row r="32" spans="1:7" ht="23.45" customHeight="1" x14ac:dyDescent="0.2">
      <c r="A32" s="33" t="s">
        <v>40</v>
      </c>
      <c r="B32" s="38" t="s">
        <v>17</v>
      </c>
      <c r="C32" s="39">
        <f>SUM(C33:C38)</f>
        <v>3453.5467900000003</v>
      </c>
      <c r="D32" s="38" t="s">
        <v>17</v>
      </c>
      <c r="E32" s="40">
        <f>SUM(E33:E38)</f>
        <v>3712.3018000000006</v>
      </c>
      <c r="F32" s="38" t="s">
        <v>17</v>
      </c>
      <c r="G32" s="40">
        <f>SUM(G33:G38)</f>
        <v>4442.53658</v>
      </c>
    </row>
    <row r="33" spans="1:7" ht="23.45" customHeight="1" x14ac:dyDescent="0.2">
      <c r="A33" s="34" t="s">
        <v>41</v>
      </c>
      <c r="B33" s="35">
        <v>566</v>
      </c>
      <c r="C33" s="36">
        <v>751.01346000000001</v>
      </c>
      <c r="D33" s="35">
        <v>540</v>
      </c>
      <c r="E33" s="37">
        <v>753.27319000000011</v>
      </c>
      <c r="F33" s="35">
        <v>666</v>
      </c>
      <c r="G33" s="37">
        <v>893.5589500000001</v>
      </c>
    </row>
    <row r="34" spans="1:7" ht="23.45" customHeight="1" x14ac:dyDescent="0.2">
      <c r="A34" s="34" t="s">
        <v>94</v>
      </c>
      <c r="B34" s="35" t="s">
        <v>17</v>
      </c>
      <c r="C34" s="36" t="s">
        <v>17</v>
      </c>
      <c r="D34" s="35" t="s">
        <v>17</v>
      </c>
      <c r="E34" s="37" t="s">
        <v>17</v>
      </c>
      <c r="F34" s="35" t="s">
        <v>17</v>
      </c>
      <c r="G34" s="37" t="s">
        <v>17</v>
      </c>
    </row>
    <row r="35" spans="1:7" ht="23.45" customHeight="1" x14ac:dyDescent="0.2">
      <c r="A35" s="34" t="s">
        <v>95</v>
      </c>
      <c r="B35" s="35">
        <f>SUM(221,518)</f>
        <v>739</v>
      </c>
      <c r="C35" s="36">
        <v>784.17223999999999</v>
      </c>
      <c r="D35" s="35">
        <f>SUM(226,627,4,31)</f>
        <v>888</v>
      </c>
      <c r="E35" s="37">
        <v>944.52710999999999</v>
      </c>
      <c r="F35" s="35">
        <f>SUM(8,236,9,657,109)</f>
        <v>1019</v>
      </c>
      <c r="G35" s="37">
        <v>1170.3420499999997</v>
      </c>
    </row>
    <row r="36" spans="1:7" ht="23.45" customHeight="1" x14ac:dyDescent="0.2">
      <c r="A36" s="34" t="s">
        <v>44</v>
      </c>
      <c r="B36" s="35">
        <v>7183</v>
      </c>
      <c r="C36" s="36">
        <v>1573.20244</v>
      </c>
      <c r="D36" s="35">
        <v>5796</v>
      </c>
      <c r="E36" s="37">
        <v>1518.15148</v>
      </c>
      <c r="F36" s="35">
        <v>5671</v>
      </c>
      <c r="G36" s="37">
        <v>1733.0144300000004</v>
      </c>
    </row>
    <row r="37" spans="1:7" ht="23.45" customHeight="1" x14ac:dyDescent="0.2">
      <c r="A37" s="34" t="s">
        <v>45</v>
      </c>
      <c r="B37" s="35">
        <v>5</v>
      </c>
      <c r="C37" s="36">
        <v>6.4741999999999997</v>
      </c>
      <c r="D37" s="35">
        <v>5</v>
      </c>
      <c r="E37" s="37">
        <v>7.3329600000000008</v>
      </c>
      <c r="F37" s="35">
        <v>6</v>
      </c>
      <c r="G37" s="37">
        <v>8.2533200000000004</v>
      </c>
    </row>
    <row r="38" spans="1:7" ht="23.45" customHeight="1" x14ac:dyDescent="0.2">
      <c r="A38" s="34" t="s">
        <v>46</v>
      </c>
      <c r="B38" s="35">
        <v>1017</v>
      </c>
      <c r="C38" s="36">
        <v>338.68445000000003</v>
      </c>
      <c r="D38" s="35">
        <v>986</v>
      </c>
      <c r="E38" s="37">
        <v>489.01705999999996</v>
      </c>
      <c r="F38" s="35">
        <v>1247</v>
      </c>
      <c r="G38" s="37">
        <v>637.36782999999991</v>
      </c>
    </row>
    <row r="39" spans="1:7" ht="9.4" customHeight="1" x14ac:dyDescent="0.2">
      <c r="A39" s="34"/>
      <c r="B39" s="35"/>
      <c r="C39" s="36"/>
      <c r="D39" s="35"/>
      <c r="E39" s="37"/>
      <c r="F39" s="35"/>
      <c r="G39" s="37"/>
    </row>
    <row r="40" spans="1:7" ht="23.45" customHeight="1" x14ac:dyDescent="0.2">
      <c r="A40" s="33" t="s">
        <v>47</v>
      </c>
      <c r="B40" s="38">
        <v>400</v>
      </c>
      <c r="C40" s="39">
        <v>99.79507000000001</v>
      </c>
      <c r="D40" s="38">
        <v>217</v>
      </c>
      <c r="E40" s="39">
        <v>118.53551999999999</v>
      </c>
      <c r="F40" s="38">
        <v>29</v>
      </c>
      <c r="G40" s="40">
        <v>40.395759999999996</v>
      </c>
    </row>
    <row r="41" spans="1:7" ht="9.4" customHeight="1" x14ac:dyDescent="0.2">
      <c r="A41" s="45"/>
      <c r="B41" s="35"/>
      <c r="C41" s="36"/>
      <c r="D41" s="35"/>
      <c r="E41" s="37"/>
      <c r="F41" s="35"/>
      <c r="G41" s="37"/>
    </row>
    <row r="42" spans="1:7" ht="23.45" customHeight="1" x14ac:dyDescent="0.2">
      <c r="A42" s="46" t="s">
        <v>48</v>
      </c>
      <c r="B42" s="47" t="s">
        <v>17</v>
      </c>
      <c r="C42" s="48">
        <v>23702.637240000004</v>
      </c>
      <c r="D42" s="47" t="s">
        <v>17</v>
      </c>
      <c r="E42" s="49">
        <v>24708.610420000001</v>
      </c>
      <c r="F42" s="47" t="s">
        <v>17</v>
      </c>
      <c r="G42" s="49">
        <v>26886.158589999999</v>
      </c>
    </row>
    <row r="43" spans="1:7" ht="4.7" customHeight="1" x14ac:dyDescent="0.2">
      <c r="A43" s="50"/>
      <c r="B43" s="51"/>
      <c r="C43" s="51"/>
      <c r="D43" s="51"/>
      <c r="E43" s="51"/>
      <c r="F43" s="51"/>
      <c r="G43" s="51"/>
    </row>
    <row r="44" spans="1:7" ht="12" customHeight="1" x14ac:dyDescent="0.2">
      <c r="A44" s="22" t="s">
        <v>49</v>
      </c>
      <c r="B44" s="22"/>
      <c r="C44" s="22"/>
      <c r="D44" s="22"/>
      <c r="E44" s="22"/>
      <c r="F44" s="22"/>
      <c r="G44" s="22"/>
    </row>
    <row r="45" spans="1:7" ht="12" customHeight="1" x14ac:dyDescent="0.2">
      <c r="A45" s="57" t="s">
        <v>50</v>
      </c>
      <c r="B45" s="57"/>
      <c r="C45" s="57"/>
      <c r="D45" s="57"/>
      <c r="E45" s="57"/>
      <c r="F45" s="57"/>
      <c r="G45" s="57"/>
    </row>
    <row r="46" spans="1:7" ht="15" customHeight="1" x14ac:dyDescent="0.2">
      <c r="A46" s="56" t="s">
        <v>96</v>
      </c>
      <c r="B46" s="57"/>
      <c r="C46" s="57"/>
      <c r="D46" s="57"/>
      <c r="E46" s="57"/>
      <c r="F46" s="57"/>
      <c r="G46" s="57"/>
    </row>
  </sheetData>
  <mergeCells count="7">
    <mergeCell ref="A46:G46"/>
    <mergeCell ref="A1:G1"/>
    <mergeCell ref="A3:A4"/>
    <mergeCell ref="B3:C3"/>
    <mergeCell ref="D3:E3"/>
    <mergeCell ref="F3:G3"/>
    <mergeCell ref="A45:G45"/>
  </mergeCells>
  <printOptions horizontalCentered="1"/>
  <pageMargins left="0.70866141732283472" right="0.70866141732283472" top="0.70866141732283472" bottom="1.0236220472440944" header="0.19685039370078741" footer="0.1574803149606299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8E421-1360-48E1-BDD5-E68F4BB85A82}">
  <dimension ref="A1:G62"/>
  <sheetViews>
    <sheetView topLeftCell="A54" zoomScaleNormal="100" workbookViewId="0">
      <selection activeCell="A57" sqref="A57:XFD57"/>
    </sheetView>
  </sheetViews>
  <sheetFormatPr defaultColWidth="9.140625" defaultRowHeight="11.25" x14ac:dyDescent="0.2"/>
  <cols>
    <col min="1" max="1" width="39.42578125" style="21" customWidth="1"/>
    <col min="2" max="2" width="11.28515625" style="21" customWidth="1"/>
    <col min="3" max="3" width="9.7109375" style="21" customWidth="1"/>
    <col min="4" max="4" width="11.28515625" style="21" customWidth="1"/>
    <col min="5" max="5" width="9.7109375" style="21" customWidth="1"/>
    <col min="6" max="6" width="11.28515625" style="21" customWidth="1"/>
    <col min="7" max="7" width="9.7109375" style="21" customWidth="1"/>
    <col min="8" max="16384" width="9.140625" style="21"/>
  </cols>
  <sheetData>
    <row r="1" spans="1:7" ht="24.6" customHeight="1" x14ac:dyDescent="0.2">
      <c r="A1" s="58" t="s">
        <v>97</v>
      </c>
      <c r="B1" s="81"/>
      <c r="C1" s="81"/>
      <c r="D1" s="81"/>
      <c r="E1" s="81"/>
      <c r="F1" s="81"/>
      <c r="G1" s="81"/>
    </row>
    <row r="2" spans="1:7" x14ac:dyDescent="0.2">
      <c r="A2" s="22"/>
      <c r="B2" s="22"/>
      <c r="C2" s="22"/>
      <c r="D2" s="22"/>
      <c r="E2" s="22"/>
      <c r="F2" s="22"/>
      <c r="G2" s="22"/>
    </row>
    <row r="3" spans="1:7" ht="28.15" customHeight="1" x14ac:dyDescent="0.2">
      <c r="A3" s="64" t="s">
        <v>1</v>
      </c>
      <c r="B3" s="61" t="s">
        <v>91</v>
      </c>
      <c r="C3" s="62"/>
      <c r="D3" s="61" t="s">
        <v>92</v>
      </c>
      <c r="E3" s="62"/>
      <c r="F3" s="61" t="s">
        <v>93</v>
      </c>
      <c r="G3" s="63"/>
    </row>
    <row r="4" spans="1:7" ht="28.15" customHeight="1" x14ac:dyDescent="0.2">
      <c r="A4" s="82"/>
      <c r="B4" s="24" t="s">
        <v>16</v>
      </c>
      <c r="C4" s="25" t="s">
        <v>8</v>
      </c>
      <c r="D4" s="24" t="s">
        <v>16</v>
      </c>
      <c r="E4" s="25" t="s">
        <v>8</v>
      </c>
      <c r="F4" s="24" t="s">
        <v>16</v>
      </c>
      <c r="G4" s="26" t="s">
        <v>8</v>
      </c>
    </row>
    <row r="5" spans="1:7" ht="23.45" customHeight="1" x14ac:dyDescent="0.2">
      <c r="A5" s="16" t="s">
        <v>53</v>
      </c>
      <c r="B5" s="27" t="s">
        <v>17</v>
      </c>
      <c r="C5" s="28">
        <f>SUM(C7,C16,C18,C26,C35,C41,C46,C48,C50,C54,C56)</f>
        <v>61422.994214680002</v>
      </c>
      <c r="D5" s="27" t="s">
        <v>17</v>
      </c>
      <c r="E5" s="29">
        <f>SUM(E7,E16,E18,E26,E35,E41,E46,E48,E50,E54,E56)</f>
        <v>67553.418869999994</v>
      </c>
      <c r="F5" s="27" t="s">
        <v>17</v>
      </c>
      <c r="G5" s="29">
        <f>SUM(G7,G16,G18,G26,G35,G41,G46,G48,G50,G54,G56)</f>
        <v>72805.409439999989</v>
      </c>
    </row>
    <row r="6" spans="1:7" ht="9.4" customHeight="1" x14ac:dyDescent="0.2">
      <c r="A6" s="52"/>
      <c r="B6" s="30"/>
      <c r="C6" s="31"/>
      <c r="D6" s="30"/>
      <c r="E6" s="32"/>
      <c r="F6" s="30"/>
      <c r="G6" s="32"/>
    </row>
    <row r="7" spans="1:7" ht="23.45" customHeight="1" x14ac:dyDescent="0.2">
      <c r="A7" s="33" t="s">
        <v>54</v>
      </c>
      <c r="B7" s="38" t="s">
        <v>17</v>
      </c>
      <c r="C7" s="31">
        <f>SUM(C8:C14)</f>
        <v>16596.450570000001</v>
      </c>
      <c r="D7" s="30" t="s">
        <v>17</v>
      </c>
      <c r="E7" s="32">
        <f>SUM(E8:E14)</f>
        <v>20355.049779999998</v>
      </c>
      <c r="F7" s="30" t="s">
        <v>17</v>
      </c>
      <c r="G7" s="32">
        <f>SUM(G8:G14)</f>
        <v>22294.22826</v>
      </c>
    </row>
    <row r="8" spans="1:7" s="23" customFormat="1" ht="23.45" customHeight="1" x14ac:dyDescent="0.2">
      <c r="A8" s="34" t="s">
        <v>55</v>
      </c>
      <c r="B8" s="35">
        <f>SUM(10962,31802)</f>
        <v>42764</v>
      </c>
      <c r="C8" s="36">
        <v>8902.9050200000001</v>
      </c>
      <c r="D8" s="35">
        <f>SUM(12639,30358)</f>
        <v>42997</v>
      </c>
      <c r="E8" s="37">
        <v>8889.0322699999997</v>
      </c>
      <c r="F8" s="35">
        <f>SUM(10951,32655)</f>
        <v>43606</v>
      </c>
      <c r="G8" s="37">
        <v>9292.8807399999987</v>
      </c>
    </row>
    <row r="9" spans="1:7" ht="23.45" customHeight="1" x14ac:dyDescent="0.2">
      <c r="A9" s="34" t="s">
        <v>56</v>
      </c>
      <c r="B9" s="35">
        <v>181</v>
      </c>
      <c r="C9" s="36">
        <v>389.1225</v>
      </c>
      <c r="D9" s="35">
        <v>177</v>
      </c>
      <c r="E9" s="37">
        <v>454.92336999999998</v>
      </c>
      <c r="F9" s="35">
        <v>168</v>
      </c>
      <c r="G9" s="37">
        <v>416.52454</v>
      </c>
    </row>
    <row r="10" spans="1:7" ht="23.45" customHeight="1" x14ac:dyDescent="0.2">
      <c r="A10" s="34" t="s">
        <v>57</v>
      </c>
      <c r="B10" s="35">
        <f>SUM(4,758)</f>
        <v>762</v>
      </c>
      <c r="C10" s="36">
        <v>569.03548000000001</v>
      </c>
      <c r="D10" s="35">
        <f>SUM(2,739)</f>
        <v>741</v>
      </c>
      <c r="E10" s="37">
        <v>596.8256100000001</v>
      </c>
      <c r="F10" s="35">
        <f>SUM(1,709)</f>
        <v>710</v>
      </c>
      <c r="G10" s="37">
        <v>955.82429999999999</v>
      </c>
    </row>
    <row r="11" spans="1:7" ht="23.45" customHeight="1" x14ac:dyDescent="0.2">
      <c r="A11" s="34" t="s">
        <v>58</v>
      </c>
      <c r="B11" s="35">
        <v>42685</v>
      </c>
      <c r="C11" s="36">
        <v>6272.3375699999997</v>
      </c>
      <c r="D11" s="35">
        <v>42929</v>
      </c>
      <c r="E11" s="36">
        <v>10343.498529999999</v>
      </c>
      <c r="F11" s="35">
        <v>43573</v>
      </c>
      <c r="G11" s="37">
        <v>11581.61868</v>
      </c>
    </row>
    <row r="12" spans="1:7" ht="23.45" customHeight="1" x14ac:dyDescent="0.2">
      <c r="A12" s="34" t="s">
        <v>59</v>
      </c>
      <c r="B12" s="35">
        <v>10</v>
      </c>
      <c r="C12" s="36">
        <v>17.05</v>
      </c>
      <c r="D12" s="35">
        <v>15</v>
      </c>
      <c r="E12" s="36">
        <v>20.52</v>
      </c>
      <c r="F12" s="35">
        <v>19</v>
      </c>
      <c r="G12" s="37">
        <v>18.38</v>
      </c>
    </row>
    <row r="13" spans="1:7" ht="38.450000000000003" customHeight="1" x14ac:dyDescent="0.2">
      <c r="A13" s="41" t="s">
        <v>60</v>
      </c>
      <c r="B13" s="35">
        <v>787</v>
      </c>
      <c r="C13" s="36">
        <v>446</v>
      </c>
      <c r="D13" s="35">
        <v>85</v>
      </c>
      <c r="E13" s="36">
        <v>50.25</v>
      </c>
      <c r="F13" s="35">
        <v>42</v>
      </c>
      <c r="G13" s="37">
        <v>29</v>
      </c>
    </row>
    <row r="14" spans="1:7" ht="23.45" customHeight="1" x14ac:dyDescent="0.2">
      <c r="A14" s="41" t="s">
        <v>61</v>
      </c>
      <c r="B14" s="35" t="s">
        <v>17</v>
      </c>
      <c r="C14" s="36" t="s">
        <v>17</v>
      </c>
      <c r="D14" s="35" t="s">
        <v>17</v>
      </c>
      <c r="E14" s="36" t="s">
        <v>17</v>
      </c>
      <c r="F14" s="35">
        <v>1</v>
      </c>
      <c r="G14" s="37" t="s">
        <v>30</v>
      </c>
    </row>
    <row r="15" spans="1:7" s="23" customFormat="1" ht="9.4" customHeight="1" x14ac:dyDescent="0.2">
      <c r="A15" s="45"/>
      <c r="B15" s="35"/>
      <c r="C15" s="36"/>
      <c r="D15" s="35"/>
      <c r="E15" s="37"/>
      <c r="F15" s="35"/>
      <c r="G15" s="37"/>
    </row>
    <row r="16" spans="1:7" ht="23.45" customHeight="1" x14ac:dyDescent="0.2">
      <c r="A16" s="33" t="s">
        <v>62</v>
      </c>
      <c r="B16" s="38">
        <v>3729</v>
      </c>
      <c r="C16" s="39">
        <v>5268.00551</v>
      </c>
      <c r="D16" s="38">
        <v>3618</v>
      </c>
      <c r="E16" s="40">
        <v>5394.7829099999999</v>
      </c>
      <c r="F16" s="38">
        <v>3504</v>
      </c>
      <c r="G16" s="40">
        <v>5611.5877499999997</v>
      </c>
    </row>
    <row r="17" spans="1:7" ht="9.4" customHeight="1" x14ac:dyDescent="0.2">
      <c r="A17" s="45"/>
      <c r="B17" s="35"/>
      <c r="C17" s="36"/>
      <c r="D17" s="35"/>
      <c r="E17" s="37"/>
      <c r="F17" s="35"/>
      <c r="G17" s="37"/>
    </row>
    <row r="18" spans="1:7" ht="23.45" customHeight="1" x14ac:dyDescent="0.2">
      <c r="A18" s="33" t="s">
        <v>63</v>
      </c>
      <c r="B18" s="38" t="s">
        <v>17</v>
      </c>
      <c r="C18" s="39">
        <f>SUM(C19:C24)</f>
        <v>9957.9220299999997</v>
      </c>
      <c r="D18" s="38" t="s">
        <v>17</v>
      </c>
      <c r="E18" s="40">
        <f>SUM(E19:E24)</f>
        <v>11546.683639999999</v>
      </c>
      <c r="F18" s="38" t="s">
        <v>17</v>
      </c>
      <c r="G18" s="40">
        <f>SUM(G19:G24)</f>
        <v>12995.576200000001</v>
      </c>
    </row>
    <row r="19" spans="1:7" ht="23.45" customHeight="1" x14ac:dyDescent="0.2">
      <c r="A19" s="34" t="s">
        <v>64</v>
      </c>
      <c r="B19" s="35">
        <v>2348</v>
      </c>
      <c r="C19" s="36">
        <v>1056.769</v>
      </c>
      <c r="D19" s="35">
        <v>2631</v>
      </c>
      <c r="E19" s="37">
        <v>1408.0859499999999</v>
      </c>
      <c r="F19" s="35">
        <v>2900</v>
      </c>
      <c r="G19" s="37">
        <v>1502.71273</v>
      </c>
    </row>
    <row r="20" spans="1:7" ht="23.45" customHeight="1" x14ac:dyDescent="0.2">
      <c r="A20" s="34" t="s">
        <v>65</v>
      </c>
      <c r="B20" s="35">
        <v>414</v>
      </c>
      <c r="C20" s="36">
        <v>506.51132000000001</v>
      </c>
      <c r="D20" s="35">
        <v>571</v>
      </c>
      <c r="E20" s="37">
        <v>808.18993</v>
      </c>
      <c r="F20" s="35">
        <v>775</v>
      </c>
      <c r="G20" s="37">
        <v>1015.7602700000001</v>
      </c>
    </row>
    <row r="21" spans="1:7" ht="23.45" customHeight="1" x14ac:dyDescent="0.2">
      <c r="A21" s="34" t="s">
        <v>66</v>
      </c>
      <c r="B21" s="35">
        <v>3667</v>
      </c>
      <c r="C21" s="36">
        <v>5681.69409</v>
      </c>
      <c r="D21" s="35">
        <v>3902</v>
      </c>
      <c r="E21" s="37">
        <v>6448.8237900000004</v>
      </c>
      <c r="F21" s="35">
        <v>4043</v>
      </c>
      <c r="G21" s="37">
        <v>6846.8337700000002</v>
      </c>
    </row>
    <row r="22" spans="1:7" ht="23.45" customHeight="1" x14ac:dyDescent="0.2">
      <c r="A22" s="34" t="s">
        <v>67</v>
      </c>
      <c r="B22" s="35">
        <v>919</v>
      </c>
      <c r="C22" s="36">
        <v>2038.8940599999999</v>
      </c>
      <c r="D22" s="35">
        <v>932</v>
      </c>
      <c r="E22" s="37">
        <v>2208.1476299999999</v>
      </c>
      <c r="F22" s="35">
        <v>1004</v>
      </c>
      <c r="G22" s="37">
        <v>2424.9826200000002</v>
      </c>
    </row>
    <row r="23" spans="1:7" ht="23.45" customHeight="1" x14ac:dyDescent="0.2">
      <c r="A23" s="41" t="s">
        <v>68</v>
      </c>
      <c r="B23" s="35">
        <v>430</v>
      </c>
      <c r="C23" s="36">
        <v>674.05356000000006</v>
      </c>
      <c r="D23" s="35">
        <v>413</v>
      </c>
      <c r="E23" s="37">
        <v>673.43633999999997</v>
      </c>
      <c r="F23" s="35">
        <v>416</v>
      </c>
      <c r="G23" s="37">
        <v>714.78986000000009</v>
      </c>
    </row>
    <row r="24" spans="1:7" ht="23.45" customHeight="1" x14ac:dyDescent="0.2">
      <c r="A24" s="41" t="s">
        <v>69</v>
      </c>
      <c r="B24" s="35" t="s">
        <v>17</v>
      </c>
      <c r="C24" s="36" t="s">
        <v>17</v>
      </c>
      <c r="D24" s="35" t="s">
        <v>17</v>
      </c>
      <c r="E24" s="37" t="s">
        <v>17</v>
      </c>
      <c r="F24" s="35">
        <v>481</v>
      </c>
      <c r="G24" s="37">
        <v>490.49694999999997</v>
      </c>
    </row>
    <row r="25" spans="1:7" ht="9.4" customHeight="1" x14ac:dyDescent="0.2">
      <c r="A25" s="45"/>
      <c r="B25" s="35"/>
      <c r="C25" s="36"/>
      <c r="D25" s="35"/>
      <c r="E25" s="37"/>
      <c r="F25" s="35"/>
      <c r="G25" s="37"/>
    </row>
    <row r="26" spans="1:7" ht="23.45" customHeight="1" x14ac:dyDescent="0.2">
      <c r="A26" s="33" t="s">
        <v>70</v>
      </c>
      <c r="B26" s="38" t="s">
        <v>17</v>
      </c>
      <c r="C26" s="39">
        <f>SUM(C27:C33)</f>
        <v>11221.089049999999</v>
      </c>
      <c r="D26" s="38" t="s">
        <v>17</v>
      </c>
      <c r="E26" s="40">
        <f>SUM(E27:E33)</f>
        <v>11073.217909999999</v>
      </c>
      <c r="F26" s="38" t="s">
        <v>17</v>
      </c>
      <c r="G26" s="40">
        <f>SUM(G27:G33)</f>
        <v>10780.68987</v>
      </c>
    </row>
    <row r="27" spans="1:7" ht="23.45" customHeight="1" x14ac:dyDescent="0.2">
      <c r="A27" s="34" t="s">
        <v>71</v>
      </c>
      <c r="B27" s="35">
        <v>47</v>
      </c>
      <c r="C27" s="36">
        <v>19.50245</v>
      </c>
      <c r="D27" s="35">
        <v>47</v>
      </c>
      <c r="E27" s="37">
        <v>19.156659999999999</v>
      </c>
      <c r="F27" s="35">
        <v>37</v>
      </c>
      <c r="G27" s="37">
        <v>15.329739999999999</v>
      </c>
    </row>
    <row r="28" spans="1:7" ht="23.45" customHeight="1" x14ac:dyDescent="0.2">
      <c r="A28" s="34" t="s">
        <v>72</v>
      </c>
      <c r="B28" s="35">
        <v>3366</v>
      </c>
      <c r="C28" s="36">
        <v>5056.6269599999987</v>
      </c>
      <c r="D28" s="35">
        <v>3190</v>
      </c>
      <c r="E28" s="37">
        <v>4996.7672799999991</v>
      </c>
      <c r="F28" s="35">
        <v>3035</v>
      </c>
      <c r="G28" s="37">
        <v>4850.1185999999998</v>
      </c>
    </row>
    <row r="29" spans="1:7" ht="23.45" customHeight="1" x14ac:dyDescent="0.2">
      <c r="A29" s="34" t="s">
        <v>73</v>
      </c>
      <c r="B29" s="35">
        <v>1948</v>
      </c>
      <c r="C29" s="36">
        <v>2946.7848100000001</v>
      </c>
      <c r="D29" s="35">
        <v>1884</v>
      </c>
      <c r="E29" s="37">
        <v>2945.5162400000004</v>
      </c>
      <c r="F29" s="35">
        <v>1804</v>
      </c>
      <c r="G29" s="37">
        <v>3196.7035400000004</v>
      </c>
    </row>
    <row r="30" spans="1:7" ht="23.45" customHeight="1" x14ac:dyDescent="0.2">
      <c r="A30" s="34" t="s">
        <v>74</v>
      </c>
      <c r="B30" s="35">
        <v>289</v>
      </c>
      <c r="C30" s="36">
        <v>410.33199000000002</v>
      </c>
      <c r="D30" s="35">
        <v>261</v>
      </c>
      <c r="E30" s="37">
        <v>402.36056000000002</v>
      </c>
      <c r="F30" s="35">
        <v>269</v>
      </c>
      <c r="G30" s="37">
        <v>426.70157</v>
      </c>
    </row>
    <row r="31" spans="1:7" ht="23.45" customHeight="1" x14ac:dyDescent="0.2">
      <c r="A31" s="34" t="s">
        <v>98</v>
      </c>
      <c r="B31" s="35" t="s">
        <v>17</v>
      </c>
      <c r="C31" s="36" t="s">
        <v>17</v>
      </c>
      <c r="D31" s="35" t="s">
        <v>17</v>
      </c>
      <c r="E31" s="37" t="s">
        <v>17</v>
      </c>
      <c r="F31" s="35" t="s">
        <v>17</v>
      </c>
      <c r="G31" s="37" t="s">
        <v>17</v>
      </c>
    </row>
    <row r="32" spans="1:7" ht="23.45" customHeight="1" x14ac:dyDescent="0.2">
      <c r="A32" s="34" t="s">
        <v>75</v>
      </c>
      <c r="B32" s="35">
        <v>804</v>
      </c>
      <c r="C32" s="36">
        <v>685.44293000000005</v>
      </c>
      <c r="D32" s="35">
        <v>632</v>
      </c>
      <c r="E32" s="37">
        <v>594.97807000000012</v>
      </c>
      <c r="F32" s="35">
        <v>538</v>
      </c>
      <c r="G32" s="37">
        <v>568.64917999999989</v>
      </c>
    </row>
    <row r="33" spans="1:7" ht="23.45" customHeight="1" x14ac:dyDescent="0.2">
      <c r="A33" s="34" t="s">
        <v>99</v>
      </c>
      <c r="B33" s="35">
        <v>1358</v>
      </c>
      <c r="C33" s="36">
        <v>2102.3999100000001</v>
      </c>
      <c r="D33" s="35">
        <v>1296</v>
      </c>
      <c r="E33" s="37">
        <v>2114.4391000000001</v>
      </c>
      <c r="F33" s="35">
        <v>1011</v>
      </c>
      <c r="G33" s="37">
        <v>1723.18724</v>
      </c>
    </row>
    <row r="34" spans="1:7" ht="9.4" customHeight="1" x14ac:dyDescent="0.2">
      <c r="A34" s="34"/>
      <c r="B34" s="35"/>
      <c r="C34" s="36"/>
      <c r="D34" s="35"/>
      <c r="E34" s="37"/>
      <c r="F34" s="35"/>
      <c r="G34" s="37"/>
    </row>
    <row r="35" spans="1:7" ht="23.45" customHeight="1" x14ac:dyDescent="0.2">
      <c r="A35" s="33" t="s">
        <v>76</v>
      </c>
      <c r="B35" s="38" t="s">
        <v>17</v>
      </c>
      <c r="C35" s="39">
        <f>SUM(C36:C39)</f>
        <v>4314.0355699999991</v>
      </c>
      <c r="D35" s="38" t="s">
        <v>17</v>
      </c>
      <c r="E35" s="40">
        <f>SUM(E36:E39)</f>
        <v>4236.6758300000001</v>
      </c>
      <c r="F35" s="38" t="s">
        <v>17</v>
      </c>
      <c r="G35" s="40">
        <f>SUM(G36:G39)</f>
        <v>4178.9195699999991</v>
      </c>
    </row>
    <row r="36" spans="1:7" ht="23.45" customHeight="1" x14ac:dyDescent="0.2">
      <c r="A36" s="34" t="s">
        <v>77</v>
      </c>
      <c r="B36" s="35">
        <v>9890</v>
      </c>
      <c r="C36" s="36">
        <v>4301.3134099999997</v>
      </c>
      <c r="D36" s="35">
        <v>9511</v>
      </c>
      <c r="E36" s="37">
        <v>4223.7584900000002</v>
      </c>
      <c r="F36" s="35">
        <v>9175</v>
      </c>
      <c r="G36" s="37">
        <v>4167.2266499999996</v>
      </c>
    </row>
    <row r="37" spans="1:7" ht="23.45" customHeight="1" x14ac:dyDescent="0.2">
      <c r="A37" s="34" t="s">
        <v>78</v>
      </c>
      <c r="B37" s="35">
        <v>14</v>
      </c>
      <c r="C37" s="36">
        <v>8.0651399999999995</v>
      </c>
      <c r="D37" s="35">
        <v>12</v>
      </c>
      <c r="E37" s="37">
        <v>6.5466900000000008</v>
      </c>
      <c r="F37" s="35">
        <v>11</v>
      </c>
      <c r="G37" s="37">
        <v>6.0492600000000003</v>
      </c>
    </row>
    <row r="38" spans="1:7" ht="23.45" customHeight="1" x14ac:dyDescent="0.2">
      <c r="A38" s="34" t="s">
        <v>79</v>
      </c>
      <c r="B38" s="35">
        <v>15</v>
      </c>
      <c r="C38" s="36">
        <v>4.6570200000000002</v>
      </c>
      <c r="D38" s="35">
        <v>20</v>
      </c>
      <c r="E38" s="37">
        <v>6.3706499999999995</v>
      </c>
      <c r="F38" s="35">
        <v>16</v>
      </c>
      <c r="G38" s="37">
        <v>5.6436599999999997</v>
      </c>
    </row>
    <row r="39" spans="1:7" ht="23.45" customHeight="1" x14ac:dyDescent="0.2">
      <c r="A39" s="34" t="s">
        <v>80</v>
      </c>
      <c r="B39" s="35" t="s">
        <v>17</v>
      </c>
      <c r="C39" s="36" t="s">
        <v>17</v>
      </c>
      <c r="D39" s="35" t="s">
        <v>17</v>
      </c>
      <c r="E39" s="37" t="s">
        <v>17</v>
      </c>
      <c r="F39" s="35" t="s">
        <v>17</v>
      </c>
      <c r="G39" s="37" t="s">
        <v>17</v>
      </c>
    </row>
    <row r="40" spans="1:7" ht="9.4" customHeight="1" x14ac:dyDescent="0.2">
      <c r="A40" s="45"/>
      <c r="B40" s="35"/>
      <c r="C40" s="36"/>
      <c r="D40" s="35"/>
      <c r="E40" s="37"/>
      <c r="F40" s="35"/>
      <c r="G40" s="37"/>
    </row>
    <row r="41" spans="1:7" ht="23.45" customHeight="1" x14ac:dyDescent="0.2">
      <c r="A41" s="33" t="s">
        <v>81</v>
      </c>
      <c r="B41" s="38" t="s">
        <v>17</v>
      </c>
      <c r="C41" s="39">
        <f>SUM(C42:C44)</f>
        <v>3622.9920499999998</v>
      </c>
      <c r="D41" s="38" t="s">
        <v>17</v>
      </c>
      <c r="E41" s="40">
        <f>SUM(E42:E44)</f>
        <v>3495.4517599999999</v>
      </c>
      <c r="F41" s="38" t="s">
        <v>17</v>
      </c>
      <c r="G41" s="40">
        <f>SUM(G42:G44)</f>
        <v>3931.4042399999998</v>
      </c>
    </row>
    <row r="42" spans="1:7" ht="23.45" customHeight="1" x14ac:dyDescent="0.2">
      <c r="A42" s="34" t="s">
        <v>82</v>
      </c>
      <c r="B42" s="35">
        <v>1222</v>
      </c>
      <c r="C42" s="36">
        <v>2422.03944</v>
      </c>
      <c r="D42" s="35">
        <v>1072</v>
      </c>
      <c r="E42" s="37">
        <v>2195.9904299999998</v>
      </c>
      <c r="F42" s="35">
        <v>1031</v>
      </c>
      <c r="G42" s="37">
        <v>2195.17715</v>
      </c>
    </row>
    <row r="43" spans="1:7" ht="23.45" customHeight="1" x14ac:dyDescent="0.2">
      <c r="A43" s="34" t="s">
        <v>83</v>
      </c>
      <c r="B43" s="35">
        <v>469</v>
      </c>
      <c r="C43" s="36">
        <v>672.52409</v>
      </c>
      <c r="D43" s="35">
        <v>491</v>
      </c>
      <c r="E43" s="37">
        <v>744.13133000000005</v>
      </c>
      <c r="F43" s="35">
        <v>541</v>
      </c>
      <c r="G43" s="37">
        <v>858.98709999999994</v>
      </c>
    </row>
    <row r="44" spans="1:7" ht="23.45" customHeight="1" x14ac:dyDescent="0.2">
      <c r="A44" s="34" t="s">
        <v>84</v>
      </c>
      <c r="B44" s="35">
        <v>421</v>
      </c>
      <c r="C44" s="36">
        <v>528.42852000000005</v>
      </c>
      <c r="D44" s="35">
        <v>425</v>
      </c>
      <c r="E44" s="37">
        <v>555.33000000000004</v>
      </c>
      <c r="F44" s="35">
        <v>641</v>
      </c>
      <c r="G44" s="37">
        <v>877.23999000000003</v>
      </c>
    </row>
    <row r="45" spans="1:7" ht="9.4" customHeight="1" x14ac:dyDescent="0.2">
      <c r="A45" s="45"/>
      <c r="B45" s="35"/>
      <c r="C45" s="36"/>
      <c r="D45" s="35"/>
      <c r="E45" s="37"/>
      <c r="F45" s="35"/>
      <c r="G45" s="37"/>
    </row>
    <row r="46" spans="1:7" ht="23.45" customHeight="1" x14ac:dyDescent="0.2">
      <c r="A46" s="33" t="s">
        <v>85</v>
      </c>
      <c r="B46" s="38">
        <v>20332</v>
      </c>
      <c r="C46" s="39">
        <v>4130.1847100000005</v>
      </c>
      <c r="D46" s="38">
        <v>20062</v>
      </c>
      <c r="E46" s="40">
        <v>4491.154230000001</v>
      </c>
      <c r="F46" s="38">
        <v>20410</v>
      </c>
      <c r="G46" s="40">
        <v>5561.0516000000007</v>
      </c>
    </row>
    <row r="47" spans="1:7" ht="9.4" customHeight="1" x14ac:dyDescent="0.2">
      <c r="A47" s="45"/>
      <c r="B47" s="35"/>
      <c r="C47" s="36"/>
      <c r="D47" s="35"/>
      <c r="E47" s="37"/>
      <c r="F47" s="35"/>
      <c r="G47" s="37"/>
    </row>
    <row r="48" spans="1:7" ht="23.45" customHeight="1" x14ac:dyDescent="0.2">
      <c r="A48" s="43" t="s">
        <v>86</v>
      </c>
      <c r="B48" s="38">
        <v>2371</v>
      </c>
      <c r="C48" s="39">
        <v>216.98623000000003</v>
      </c>
      <c r="D48" s="38">
        <v>2045</v>
      </c>
      <c r="E48" s="40">
        <v>166.88842000000002</v>
      </c>
      <c r="F48" s="38">
        <v>1049</v>
      </c>
      <c r="G48" s="40">
        <v>228.60890000000003</v>
      </c>
    </row>
    <row r="49" spans="1:7" ht="9.4" customHeight="1" x14ac:dyDescent="0.2">
      <c r="A49" s="45"/>
      <c r="B49" s="35"/>
      <c r="C49" s="36"/>
      <c r="D49" s="35"/>
      <c r="E49" s="37"/>
      <c r="F49" s="35"/>
      <c r="G49" s="37"/>
    </row>
    <row r="50" spans="1:7" ht="23.45" customHeight="1" x14ac:dyDescent="0.2">
      <c r="A50" s="33" t="s">
        <v>87</v>
      </c>
      <c r="B50" s="38" t="s">
        <v>17</v>
      </c>
      <c r="C50" s="39">
        <f>SUM(C51:C52)</f>
        <v>3972.96076468</v>
      </c>
      <c r="D50" s="38" t="s">
        <v>17</v>
      </c>
      <c r="E50" s="40">
        <f>SUM(E51:E52)</f>
        <v>4238.2670900000003</v>
      </c>
      <c r="F50" s="38" t="s">
        <v>17</v>
      </c>
      <c r="G50" s="40">
        <f>SUM(G51:G52)</f>
        <v>4783.3272500000003</v>
      </c>
    </row>
    <row r="51" spans="1:7" ht="23.45" customHeight="1" x14ac:dyDescent="0.2">
      <c r="A51" s="34" t="s">
        <v>100</v>
      </c>
      <c r="B51" s="35">
        <v>23817</v>
      </c>
      <c r="C51" s="37">
        <f>(3972961.54-0.77532)/1000</f>
        <v>3972.96076468</v>
      </c>
      <c r="D51" s="35">
        <v>25082</v>
      </c>
      <c r="E51" s="37">
        <f>4238267.09/1000</f>
        <v>4238.2670900000003</v>
      </c>
      <c r="F51" s="35">
        <v>23356</v>
      </c>
      <c r="G51" s="37">
        <f>4532674.04/1000+250.65321</f>
        <v>4783.3272500000003</v>
      </c>
    </row>
    <row r="52" spans="1:7" ht="23.45" customHeight="1" x14ac:dyDescent="0.2">
      <c r="A52" s="34" t="s">
        <v>88</v>
      </c>
      <c r="B52" s="35" t="s">
        <v>17</v>
      </c>
      <c r="C52" s="37" t="s">
        <v>17</v>
      </c>
      <c r="D52" s="35" t="s">
        <v>17</v>
      </c>
      <c r="E52" s="37" t="s">
        <v>17</v>
      </c>
      <c r="F52" s="35" t="s">
        <v>17</v>
      </c>
      <c r="G52" s="37" t="s">
        <v>17</v>
      </c>
    </row>
    <row r="53" spans="1:7" ht="9.4" customHeight="1" x14ac:dyDescent="0.2">
      <c r="A53" s="45"/>
      <c r="B53" s="35"/>
      <c r="C53" s="37"/>
      <c r="D53" s="35"/>
      <c r="E53" s="37"/>
      <c r="F53" s="35"/>
      <c r="G53" s="37"/>
    </row>
    <row r="54" spans="1:7" ht="23.45" customHeight="1" x14ac:dyDescent="0.2">
      <c r="A54" s="33" t="s">
        <v>89</v>
      </c>
      <c r="B54" s="38">
        <v>495</v>
      </c>
      <c r="C54" s="40">
        <v>158.19428999999994</v>
      </c>
      <c r="D54" s="38">
        <v>532</v>
      </c>
      <c r="E54" s="40">
        <v>433.71779000000004</v>
      </c>
      <c r="F54" s="38">
        <v>170</v>
      </c>
      <c r="G54" s="40">
        <v>144.81894</v>
      </c>
    </row>
    <row r="55" spans="1:7" ht="9.4" customHeight="1" x14ac:dyDescent="0.2">
      <c r="A55" s="45"/>
      <c r="B55" s="35"/>
      <c r="C55" s="37"/>
      <c r="D55" s="35"/>
      <c r="E55" s="37"/>
      <c r="F55" s="35"/>
      <c r="G55" s="37"/>
    </row>
    <row r="56" spans="1:7" ht="23.45" customHeight="1" x14ac:dyDescent="0.2">
      <c r="A56" s="46" t="s">
        <v>48</v>
      </c>
      <c r="B56" s="47" t="s">
        <v>17</v>
      </c>
      <c r="C56" s="49">
        <v>1964.17344</v>
      </c>
      <c r="D56" s="47" t="s">
        <v>17</v>
      </c>
      <c r="E56" s="49">
        <v>2121.5295099999998</v>
      </c>
      <c r="F56" s="47" t="s">
        <v>17</v>
      </c>
      <c r="G56" s="49">
        <v>2295.1968600000005</v>
      </c>
    </row>
    <row r="57" spans="1:7" s="55" customFormat="1" ht="3" customHeight="1" x14ac:dyDescent="0.25">
      <c r="A57" s="53"/>
      <c r="B57" s="51"/>
      <c r="C57" s="51"/>
      <c r="D57" s="51"/>
      <c r="E57" s="54"/>
      <c r="F57" s="51"/>
      <c r="G57" s="51"/>
    </row>
    <row r="58" spans="1:7" ht="14.45" customHeight="1" x14ac:dyDescent="0.2">
      <c r="A58" s="22" t="s">
        <v>49</v>
      </c>
      <c r="B58" s="22"/>
      <c r="C58" s="22"/>
      <c r="D58" s="22"/>
      <c r="E58" s="22"/>
      <c r="F58" s="22"/>
      <c r="G58" s="22"/>
    </row>
    <row r="59" spans="1:7" ht="12" customHeight="1" x14ac:dyDescent="0.2">
      <c r="A59" s="79" t="s">
        <v>101</v>
      </c>
      <c r="B59" s="80"/>
      <c r="C59" s="80"/>
      <c r="D59" s="80"/>
      <c r="E59" s="80"/>
      <c r="F59" s="80"/>
      <c r="G59" s="80"/>
    </row>
    <row r="60" spans="1:7" ht="14.45" customHeight="1" x14ac:dyDescent="0.2">
      <c r="A60" s="79" t="s">
        <v>102</v>
      </c>
      <c r="B60" s="80"/>
      <c r="C60" s="80"/>
      <c r="D60" s="80"/>
      <c r="E60" s="80"/>
      <c r="F60" s="80"/>
      <c r="G60" s="80"/>
    </row>
    <row r="61" spans="1:7" ht="14.45" customHeight="1" x14ac:dyDescent="0.2">
      <c r="A61" s="80" t="s">
        <v>103</v>
      </c>
      <c r="B61" s="80"/>
      <c r="C61" s="80"/>
      <c r="D61" s="80"/>
      <c r="E61" s="80"/>
      <c r="F61" s="80"/>
      <c r="G61" s="80"/>
    </row>
    <row r="62" spans="1:7" ht="14.45" customHeight="1" x14ac:dyDescent="0.2">
      <c r="A62" s="56" t="s">
        <v>104</v>
      </c>
      <c r="B62" s="56"/>
      <c r="C62" s="56"/>
      <c r="D62" s="56"/>
      <c r="E62" s="56"/>
      <c r="F62" s="56"/>
      <c r="G62" s="56"/>
    </row>
  </sheetData>
  <mergeCells count="9">
    <mergeCell ref="A60:G60"/>
    <mergeCell ref="A61:G61"/>
    <mergeCell ref="A62:G62"/>
    <mergeCell ref="A1:G1"/>
    <mergeCell ref="A3:A4"/>
    <mergeCell ref="B3:C3"/>
    <mergeCell ref="D3:E3"/>
    <mergeCell ref="F3:G3"/>
    <mergeCell ref="A59:G59"/>
  </mergeCells>
  <pageMargins left="0.70866141732283472" right="0.70866141732283472" top="0.70866141732283472" bottom="1.0236220472440944" header="0.70866141732283472" footer="0.70866141732283472"/>
  <pageSetup paperSize="9" scale="90" orientation="portrait" horizontalDpi="1200" verticalDpi="1200" r:id="rId1"/>
  <legacyDrawing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 </vt:lpstr>
      <vt:lpstr>Table 3</vt:lpstr>
      <vt:lpstr>Table 4</vt:lpstr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2026-10-19T10:48:49Z</dcterms:created>
  <dcterms:modified xsi:type="dcterms:W3CDTF">2026-10-19T10:57:29Z</dcterms:modified>
</cp:coreProperties>
</file>