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31" documentId="13_ncr:1_{C785D815-22D6-4A6C-9E98-F7CA62816D7D}" xr6:coauthVersionLast="47" xr6:coauthVersionMax="47" xr10:uidLastSave="{0568D581-4B91-4E18-B8CC-4B218ED0894F}"/>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3" sheetId="146"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5"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S33" i="130"/>
  <c r="Q33" i="130"/>
  <c r="P33" i="130"/>
  <c r="S32" i="130"/>
  <c r="Q32" i="130"/>
  <c r="P32" i="130"/>
  <c r="S31" i="130"/>
  <c r="Q31" i="130"/>
  <c r="P31" i="130"/>
  <c r="S30" i="130"/>
  <c r="Q30" i="130"/>
  <c r="P30" i="130"/>
  <c r="Q29" i="130"/>
  <c r="P29" i="130"/>
  <c r="Q28" i="130"/>
  <c r="S28" i="130"/>
  <c r="P28" i="130"/>
  <c r="S27" i="130"/>
  <c r="Q27" i="130"/>
  <c r="P27" i="130"/>
  <c r="Q26" i="130"/>
  <c r="P26" i="130"/>
  <c r="X27" i="130" l="1"/>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<sst xmlns="http://schemas.openxmlformats.org/spreadsheetml/2006/main" count="3651" uniqueCount="852">
  <si>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</si>
  <si>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</si>
  <si>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</si>
  <si>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</si>
  <si>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</si>
  <si>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</si>
  <si>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</si>
  <si>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</si>
  <si>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</si>
  <si>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</si>
  <si>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</si>
  <si>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</si>
  <si>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</si>
  <si>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</si>
  <si>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</si>
  <si>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</si>
  <si>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</si>
  <si>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</si>
  <si>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</si>
  <si>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</si>
  <si>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</si>
  <si>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</si>
  <si>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</si>
  <si>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</si>
  <si>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</si>
  <si>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</si>
  <si>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</si>
  <si>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</si>
  <si>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</si>
  <si>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</si>
  <si>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</si>
  <si>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</si>
  <si>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</si>
  <si>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</si>
  <si>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</si>
  <si>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</si>
  <si>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</si>
  <si>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</si>
  <si>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</si>
  <si>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</si>
  <si>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</si>
  <si>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</si>
  <si>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</si>
  <si>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</si>
  <si>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</si>
  <si>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</si>
  <si>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</si>
  <si>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</si>
  <si>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</si>
  <si>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</si>
  <si>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</si>
  <si>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</si>
  <si>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</si>
  <si>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</si>
  <si>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</si>
  <si>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</si>
  <si>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</si>
  <si>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</si>
  <si>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</si>
  <si>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</si>
  <si>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</si>
  <si>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</si>
  <si>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</si>
  <si>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</si>
  <si>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</si>
  <si>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</si>
  <si>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</si>
  <si>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</si>
  <si>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</si>
  <si>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</si>
  <si>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</si>
  <si>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</si>
  <si>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</si>
  <si>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</si>
  <si>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</si>
  <si>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</si>
  <si>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</si>
  <si>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</si>
  <si>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</si>
  <si>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</si>
  <si>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</si>
  <si>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</si>
  <si>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</si>
  <si>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</si>
  <si>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</si>
  <si>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</si>
  <si>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</si>
  <si>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</si>
  <si>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</si>
  <si>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</si>
  <si>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</si>
  <si>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</si>
  <si>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</si>
  <si>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</si>
  <si>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</si>
  <si>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</si>
  <si>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</si>
  <si>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</si>
  <si>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</si>
  <si>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</si>
  <si>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</si>
  <si>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</si>
  <si>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</si>
  <si>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</si>
  <si>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</si>
  <si>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</si>
  <si>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</si>
  <si>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</si>
  <si>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</si>
  <si>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</si>
  <si>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</si>
  <si>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</si>
  <si>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</si>
  <si>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</si>
  <si>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</si>
  <si>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</si>
  <si>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</si>
  <si>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</si>
  <si>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</si>
  <si>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</si>
  <si>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</si>
  <si>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</si>
  <si>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</si>
  <si>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</si>
  <si>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</si>
  <si>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</si>
  <si>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</si>
  <si>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</si>
  <si>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</si>
  <si>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</si>
  <si>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</si>
  <si>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</si>
  <si>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</si>
  <si>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</si>
  <si>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</si>
  <si>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</si>
  <si>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</si>
  <si>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</si>
  <si>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</si>
  <si>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</si>
  <si>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</si>
  <si>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</si>
  <si>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</si>
  <si>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</si>
  <si>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</si>
  <si>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</si>
  <si>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</si>
  <si>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</si>
  <si>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</si>
  <si>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</si>
  <si>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</si>
  <si>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</si>
  <si>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</si>
  <si>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</si>
  <si>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</si>
  <si>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</si>
  <si>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</si>
  <si>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</si>
  <si>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</si>
  <si>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</si>
  <si>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</si>
  <si>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</si>
  <si>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</si>
  <si>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</si>
  <si>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</si>
  <si>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</si>
  <si>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</si>
  <si>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</si>
  <si>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</si>
  <si>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</si>
  <si>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</si>
  <si>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</si>
  <si>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</si>
  <si>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</si>
  <si>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</si>
  <si>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</si>
  <si>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</si>
  <si>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</si>
  <si>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</si>
  <si>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</si>
  <si>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</si>
  <si>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</si>
  <si>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</si>
  <si>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</si>
  <si>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</si>
  <si>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</si>
  <si>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</si>
  <si>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</si>
  <si>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</si>
  <si>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</si>
  <si>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</si>
  <si>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</si>
  <si>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</si>
  <si>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</si>
  <si>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</si>
  <si>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</si>
  <si>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</si>
  <si>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</si>
  <si>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</si>
  <si>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</si>
  <si>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</si>
  <si>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</si>
  <si>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</si>
  <si>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</si>
  <si>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</si>
  <si>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</si>
  <si>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</si>
  <si>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</si>
  <si>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</si>
  <si>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</si>
  <si>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</si>
  <si>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</si>
  <si>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</si>
  <si>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</si>
  <si>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</si>
  <si>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</si>
  <si>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</si>
  <si>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</si>
  <si>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</si>
  <si>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</si>
  <si>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</si>
  <si>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</si>
  <si>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</si>
  <si>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</si>
  <si>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</si>
  <si>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</si>
  <si>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</si>
  <si>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</si>
  <si>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</si>
  <si>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</si>
  <si>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</si>
  <si>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</si>
  <si>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</si>
  <si>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</si>
  <si>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</si>
  <si>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</si>
  <si>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</si>
  <si>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</si>
  <si>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</si>
  <si>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</si>
  <si>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</si>
  <si>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</si>
  <si>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</si>
  <si>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</si>
  <si>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</si>
  <si>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</si>
  <si>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</si>
  <si>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</si>
  <si>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</si>
  <si>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</si>
  <si>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</si>
  <si>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</si>
  <si>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</si>
  <si>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</si>
  <si>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</si>
  <si>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</si>
  <si>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</si>
  <si>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</si>
  <si>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</si>
  <si>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</si>
  <si>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</si>
  <si>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</si>
  <si>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</si>
  <si>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</si>
  <si>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</si>
  <si>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</si>
  <si>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</si>
  <si>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</si>
  <si>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</si>
  <si>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</si>
  <si>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</si>
  <si>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</si>
  <si>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</si>
  <si>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</si>
  <si>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</si>
  <si>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</si>
  <si>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</si>
  <si>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</si>
  <si>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</si>
  <si>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</si>
  <si>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</si>
  <si>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</si>
  <si>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</si>
  <si>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</si>
  <si>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</si>
  <si>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</si>
  <si>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</si>
  <si>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</si>
  <si>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</si>
  <si>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</si>
  <si>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</si>
  <si>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</si>
  <si>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</si>
  <si>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</si>
  <si>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</si>
  <si>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</si>
  <si>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</si>
  <si>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</si>
  <si>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</si>
  <si>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</si>
  <si>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</si>
  <si>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</si>
  <si>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</si>
  <si>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</si>
  <si>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</si>
  <si>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</si>
  <si>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</si>
  <si>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</si>
  <si>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</si>
  <si>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</si>
  <si>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</si>
  <si>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</si>
  <si>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</si>
  <si>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</si>
  <si>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</si>
  <si>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</si>
  <si>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</si>
  <si>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</si>
  <si>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</si>
  <si>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</si>
  <si>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</si>
  <si>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</si>
  <si>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</si>
  <si>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</si>
  <si>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</si>
  <si>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</si>
  <si>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</si>
  <si>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</si>
  <si>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</si>
  <si>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</si>
  <si>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</si>
  <si>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</si>
  <si>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</si>
  <si>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</si>
  <si>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</si>
  <si>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</si>
  <si>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</si>
  <si>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</si>
  <si>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</si>
  <si>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</si>
  <si>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</si>
  <si>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</si>
  <si>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</si>
  <si>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</si>
  <si>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</si>
  <si>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</si>
  <si>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</si>
  <si>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</si>
  <si>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</si>
  <si>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</si>
  <si>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</si>
  <si>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</si>
  <si>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</si>
  <si>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</si>
  <si>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</si>
  <si>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</si>
  <si>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</si>
  <si>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</si>
  <si>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</si>
  <si>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</si>
  <si>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</si>
  <si>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</si>
  <si>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</si>
  <si>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</si>
  <si>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</si>
  <si>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</si>
  <si>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</si>
  <si>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</si>
  <si>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</si>
  <si>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</si>
  <si>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</si>
  <si>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</si>
  <si>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</si>
  <si>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</si>
  <si>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</si>
  <si>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</si>
  <si>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</si>
  <si>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</si>
  <si>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</si>
  <si>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</si>
  <si>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</si>
  <si>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</si>
  <si>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</si>
  <si>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</si>
  <si>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</si>
  <si>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</si>
  <si>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</si>
  <si>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</si>
  <si>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</si>
  <si>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</si>
  <si>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</si>
  <si>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</si>
  <si>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</si>
  <si>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</si>
  <si>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</si>
  <si>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</si>
  <si>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</si>
  <si>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</si>
  <si>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</si>
  <si>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</si>
  <si>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</si>
  <si>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</si>
  <si>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</si>
  <si>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</si>
  <si>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</si>
  <si>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</si>
  <si>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</si>
  <si>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</si>
  <si>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</si>
  <si>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</si>
  <si>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</si>
  <si>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</si>
  <si>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</si>
  <si>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</si>
  <si>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</si>
  <si>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</si>
  <si>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</si>
  <si>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</si>
  <si>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</si>
  <si>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</si>
  <si>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</si>
  <si>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</si>
  <si>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</si>
  <si>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</si>
  <si>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</si>
  <si>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</si>
  <si>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</si>
  <si>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</si>
  <si>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</si>
  <si>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</si>
  <si>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</si>
  <si>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</si>
  <si>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</si>
  <si>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</si>
  <si>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</si>
  <si>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</si>
  <si>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</si>
  <si>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</si>
  <si>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</si>
  <si>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</si>
  <si>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</si>
  <si>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</si>
  <si>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</si>
  <si>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</si>
  <si>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</si>
  <si>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</si>
  <si>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</si>
  <si>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</si>
  <si>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</si>
  <si>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</si>
  <si>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</si>
  <si>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</si>
  <si>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</si>
  <si>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</si>
  <si>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</si>
  <si>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</si>
  <si>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</si>
  <si>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</si>
  <si>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</si>
  <si>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</si>
  <si>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</si>
  <si>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</si>
  <si>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</si>
  <si>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</si>
  <si>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</si>
  <si>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</si>
  <si>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</si>
  <si>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</si>
  <si>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</si>
  <si>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</si>
  <si>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</si>
  <si>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</si>
  <si>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</si>
  <si>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</si>
  <si>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</si>
  <si>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</si>
  <si>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</si>
  <si>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</si>
  <si>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</si>
  <si>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</si>
  <si>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</si>
  <si>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</si>
  <si>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</si>
  <si>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</si>
  <si>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</si>
  <si>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</si>
  <si>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</si>
  <si>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</si>
  <si>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</si>
  <si>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</si>
  <si>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</si>
  <si>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</si>
  <si>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</si>
  <si>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</si>
  <si>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</si>
  <si>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</si>
  <si>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</si>
  <si>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</si>
  <si>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</si>
  <si>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</si>
  <si>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</si>
  <si>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</si>
  <si>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</si>
  <si>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</si>
  <si>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</si>
  <si>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</si>
  <si>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</si>
  <si>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</si>
  <si>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</si>
  <si>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</si>
  <si>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</si>
  <si>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</si>
  <si>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</si>
  <si>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</si>
  <si>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</si>
  <si>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</si>
  <si>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</si>
  <si>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</si>
  <si>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</si>
  <si>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</si>
  <si>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</si>
  <si>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</si>
  <si>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</si>
  <si>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</si>
  <si>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</si>
  <si>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</si>
  <si>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</si>
  <si>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</si>
  <si>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</si>
  <si>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</si>
  <si>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</si>
  <si>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</si>
  <si>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</si>
  <si>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</si>
  <si>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</si>
  <si>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</si>
  <si>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</si>
  <si>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</si>
  <si>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</si>
  <si>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</si>
  <si>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</si>
  <si>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</si>
  <si>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</si>
  <si>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</si>
  <si>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</si>
  <si>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</si>
  <si>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</si>
  <si>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</si>
  <si>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</si>
  <si>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</si>
  <si>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</si>
  <si>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</si>
  <si>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</si>
  <si>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</si>
  <si>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</si>
  <si>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</si>
  <si>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</si>
  <si>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</si>
  <si>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</si>
  <si>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</si>
  <si>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</si>
  <si>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</si>
  <si>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</si>
  <si>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</si>
  <si>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</si>
  <si>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</si>
  <si>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</si>
  <si>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</si>
  <si>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</si>
  <si>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</si>
  <si>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</si>
  <si>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</si>
  <si>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</si>
  <si>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</si>
  <si>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</si>
  <si>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</si>
  <si>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</si>
  <si>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</si>
  <si>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</si>
  <si>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</si>
  <si>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</si>
  <si>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</si>
  <si>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</si>
  <si>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</si>
  <si>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</si>
  <si>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</si>
  <si>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</si>
  <si>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</si>
  <si>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</si>
  <si>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</si>
  <si>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</si>
  <si>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</si>
  <si>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</si>
  <si>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</si>
  <si>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</si>
  <si>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</si>
  <si>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</si>
  <si>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</si>
  <si>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</si>
  <si>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</si>
  <si>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</si>
  <si>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</si>
  <si>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</si>
  <si>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</si>
  <si>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</si>
  <si>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</si>
  <si>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</si>
  <si>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</si>
  <si>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</si>
  <si>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</si>
  <si>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</si>
  <si>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</si>
  <si>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</si>
  <si>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</si>
  <si>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</si>
  <si>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</si>
  <si>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</si>
  <si>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</si>
  <si>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</si>
  <si>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</si>
  <si>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</si>
  <si>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</si>
  <si>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</si>
  <si>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</si>
  <si>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</si>
  <si>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</si>
  <si>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</si>
  <si>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</si>
  <si>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€ 000</t>
  </si>
  <si>
    <t>Note: As persons obtaining two or more benefits are counted only once, aggregates are not necessarily equal to the sum of the corresponding benefits.</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</si>
  <si>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</si>
  <si>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</si>
  <si>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</si>
  <si>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</si>
  <si>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</si>
  <si>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</si>
  <si>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</si>
  <si>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</si>
  <si>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</si>
  <si>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</si>
  <si>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</si>
  <si>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</si>
  <si>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</si>
  <si>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</si>
  <si>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</si>
  <si>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</si>
  <si>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</si>
  <si>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</si>
  <si>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</si>
  <si>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</si>
  <si>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</si>
  <si>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</si>
  <si>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</si>
  <si>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</si>
  <si>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</si>
  <si>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</si>
  <si>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</si>
  <si>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</si>
  <si>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</si>
  <si>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</si>
  <si>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</si>
  <si>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</si>
  <si>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</si>
  <si>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Pensions in respect of Invalidity</t>
  </si>
  <si>
    <t>Benefit in respect of Industrial Injuries and Gratuities</t>
  </si>
  <si>
    <t>Disability Pensions/Allowance</t>
  </si>
  <si>
    <t>Decreased National Invalidity Pension</t>
  </si>
  <si>
    <t>Increased Invalidity Pension</t>
  </si>
  <si>
    <t>Invalidity Pension</t>
  </si>
  <si>
    <t>National Minimum Invalidity Pension</t>
  </si>
  <si>
    <t>Disablement Gratuity</t>
  </si>
  <si>
    <t>Injury Pension</t>
  </si>
  <si>
    <t>Disabled Child Allowance</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</si>
  <si>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</si>
  <si>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</si>
  <si>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</si>
  <si>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</si>
  <si>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</si>
  <si>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</si>
  <si>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</si>
  <si>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</si>
  <si>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</si>
  <si>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</si>
  <si>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</si>
  <si>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</si>
  <si>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</si>
  <si>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</si>
  <si>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</si>
  <si>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</si>
  <si>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</si>
  <si>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</si>
  <si>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</si>
  <si>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</si>
  <si>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</si>
  <si>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</si>
  <si>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</si>
  <si>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</si>
  <si>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</si>
  <si>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</si>
  <si>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</si>
  <si>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</si>
  <si>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</si>
  <si>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</si>
  <si>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</si>
  <si>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</si>
  <si>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</si>
  <si>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</si>
  <si>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</si>
  <si>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</si>
  <si>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</si>
  <si>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</si>
  <si>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</si>
  <si>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</si>
  <si>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</si>
  <si>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</si>
  <si>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</si>
  <si>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</si>
  <si>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</si>
  <si>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</si>
  <si>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</si>
  <si>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</si>
  <si>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</si>
  <si>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</si>
  <si>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</si>
  <si>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</si>
  <si>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</si>
  <si>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</si>
  <si>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</si>
  <si>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</si>
  <si>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</si>
  <si>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</si>
  <si>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</si>
  <si>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</si>
  <si>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</si>
  <si>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</si>
  <si>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</si>
  <si>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</si>
  <si>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</si>
  <si>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</si>
  <si>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</si>
  <si>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</si>
  <si>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</si>
  <si>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</si>
  <si>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</si>
  <si>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</si>
  <si>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</si>
  <si>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</si>
  <si>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</si>
  <si>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</si>
  <si>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</si>
  <si>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</si>
  <si>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</si>
  <si>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</si>
  <si>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</si>
  <si>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</si>
  <si>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</si>
  <si>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</si>
  <si>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</si>
  <si>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</si>
  <si>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</si>
  <si>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</si>
  <si>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</si>
  <si>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</si>
  <si>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</si>
  <si>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</si>
  <si>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South. Harbour</t>
  </si>
  <si>
    <t>North Harbour</t>
  </si>
  <si>
    <t>B'kara</t>
  </si>
  <si>
    <t xml:space="preserve">Bormla </t>
  </si>
  <si>
    <t>St Lucija</t>
  </si>
  <si>
    <t>Correlation (Beneficiaries/Expenditure)</t>
  </si>
  <si>
    <t>Difference</t>
  </si>
  <si>
    <t>In comparison to 2007</t>
  </si>
  <si>
    <t>2020/2012</t>
  </si>
  <si>
    <t>Old age/Disability</t>
  </si>
  <si>
    <t>Check (w/T1.1)</t>
  </si>
  <si>
    <t>Check (w/T2)</t>
  </si>
  <si>
    <t>Table 1.5 Social protection net expenditure by function: 2007-2021</t>
  </si>
  <si>
    <t>Disability Assistance</t>
  </si>
  <si>
    <t>Severe Disability Assistance</t>
  </si>
  <si>
    <t>Increased Severe Disability Assistance</t>
  </si>
  <si>
    <t>Carers Allowances/Grants</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</si>
  <si>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</si>
  <si>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</si>
  <si>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</si>
  <si>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</si>
  <si>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</si>
  <si>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</si>
  <si>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</si>
  <si>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</si>
  <si>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</si>
  <si>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</si>
  <si>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</si>
  <si>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</si>
  <si>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</si>
  <si>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</si>
  <si>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</si>
  <si>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</si>
  <si>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</si>
  <si>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</si>
  <si>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</si>
  <si>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</si>
  <si>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</si>
  <si>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</si>
  <si>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</si>
  <si>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</si>
  <si>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</si>
  <si>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</si>
  <si>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</si>
  <si>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</si>
  <si>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</si>
  <si>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</si>
  <si>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</si>
  <si>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</si>
  <si>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</si>
  <si>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</si>
  <si>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</si>
  <si>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</si>
  <si>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</si>
  <si>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</si>
  <si>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</si>
  <si>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</si>
  <si>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</si>
  <si>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</si>
  <si>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</si>
  <si>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</si>
  <si>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</si>
  <si>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</si>
  <si>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</si>
  <si>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</si>
  <si>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</si>
  <si>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</si>
  <si>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</si>
  <si>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</si>
  <si>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</si>
  <si>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</si>
  <si>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</si>
  <si>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</si>
  <si>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</si>
  <si>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</si>
  <si>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</si>
  <si>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</si>
  <si>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</si>
  <si>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</si>
  <si>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</si>
  <si>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</si>
  <si>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Table 3.3. Social security disability beneficiaries by period, sex and description</t>
  </si>
  <si>
    <r>
      <t>Assistance Visually Impaired</t>
    </r>
    <r>
      <rPr>
        <vertAlign val="superscript"/>
        <sz val="9"/>
        <color rgb="FF292929"/>
        <rFont val="Calibri"/>
        <family val="2"/>
      </rPr>
      <t>1</t>
    </r>
  </si>
  <si>
    <r>
      <t>Increased Carers' Allowance</t>
    </r>
    <r>
      <rPr>
        <vertAlign val="superscript"/>
        <sz val="9"/>
        <color rgb="FF292929"/>
        <rFont val="Calibri"/>
        <family val="2"/>
      </rPr>
      <t>2</t>
    </r>
  </si>
  <si>
    <r>
      <t>Carers' Allowance</t>
    </r>
    <r>
      <rPr>
        <vertAlign val="superscript"/>
        <sz val="9"/>
        <color rgb="FF292929"/>
        <rFont val="Calibri"/>
        <family val="2"/>
      </rPr>
      <t>2</t>
    </r>
  </si>
  <si>
    <r>
      <rPr>
        <vertAlign val="superscript"/>
        <sz val="8"/>
        <color rgb="FF292929"/>
        <rFont val="Calibri"/>
        <family val="2"/>
      </rPr>
      <t>1</t>
    </r>
    <r>
      <rPr>
        <sz val="8"/>
        <color rgb="FF292929"/>
        <rFont val="Calibri"/>
        <family val="2"/>
      </rPr>
      <t>Previously reported under Old Age Pension.</t>
    </r>
  </si>
  <si>
    <r>
      <rPr>
        <vertAlign val="superscript"/>
        <sz val="8"/>
        <color rgb="FF292929"/>
        <rFont val="Calibri"/>
        <family val="2"/>
      </rPr>
      <t>2</t>
    </r>
    <r>
      <rPr>
        <sz val="8"/>
        <color rgb="FF292929"/>
        <rFont val="Calibri"/>
        <family val="2"/>
      </rPr>
      <t>Beneficiaries estimated and split between Disability and Old Age (see Table 4.3), based on the ratio of patients below/above the retirement age, respectively.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</si>
</sst>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s>
  <fonts count="72"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b/>
      <sz val="9"/>
      <name val="Calibri"/>
      <family val="2"/>
    </font>
    <font>
      <sz val="9"/>
      <color rgb="FFFF0000"/>
      <name val="Calibri"/>
      <family val="2"/>
    </font>
    <font>
      <b/>
      <sz val="9"/>
      <color rgb="FF292929"/>
      <name val="Calibri"/>
      <family val="2"/>
    </font>
    <font>
      <sz val="9"/>
      <color rgb="FF292929"/>
      <name val="Calibri"/>
      <family val="2"/>
    </font>
    <font>
      <sz val="8"/>
      <color rgb="FF292929"/>
      <name val="Calibri"/>
      <family val="2"/>
    </font>
    <font>
      <vertAlign val="superscript"/>
      <sz val="9"/>
      <color rgb="FF292929"/>
      <name val="Calibri"/>
      <family val="2"/>
    </font>
    <font>
      <vertAlign val="superscript"/>
      <sz val="8"/>
      <color rgb="FF292929"/>
      <name val="Calibri"/>
      <family val="2"/>
    </font>
  </fonts>
  <fills count="9">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
      <patternFill patternType="solid">
        <fgColor rgb="FFD0C0D7"/>
        <bgColor indexed="64"/>
      </patternFill>
    </fill>
  </fills>
  <borders count="44">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58">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3" fillId="0" borderId="0" xfId="0" applyFont="1"/>
    <xf numFmtId="0" fontId="64" fillId="0" borderId="0" xfId="0" applyFont="1" applyAlignment="1">
      <alignment horizontal="left" vertical="center" indent="1"/>
    </xf>
    <xf numFmtId="3" fontId="63" fillId="0" borderId="0" xfId="0" applyNumberFormat="1" applyFont="1"/>
    <xf numFmtId="166" fontId="63" fillId="0" borderId="0" xfId="0" applyNumberFormat="1" applyFont="1"/>
    <xf numFmtId="0" fontId="65" fillId="0" borderId="0" xfId="3" applyFont="1"/>
    <xf numFmtId="0" fontId="66" fillId="0" borderId="0" xfId="0" applyFont="1"/>
    <xf numFmtId="0" fontId="64" fillId="7" borderId="0" xfId="3" applyFont="1" applyFill="1" applyAlignment="1">
      <alignment vertical="center"/>
    </xf>
    <xf numFmtId="0" fontId="67" fillId="0" borderId="0" xfId="0" applyFont="1" applyAlignment="1">
      <alignment horizontal="left" vertical="center"/>
    </xf>
    <xf numFmtId="0" fontId="68" fillId="0" borderId="0" xfId="0" applyFont="1" applyAlignment="1">
      <alignment horizontal="left" vertical="center" indent="1"/>
    </xf>
    <xf numFmtId="0" fontId="67" fillId="0" borderId="0" xfId="0" applyFont="1" applyAlignment="1">
      <alignment horizontal="left" vertical="center" indent="1"/>
    </xf>
    <xf numFmtId="165" fontId="67" fillId="0" borderId="0" xfId="3" applyNumberFormat="1" applyFont="1" applyAlignment="1">
      <alignment horizontal="left" vertical="center" indent="1"/>
    </xf>
    <xf numFmtId="0" fontId="68" fillId="0" borderId="0" xfId="0" applyFont="1"/>
    <xf numFmtId="0" fontId="69" fillId="0" borderId="0" xfId="0" applyFont="1"/>
    <xf numFmtId="0" fontId="67" fillId="8" borderId="0" xfId="3" applyFont="1" applyFill="1" applyAlignment="1">
      <alignment vertical="center"/>
    </xf>
    <xf numFmtId="0" fontId="67" fillId="0" borderId="0" xfId="3" applyFont="1" applyAlignment="1">
      <alignment horizontal="left" vertical="center" indent="1"/>
    </xf>
    <xf numFmtId="0" fontId="68" fillId="0" borderId="0" xfId="3" applyFont="1" applyAlignment="1">
      <alignment horizontal="left" vertical="center" indent="2"/>
    </xf>
    <xf numFmtId="0" fontId="67" fillId="0" borderId="0" xfId="3" applyFont="1" applyAlignment="1">
      <alignment horizontal="left" vertical="center" wrapText="1" indent="1"/>
    </xf>
    <xf numFmtId="0" fontId="68" fillId="0" borderId="0" xfId="3" applyFont="1" applyAlignment="1">
      <alignment horizontal="left" vertical="center" indent="1"/>
    </xf>
    <xf numFmtId="0" fontId="69" fillId="0" borderId="0" xfId="3" applyFont="1"/>
    <xf numFmtId="0" fontId="67" fillId="8" borderId="0" xfId="3" applyFont="1" applyFill="1" applyAlignment="1">
      <alignment horizontal="right" vertical="center"/>
    </xf>
    <xf numFmtId="3" fontId="67" fillId="0" borderId="0" xfId="3" applyNumberFormat="1" applyFont="1" applyAlignment="1">
      <alignment horizontal="right" vertical="center"/>
    </xf>
    <xf numFmtId="3" fontId="68" fillId="0" borderId="0" xfId="3" applyNumberFormat="1" applyFont="1" applyAlignment="1">
      <alignment horizontal="right" vertical="center"/>
    </xf>
    <xf numFmtId="0" fontId="67" fillId="0" borderId="43" xfId="3" applyFont="1" applyBorder="1" applyAlignment="1">
      <alignment horizontal="left" vertical="center" indent="1"/>
    </xf>
    <xf numFmtId="3" fontId="67" fillId="0" borderId="43" xfId="3" applyNumberFormat="1" applyFont="1" applyBorder="1" applyAlignment="1">
      <alignment horizontal="right" vertical="center"/>
    </xf>
    <xf numFmtId="0" fontId="69" fillId="0" borderId="0" xfId="0" applyFont="1" applyAlignment="1">
      <alignment horizontal="left" wrapText="1"/>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64" fillId="7" borderId="0" xfId="3" applyFont="1" applyFill="1" applyAlignment="1">
      <alignment horizontal="center" vertical="center"/>
    </xf>
    <xf numFmtId="0" fontId="69" fillId="0" borderId="0" xfId="0" applyFont="1" applyAlignment="1">
      <alignment horizontal="left" wrapText="1"/>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5"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706</v>
      </c>
    </row>
    <row r="3" spans="1:30" x14ac:dyDescent="0.2">
      <c r="A3" s="190" t="s">
        <v>705</v>
      </c>
      <c r="B3" s="642">
        <v>43851.851388888885</v>
      </c>
    </row>
    <row r="4" spans="1:30" x14ac:dyDescent="0.2">
      <c r="A4" s="190" t="s">
        <v>704</v>
      </c>
      <c r="B4" s="642">
        <v>43853.490101620366</v>
      </c>
    </row>
    <row r="5" spans="1:30" x14ac:dyDescent="0.2">
      <c r="A5" s="190" t="s">
        <v>703</v>
      </c>
      <c r="B5" s="190" t="s">
        <v>702</v>
      </c>
      <c r="X5" s="600">
        <v>1000000</v>
      </c>
    </row>
    <row r="7" spans="1:30" x14ac:dyDescent="0.2">
      <c r="A7" s="190" t="s">
        <v>700</v>
      </c>
      <c r="B7" s="190" t="s">
        <v>701</v>
      </c>
    </row>
    <row r="9" spans="1:30" x14ac:dyDescent="0.2">
      <c r="A9" s="602" t="s">
        <v>698</v>
      </c>
      <c r="B9" s="602" t="s">
        <v>697</v>
      </c>
      <c r="C9" s="602" t="s">
        <v>696</v>
      </c>
      <c r="D9" s="602" t="s">
        <v>695</v>
      </c>
      <c r="E9" s="602" t="s">
        <v>694</v>
      </c>
      <c r="F9" s="602" t="s">
        <v>693</v>
      </c>
      <c r="G9" s="602" t="s">
        <v>692</v>
      </c>
      <c r="H9" s="602" t="s">
        <v>691</v>
      </c>
      <c r="I9" s="602" t="s">
        <v>690</v>
      </c>
      <c r="J9" s="602" t="s">
        <v>689</v>
      </c>
      <c r="K9" s="602" t="s">
        <v>688</v>
      </c>
      <c r="L9" s="602" t="s">
        <v>687</v>
      </c>
      <c r="M9" s="602" t="s">
        <v>686</v>
      </c>
      <c r="N9" s="602" t="s">
        <v>685</v>
      </c>
      <c r="O9" s="602" t="s">
        <v>684</v>
      </c>
      <c r="P9" s="602" t="s">
        <v>683</v>
      </c>
      <c r="Q9" s="602" t="s">
        <v>682</v>
      </c>
      <c r="R9" s="602" t="s">
        <v>681</v>
      </c>
      <c r="S9" s="602" t="s">
        <v>680</v>
      </c>
      <c r="T9" s="602" t="s">
        <v>679</v>
      </c>
      <c r="U9" s="602" t="s">
        <v>678</v>
      </c>
      <c r="V9" s="602" t="s">
        <v>677</v>
      </c>
      <c r="W9" s="602" t="s">
        <v>676</v>
      </c>
      <c r="X9" s="602">
        <v>2017</v>
      </c>
      <c r="Y9" s="602">
        <v>2018</v>
      </c>
      <c r="Z9" s="653">
        <v>2019</v>
      </c>
      <c r="AA9" s="653">
        <v>2020</v>
      </c>
      <c r="AB9" s="653">
        <v>2021</v>
      </c>
      <c r="AC9" s="653">
        <v>2022</v>
      </c>
      <c r="AD9" s="648"/>
    </row>
    <row r="10" spans="1:30" x14ac:dyDescent="0.2">
      <c r="A10" s="602" t="s">
        <v>675</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4</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47</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7</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13</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9</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10</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49</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1</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747</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700</v>
      </c>
      <c r="B23" s="190" t="s">
        <v>699</v>
      </c>
    </row>
    <row r="25" spans="1:29" x14ac:dyDescent="0.2">
      <c r="A25" s="602" t="s">
        <v>698</v>
      </c>
      <c r="B25" s="602" t="s">
        <v>697</v>
      </c>
      <c r="C25" s="602" t="s">
        <v>696</v>
      </c>
      <c r="D25" s="602" t="s">
        <v>695</v>
      </c>
      <c r="E25" s="602" t="s">
        <v>694</v>
      </c>
      <c r="F25" s="602" t="s">
        <v>693</v>
      </c>
      <c r="G25" s="602" t="s">
        <v>692</v>
      </c>
      <c r="H25" s="602" t="s">
        <v>691</v>
      </c>
      <c r="I25" s="602" t="s">
        <v>690</v>
      </c>
      <c r="J25" s="602" t="s">
        <v>689</v>
      </c>
      <c r="K25" s="602" t="s">
        <v>688</v>
      </c>
      <c r="L25" s="602" t="s">
        <v>687</v>
      </c>
      <c r="M25" s="602" t="s">
        <v>686</v>
      </c>
      <c r="N25" s="602" t="s">
        <v>685</v>
      </c>
      <c r="O25" s="602" t="s">
        <v>684</v>
      </c>
      <c r="P25" s="602" t="s">
        <v>683</v>
      </c>
      <c r="Q25" s="602" t="s">
        <v>682</v>
      </c>
      <c r="R25" s="602" t="s">
        <v>681</v>
      </c>
      <c r="S25" s="602" t="s">
        <v>680</v>
      </c>
      <c r="T25" s="602" t="s">
        <v>679</v>
      </c>
      <c r="U25" s="602" t="s">
        <v>678</v>
      </c>
      <c r="V25" s="602" t="s">
        <v>677</v>
      </c>
      <c r="W25" s="602" t="s">
        <v>676</v>
      </c>
      <c r="X25" s="602">
        <v>2017</v>
      </c>
      <c r="Y25" s="602">
        <v>2018</v>
      </c>
      <c r="Z25" s="653">
        <v>2019</v>
      </c>
      <c r="AA25" s="653">
        <v>2020</v>
      </c>
      <c r="AB25" s="653">
        <v>2021</v>
      </c>
      <c r="AC25" s="653">
        <v>2022</v>
      </c>
    </row>
    <row r="26" spans="1:29" x14ac:dyDescent="0.2">
      <c r="A26" s="602" t="s">
        <v>675</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4</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47</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7</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13</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9</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10</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49</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1</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674</v>
      </c>
    </row>
    <row r="37" spans="1:29" ht="15" x14ac:dyDescent="0.25">
      <c r="A37" s="190" t="s">
        <v>274</v>
      </c>
      <c r="B37" s="190" t="s">
        <v>673</v>
      </c>
      <c r="W37" s="620"/>
      <c r="X37" s="663" t="s">
        <v>775</v>
      </c>
      <c r="Y37" s="664" t="e">
        <f>Y35-#REF!</f>
        <v>#REF!</v>
      </c>
      <c r="Z37" s="664" t="e">
        <f>Z35-#REF!</f>
        <v>#REF!</v>
      </c>
      <c r="AA37" s="664" t="e">
        <f>AA35-#REF!</f>
        <v>#REF!</v>
      </c>
      <c r="AB37" s="664" t="e">
        <f>AB35-#REF!</f>
        <v>#REF!</v>
      </c>
      <c r="AC37" s="664" t="e">
        <f>AC35-#REF!</f>
        <v>#REF!</v>
      </c>
    </row>
    <row r="39" spans="1:29" customFormat="1" ht="15" x14ac:dyDescent="0.25">
      <c r="A39" s="621" t="s">
        <v>700</v>
      </c>
      <c r="B39" s="621" t="s">
        <v>748</v>
      </c>
    </row>
    <row r="40" spans="1:29" customFormat="1" ht="15" x14ac:dyDescent="0.25">
      <c r="A40" s="621" t="s">
        <v>749</v>
      </c>
      <c r="B40" s="621" t="s">
        <v>750</v>
      </c>
    </row>
    <row r="41" spans="1:29" customFormat="1" ht="15" x14ac:dyDescent="0.25"/>
    <row r="42" spans="1:29" customFormat="1" ht="15" x14ac:dyDescent="0.25">
      <c r="A42" s="622" t="s">
        <v>243</v>
      </c>
      <c r="B42" s="622" t="s">
        <v>697</v>
      </c>
      <c r="C42" s="622" t="s">
        <v>696</v>
      </c>
      <c r="D42" s="622" t="s">
        <v>695</v>
      </c>
      <c r="E42" s="622" t="s">
        <v>694</v>
      </c>
      <c r="F42" s="622" t="s">
        <v>693</v>
      </c>
      <c r="G42" s="622" t="s">
        <v>692</v>
      </c>
      <c r="H42" s="622" t="s">
        <v>691</v>
      </c>
      <c r="I42" s="622" t="s">
        <v>690</v>
      </c>
      <c r="J42" s="622" t="s">
        <v>689</v>
      </c>
      <c r="K42" s="622" t="s">
        <v>688</v>
      </c>
      <c r="L42" s="622" t="s">
        <v>687</v>
      </c>
      <c r="M42" s="622" t="s">
        <v>686</v>
      </c>
      <c r="N42" s="622" t="s">
        <v>685</v>
      </c>
      <c r="O42" s="622" t="s">
        <v>684</v>
      </c>
      <c r="P42" s="622" t="s">
        <v>683</v>
      </c>
      <c r="Q42" s="622" t="s">
        <v>682</v>
      </c>
      <c r="R42" s="622" t="s">
        <v>681</v>
      </c>
      <c r="S42" s="622" t="s">
        <v>680</v>
      </c>
      <c r="T42" s="622" t="s">
        <v>679</v>
      </c>
      <c r="U42" s="622" t="s">
        <v>678</v>
      </c>
      <c r="V42" s="622" t="s">
        <v>677</v>
      </c>
      <c r="W42" s="622" t="s">
        <v>676</v>
      </c>
      <c r="X42" s="622">
        <v>2017</v>
      </c>
      <c r="Y42" s="622">
        <v>2018</v>
      </c>
      <c r="Z42" s="653">
        <v>2019</v>
      </c>
      <c r="AA42" s="653">
        <v>2020</v>
      </c>
      <c r="AB42" s="653">
        <v>2021</v>
      </c>
      <c r="AC42" s="653">
        <v>2022</v>
      </c>
    </row>
    <row r="43" spans="1:29" customFormat="1" ht="15" x14ac:dyDescent="0.25">
      <c r="A43" s="622" t="s">
        <v>199</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751</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752</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754</v>
      </c>
    </row>
    <row r="3" spans="1:18" s="38" customFormat="1" ht="18" customHeight="1" x14ac:dyDescent="0.2">
      <c r="A3" s="47"/>
      <c r="B3" s="709">
        <v>2014</v>
      </c>
      <c r="C3" s="710"/>
      <c r="D3" s="711"/>
      <c r="E3" s="712">
        <v>2015</v>
      </c>
      <c r="F3" s="713"/>
      <c r="G3" s="713"/>
      <c r="H3" s="712">
        <v>2016</v>
      </c>
      <c r="I3" s="713"/>
      <c r="J3" s="713"/>
      <c r="K3" s="712">
        <v>2017</v>
      </c>
      <c r="L3" s="713"/>
      <c r="M3" s="713"/>
      <c r="N3" s="712">
        <v>2018</v>
      </c>
      <c r="O3" s="713"/>
      <c r="P3" s="713"/>
      <c r="Q3" s="214"/>
    </row>
    <row r="4" spans="1:18" s="38" customFormat="1" ht="18" customHeight="1" x14ac:dyDescent="0.25">
      <c r="A4" s="46"/>
      <c r="B4" s="51" t="s">
        <v>277</v>
      </c>
      <c r="C4" s="304" t="s">
        <v>278</v>
      </c>
      <c r="D4" s="353" t="s">
        <v>1</v>
      </c>
      <c r="E4" s="51" t="s">
        <v>277</v>
      </c>
      <c r="F4" s="304" t="s">
        <v>278</v>
      </c>
      <c r="G4" s="353" t="s">
        <v>1</v>
      </c>
      <c r="H4" s="51" t="s">
        <v>277</v>
      </c>
      <c r="I4" s="304" t="s">
        <v>278</v>
      </c>
      <c r="J4" s="353" t="s">
        <v>1</v>
      </c>
      <c r="K4" s="51" t="s">
        <v>277</v>
      </c>
      <c r="L4" s="304" t="s">
        <v>278</v>
      </c>
      <c r="M4" s="353" t="s">
        <v>1</v>
      </c>
      <c r="N4" s="51" t="s">
        <v>277</v>
      </c>
      <c r="O4" s="304" t="s">
        <v>278</v>
      </c>
      <c r="P4" s="353" t="s">
        <v>1</v>
      </c>
    </row>
    <row r="5" spans="1:18" ht="15" customHeight="1" x14ac:dyDescent="0.2">
      <c r="A5" s="44" t="s">
        <v>55</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56</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57</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58</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240</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59</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237</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60</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61</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62</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63</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64</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65</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236</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239</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468</v>
      </c>
      <c r="B23" s="270" t="s">
        <v>18</v>
      </c>
      <c r="C23" s="270" t="s">
        <v>18</v>
      </c>
      <c r="D23" s="270" t="s">
        <v>18</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469</v>
      </c>
      <c r="B24" s="270" t="s">
        <v>18</v>
      </c>
      <c r="C24" s="270" t="s">
        <v>18</v>
      </c>
      <c r="D24" s="270" t="s">
        <v>18</v>
      </c>
      <c r="E24" s="65">
        <v>447</v>
      </c>
      <c r="F24" s="65">
        <v>13860</v>
      </c>
      <c r="G24" s="65">
        <f>SUM(E24:F24)</f>
        <v>14307</v>
      </c>
      <c r="H24" s="322" t="s">
        <v>18</v>
      </c>
      <c r="I24" s="270" t="s">
        <v>18</v>
      </c>
      <c r="J24" s="530" t="s">
        <v>18</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66</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67</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459</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460</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238</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68</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426</v>
      </c>
      <c r="B34" s="31"/>
    </row>
    <row r="35" spans="1:10" x14ac:dyDescent="0.2">
      <c r="A35" s="32"/>
      <c r="B35" s="31"/>
    </row>
    <row r="36" spans="1:10" x14ac:dyDescent="0.2">
      <c r="A36" s="29" t="s">
        <v>118</v>
      </c>
      <c r="D36" s="217"/>
      <c r="F36" s="217"/>
      <c r="G36" s="217"/>
      <c r="J36" s="38"/>
    </row>
    <row r="37" spans="1:10" x14ac:dyDescent="0.2">
      <c r="A37" s="32" t="s">
        <v>470</v>
      </c>
      <c r="D37" s="217"/>
      <c r="F37" s="217"/>
    </row>
    <row r="38" spans="1:10" x14ac:dyDescent="0.2">
      <c r="A38" s="32" t="s">
        <v>528</v>
      </c>
      <c r="J38" s="33"/>
    </row>
    <row r="39" spans="1:10" x14ac:dyDescent="0.2">
      <c r="A39" s="32" t="s">
        <v>463</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708</v>
      </c>
      <c r="G1" s="595" t="s">
        <v>661</v>
      </c>
      <c r="H1" t="s">
        <v>337</v>
      </c>
    </row>
    <row r="3" spans="1:8" x14ac:dyDescent="0.25">
      <c r="A3" t="s">
        <v>632</v>
      </c>
      <c r="B3" t="s">
        <v>661</v>
      </c>
      <c r="C3" t="s">
        <v>707</v>
      </c>
      <c r="G3" s="595" t="s">
        <v>659</v>
      </c>
      <c r="H3" t="s">
        <v>738</v>
      </c>
    </row>
    <row r="4" spans="1:8" x14ac:dyDescent="0.25">
      <c r="A4" t="s">
        <v>657</v>
      </c>
      <c r="B4" t="s">
        <v>330</v>
      </c>
      <c r="C4">
        <v>4</v>
      </c>
      <c r="G4" s="596" t="s">
        <v>633</v>
      </c>
      <c r="H4">
        <v>4</v>
      </c>
    </row>
    <row r="5" spans="1:8" x14ac:dyDescent="0.25">
      <c r="A5" t="s">
        <v>658</v>
      </c>
      <c r="B5" t="s">
        <v>330</v>
      </c>
      <c r="C5">
        <v>4</v>
      </c>
      <c r="G5" s="596" t="s">
        <v>737</v>
      </c>
      <c r="H5">
        <v>1</v>
      </c>
    </row>
    <row r="6" spans="1:8" x14ac:dyDescent="0.25">
      <c r="A6" t="s">
        <v>709</v>
      </c>
      <c r="B6" t="s">
        <v>337</v>
      </c>
      <c r="C6">
        <v>5</v>
      </c>
      <c r="G6" s="596" t="s">
        <v>634</v>
      </c>
      <c r="H6">
        <v>2</v>
      </c>
    </row>
    <row r="7" spans="1:8" x14ac:dyDescent="0.25">
      <c r="A7" t="s">
        <v>656</v>
      </c>
      <c r="B7" t="s">
        <v>311</v>
      </c>
      <c r="C7">
        <v>6</v>
      </c>
      <c r="G7" s="596" t="s">
        <v>735</v>
      </c>
      <c r="H7">
        <v>2</v>
      </c>
    </row>
    <row r="8" spans="1:8" x14ac:dyDescent="0.25">
      <c r="A8" t="s">
        <v>710</v>
      </c>
      <c r="B8" t="s">
        <v>311</v>
      </c>
      <c r="C8">
        <v>2</v>
      </c>
      <c r="G8" s="596" t="s">
        <v>338</v>
      </c>
      <c r="H8">
        <v>2</v>
      </c>
    </row>
    <row r="9" spans="1:8" x14ac:dyDescent="0.25">
      <c r="A9" t="s">
        <v>402</v>
      </c>
      <c r="B9" t="s">
        <v>311</v>
      </c>
      <c r="C9">
        <v>2</v>
      </c>
      <c r="G9" s="596" t="s">
        <v>727</v>
      </c>
      <c r="H9">
        <v>2</v>
      </c>
    </row>
    <row r="10" spans="1:8" x14ac:dyDescent="0.25">
      <c r="A10" t="s">
        <v>358</v>
      </c>
      <c r="B10" t="s">
        <v>711</v>
      </c>
      <c r="C10">
        <v>2</v>
      </c>
      <c r="G10" s="596" t="s">
        <v>340</v>
      </c>
      <c r="H10">
        <v>2</v>
      </c>
    </row>
    <row r="11" spans="1:8" x14ac:dyDescent="0.25">
      <c r="A11" t="s">
        <v>712</v>
      </c>
      <c r="B11" t="s">
        <v>711</v>
      </c>
      <c r="C11">
        <v>2</v>
      </c>
      <c r="G11" s="596" t="s">
        <v>649</v>
      </c>
      <c r="H11">
        <v>4</v>
      </c>
    </row>
    <row r="12" spans="1:8" x14ac:dyDescent="0.25">
      <c r="A12" t="s">
        <v>403</v>
      </c>
      <c r="B12" t="s">
        <v>711</v>
      </c>
      <c r="C12">
        <v>5</v>
      </c>
      <c r="G12" s="596" t="s">
        <v>652</v>
      </c>
      <c r="H12">
        <v>3</v>
      </c>
    </row>
    <row r="13" spans="1:8" x14ac:dyDescent="0.25">
      <c r="A13" t="s">
        <v>713</v>
      </c>
      <c r="B13" t="s">
        <v>311</v>
      </c>
      <c r="C13">
        <v>6</v>
      </c>
      <c r="G13" s="596" t="s">
        <v>709</v>
      </c>
      <c r="H13">
        <v>5</v>
      </c>
    </row>
    <row r="14" spans="1:8" x14ac:dyDescent="0.25">
      <c r="A14" t="s">
        <v>655</v>
      </c>
      <c r="B14" t="s">
        <v>311</v>
      </c>
      <c r="C14">
        <v>3</v>
      </c>
      <c r="G14" s="596" t="s">
        <v>660</v>
      </c>
      <c r="H14">
        <v>27</v>
      </c>
    </row>
    <row r="15" spans="1:8" x14ac:dyDescent="0.25">
      <c r="A15" t="s">
        <v>714</v>
      </c>
      <c r="B15" t="s">
        <v>320</v>
      </c>
      <c r="C15">
        <v>2</v>
      </c>
    </row>
    <row r="16" spans="1:8" x14ac:dyDescent="0.25">
      <c r="A16" t="s">
        <v>715</v>
      </c>
      <c r="B16" t="s">
        <v>320</v>
      </c>
      <c r="C16">
        <v>1</v>
      </c>
    </row>
    <row r="17" spans="1:3" x14ac:dyDescent="0.25">
      <c r="A17" t="s">
        <v>328</v>
      </c>
      <c r="B17" t="s">
        <v>320</v>
      </c>
      <c r="C17">
        <v>2</v>
      </c>
    </row>
    <row r="18" spans="1:3" x14ac:dyDescent="0.25">
      <c r="A18" t="s">
        <v>716</v>
      </c>
      <c r="B18" t="s">
        <v>717</v>
      </c>
      <c r="C18">
        <v>2</v>
      </c>
    </row>
    <row r="19" spans="1:3" x14ac:dyDescent="0.25">
      <c r="A19" t="s">
        <v>718</v>
      </c>
      <c r="B19" t="s">
        <v>320</v>
      </c>
      <c r="C19">
        <v>3</v>
      </c>
    </row>
    <row r="20" spans="1:3" x14ac:dyDescent="0.25">
      <c r="A20" t="s">
        <v>719</v>
      </c>
      <c r="B20" t="s">
        <v>320</v>
      </c>
      <c r="C20">
        <v>2</v>
      </c>
    </row>
    <row r="21" spans="1:3" x14ac:dyDescent="0.25">
      <c r="A21" t="s">
        <v>653</v>
      </c>
      <c r="B21" t="s">
        <v>320</v>
      </c>
      <c r="C21">
        <v>12</v>
      </c>
    </row>
    <row r="22" spans="1:3" x14ac:dyDescent="0.25">
      <c r="A22" t="s">
        <v>652</v>
      </c>
      <c r="B22" t="s">
        <v>337</v>
      </c>
      <c r="C22">
        <v>3</v>
      </c>
    </row>
    <row r="23" spans="1:3" x14ac:dyDescent="0.25">
      <c r="A23" t="s">
        <v>405</v>
      </c>
      <c r="B23" t="s">
        <v>311</v>
      </c>
      <c r="C23">
        <v>2</v>
      </c>
    </row>
    <row r="24" spans="1:3" x14ac:dyDescent="0.25">
      <c r="A24" t="s">
        <v>720</v>
      </c>
      <c r="B24" t="s">
        <v>320</v>
      </c>
      <c r="C24">
        <v>4</v>
      </c>
    </row>
    <row r="25" spans="1:3" x14ac:dyDescent="0.25">
      <c r="A25" t="s">
        <v>721</v>
      </c>
      <c r="B25" t="s">
        <v>311</v>
      </c>
      <c r="C25">
        <v>2</v>
      </c>
    </row>
    <row r="26" spans="1:3" x14ac:dyDescent="0.25">
      <c r="A26" t="s">
        <v>722</v>
      </c>
      <c r="B26" t="s">
        <v>711</v>
      </c>
      <c r="C26">
        <v>1</v>
      </c>
    </row>
    <row r="27" spans="1:3" x14ac:dyDescent="0.25">
      <c r="A27" t="s">
        <v>651</v>
      </c>
      <c r="B27" t="s">
        <v>320</v>
      </c>
      <c r="C27">
        <v>5</v>
      </c>
    </row>
    <row r="28" spans="1:3" x14ac:dyDescent="0.25">
      <c r="A28" t="s">
        <v>723</v>
      </c>
      <c r="B28" t="s">
        <v>330</v>
      </c>
      <c r="C28">
        <v>2</v>
      </c>
    </row>
    <row r="29" spans="1:3" x14ac:dyDescent="0.25">
      <c r="A29" t="s">
        <v>649</v>
      </c>
      <c r="B29" t="s">
        <v>337</v>
      </c>
      <c r="C29">
        <v>4</v>
      </c>
    </row>
    <row r="30" spans="1:3" x14ac:dyDescent="0.25">
      <c r="A30" t="s">
        <v>334</v>
      </c>
      <c r="B30" t="s">
        <v>330</v>
      </c>
      <c r="C30">
        <v>2</v>
      </c>
    </row>
    <row r="31" spans="1:3" x14ac:dyDescent="0.25">
      <c r="A31" t="s">
        <v>648</v>
      </c>
      <c r="B31" t="s">
        <v>320</v>
      </c>
      <c r="C31">
        <v>7</v>
      </c>
    </row>
    <row r="32" spans="1:3" x14ac:dyDescent="0.25">
      <c r="A32" t="s">
        <v>647</v>
      </c>
      <c r="B32" t="s">
        <v>344</v>
      </c>
      <c r="C32">
        <v>3</v>
      </c>
    </row>
    <row r="33" spans="1:3" x14ac:dyDescent="0.25">
      <c r="A33" t="s">
        <v>355</v>
      </c>
      <c r="B33" t="s">
        <v>711</v>
      </c>
      <c r="C33">
        <v>1</v>
      </c>
    </row>
    <row r="34" spans="1:3" x14ac:dyDescent="0.25">
      <c r="A34" t="s">
        <v>646</v>
      </c>
      <c r="B34" t="s">
        <v>320</v>
      </c>
      <c r="C34">
        <v>4</v>
      </c>
    </row>
    <row r="35" spans="1:3" x14ac:dyDescent="0.25">
      <c r="A35" t="s">
        <v>325</v>
      </c>
      <c r="B35" t="s">
        <v>320</v>
      </c>
      <c r="C35">
        <v>2</v>
      </c>
    </row>
    <row r="36" spans="1:3" x14ac:dyDescent="0.25">
      <c r="A36" t="s">
        <v>316</v>
      </c>
      <c r="B36" t="s">
        <v>311</v>
      </c>
      <c r="C36">
        <v>6</v>
      </c>
    </row>
    <row r="37" spans="1:3" x14ac:dyDescent="0.25">
      <c r="A37" t="s">
        <v>724</v>
      </c>
      <c r="B37" t="s">
        <v>320</v>
      </c>
      <c r="C37">
        <v>1</v>
      </c>
    </row>
    <row r="38" spans="1:3" x14ac:dyDescent="0.25">
      <c r="A38" t="s">
        <v>348</v>
      </c>
      <c r="B38" t="s">
        <v>344</v>
      </c>
      <c r="C38">
        <v>4</v>
      </c>
    </row>
    <row r="39" spans="1:3" x14ac:dyDescent="0.25">
      <c r="A39" t="s">
        <v>354</v>
      </c>
      <c r="B39" t="s">
        <v>711</v>
      </c>
      <c r="C39">
        <v>2</v>
      </c>
    </row>
    <row r="40" spans="1:3" x14ac:dyDescent="0.25">
      <c r="A40" t="s">
        <v>340</v>
      </c>
      <c r="B40" t="s">
        <v>337</v>
      </c>
      <c r="C40">
        <v>2</v>
      </c>
    </row>
    <row r="41" spans="1:3" x14ac:dyDescent="0.25">
      <c r="A41" t="s">
        <v>324</v>
      </c>
      <c r="B41" t="s">
        <v>320</v>
      </c>
      <c r="C41">
        <v>4</v>
      </c>
    </row>
    <row r="42" spans="1:3" x14ac:dyDescent="0.25">
      <c r="A42" t="s">
        <v>333</v>
      </c>
      <c r="B42" t="s">
        <v>330</v>
      </c>
      <c r="C42">
        <v>2</v>
      </c>
    </row>
    <row r="43" spans="1:3" x14ac:dyDescent="0.25">
      <c r="A43" t="s">
        <v>347</v>
      </c>
      <c r="B43" t="s">
        <v>344</v>
      </c>
      <c r="C43">
        <v>8</v>
      </c>
    </row>
    <row r="44" spans="1:3" x14ac:dyDescent="0.25">
      <c r="A44" t="s">
        <v>725</v>
      </c>
      <c r="B44" t="s">
        <v>344</v>
      </c>
      <c r="C44">
        <v>2</v>
      </c>
    </row>
    <row r="45" spans="1:3" x14ac:dyDescent="0.25">
      <c r="A45" t="s">
        <v>645</v>
      </c>
      <c r="B45" t="s">
        <v>344</v>
      </c>
      <c r="C45">
        <v>3</v>
      </c>
    </row>
    <row r="46" spans="1:3" x14ac:dyDescent="0.25">
      <c r="A46" t="s">
        <v>332</v>
      </c>
      <c r="B46" t="s">
        <v>330</v>
      </c>
      <c r="C46">
        <v>1</v>
      </c>
    </row>
    <row r="47" spans="1:3" x14ac:dyDescent="0.25">
      <c r="A47" t="s">
        <v>404</v>
      </c>
      <c r="B47" t="s">
        <v>330</v>
      </c>
      <c r="C47">
        <v>4</v>
      </c>
    </row>
    <row r="48" spans="1:3" x14ac:dyDescent="0.25">
      <c r="A48" t="s">
        <v>726</v>
      </c>
      <c r="B48" t="s">
        <v>711</v>
      </c>
      <c r="C48">
        <v>1</v>
      </c>
    </row>
    <row r="49" spans="1:3" x14ac:dyDescent="0.25">
      <c r="A49" t="s">
        <v>315</v>
      </c>
      <c r="B49" t="s">
        <v>311</v>
      </c>
      <c r="C49">
        <v>3</v>
      </c>
    </row>
    <row r="50" spans="1:3" x14ac:dyDescent="0.25">
      <c r="A50" t="s">
        <v>643</v>
      </c>
      <c r="B50" t="s">
        <v>311</v>
      </c>
      <c r="C50">
        <v>2</v>
      </c>
    </row>
    <row r="51" spans="1:3" x14ac:dyDescent="0.25">
      <c r="A51" t="s">
        <v>727</v>
      </c>
      <c r="B51" t="s">
        <v>337</v>
      </c>
      <c r="C51">
        <v>2</v>
      </c>
    </row>
    <row r="52" spans="1:3" x14ac:dyDescent="0.25">
      <c r="A52" t="s">
        <v>728</v>
      </c>
      <c r="B52" t="s">
        <v>330</v>
      </c>
      <c r="C52">
        <v>2</v>
      </c>
    </row>
    <row r="53" spans="1:3" x14ac:dyDescent="0.25">
      <c r="A53" t="s">
        <v>729</v>
      </c>
      <c r="B53" t="s">
        <v>711</v>
      </c>
      <c r="C53">
        <v>1</v>
      </c>
    </row>
    <row r="54" spans="1:3" x14ac:dyDescent="0.25">
      <c r="A54" t="s">
        <v>314</v>
      </c>
      <c r="B54" t="s">
        <v>311</v>
      </c>
      <c r="C54">
        <v>1</v>
      </c>
    </row>
    <row r="55" spans="1:3" x14ac:dyDescent="0.25">
      <c r="A55" t="s">
        <v>338</v>
      </c>
      <c r="B55" t="s">
        <v>337</v>
      </c>
      <c r="C55">
        <v>2</v>
      </c>
    </row>
    <row r="56" spans="1:3" x14ac:dyDescent="0.25">
      <c r="A56" t="s">
        <v>730</v>
      </c>
      <c r="B56" t="s">
        <v>320</v>
      </c>
      <c r="C56">
        <v>6</v>
      </c>
    </row>
    <row r="57" spans="1:3" x14ac:dyDescent="0.25">
      <c r="A57" t="s">
        <v>641</v>
      </c>
      <c r="B57" t="s">
        <v>320</v>
      </c>
      <c r="C57">
        <v>4</v>
      </c>
    </row>
    <row r="58" spans="1:3" x14ac:dyDescent="0.25">
      <c r="A58" t="s">
        <v>331</v>
      </c>
      <c r="B58" t="s">
        <v>330</v>
      </c>
      <c r="C58">
        <v>2</v>
      </c>
    </row>
    <row r="59" spans="1:3" x14ac:dyDescent="0.25">
      <c r="A59" t="s">
        <v>731</v>
      </c>
      <c r="B59" t="s">
        <v>330</v>
      </c>
      <c r="C59">
        <v>2</v>
      </c>
    </row>
    <row r="60" spans="1:3" x14ac:dyDescent="0.25">
      <c r="A60" t="s">
        <v>639</v>
      </c>
      <c r="B60" t="s">
        <v>344</v>
      </c>
      <c r="C60">
        <v>2</v>
      </c>
    </row>
    <row r="61" spans="1:3" x14ac:dyDescent="0.25">
      <c r="A61" t="s">
        <v>732</v>
      </c>
      <c r="B61" t="s">
        <v>711</v>
      </c>
      <c r="C61">
        <v>2</v>
      </c>
    </row>
    <row r="62" spans="1:3" x14ac:dyDescent="0.25">
      <c r="A62" t="s">
        <v>349</v>
      </c>
      <c r="B62" t="s">
        <v>711</v>
      </c>
      <c r="C62">
        <v>1</v>
      </c>
    </row>
    <row r="63" spans="1:3" x14ac:dyDescent="0.25">
      <c r="A63" t="s">
        <v>388</v>
      </c>
      <c r="B63" t="s">
        <v>311</v>
      </c>
      <c r="C63">
        <v>2</v>
      </c>
    </row>
    <row r="64" spans="1:3" x14ac:dyDescent="0.25">
      <c r="A64" t="s">
        <v>733</v>
      </c>
      <c r="B64" t="s">
        <v>330</v>
      </c>
      <c r="C64">
        <v>2</v>
      </c>
    </row>
    <row r="65" spans="1:6" x14ac:dyDescent="0.25">
      <c r="A65" t="s">
        <v>313</v>
      </c>
      <c r="B65" t="s">
        <v>311</v>
      </c>
      <c r="C65">
        <v>4</v>
      </c>
    </row>
    <row r="66" spans="1:6" x14ac:dyDescent="0.25">
      <c r="A66" t="s">
        <v>312</v>
      </c>
      <c r="B66" t="s">
        <v>311</v>
      </c>
      <c r="C66">
        <v>3</v>
      </c>
    </row>
    <row r="67" spans="1:6" x14ac:dyDescent="0.25">
      <c r="A67" t="s">
        <v>734</v>
      </c>
      <c r="B67" t="s">
        <v>320</v>
      </c>
      <c r="C67">
        <v>1</v>
      </c>
    </row>
    <row r="68" spans="1:6" x14ac:dyDescent="0.25">
      <c r="A68" t="s">
        <v>735</v>
      </c>
      <c r="B68" t="s">
        <v>337</v>
      </c>
      <c r="C68">
        <v>2</v>
      </c>
    </row>
    <row r="69" spans="1:6" x14ac:dyDescent="0.25">
      <c r="A69" t="s">
        <v>736</v>
      </c>
      <c r="B69" t="s">
        <v>344</v>
      </c>
      <c r="C69">
        <v>2</v>
      </c>
    </row>
    <row r="70" spans="1:6" x14ac:dyDescent="0.25">
      <c r="A70" t="s">
        <v>321</v>
      </c>
      <c r="B70" t="s">
        <v>320</v>
      </c>
      <c r="C70">
        <v>11</v>
      </c>
    </row>
    <row r="71" spans="1:6" x14ac:dyDescent="0.25">
      <c r="A71" t="s">
        <v>633</v>
      </c>
      <c r="B71" t="s">
        <v>337</v>
      </c>
      <c r="C71">
        <v>4</v>
      </c>
    </row>
    <row r="72" spans="1:6" x14ac:dyDescent="0.25">
      <c r="A72" t="s">
        <v>737</v>
      </c>
      <c r="B72" t="s">
        <v>337</v>
      </c>
      <c r="C72">
        <v>1</v>
      </c>
    </row>
    <row r="73" spans="1:6" x14ac:dyDescent="0.25">
      <c r="A73" t="s">
        <v>634</v>
      </c>
      <c r="B73" t="s">
        <v>337</v>
      </c>
      <c r="C73">
        <v>2</v>
      </c>
    </row>
    <row r="74" spans="1:6" x14ac:dyDescent="0.25">
      <c r="A74" s="24" t="s">
        <v>1</v>
      </c>
      <c r="B74" s="24"/>
      <c r="C74" s="24">
        <f>SUM(C4:C73)</f>
        <v>213</v>
      </c>
      <c r="E74" s="575" t="s">
        <v>619</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1987-CF9C-44B9-B611-7820E7907DFD}">
  <dimension ref="A1:X31"/>
  <sheetViews>
    <sheetView tabSelected="1" workbookViewId="0">
      <selection activeCell="S5" sqref="S5:U5"/>
    </sheetView>
  </sheetViews>
  <sheetFormatPr defaultColWidth="9.140625" defaultRowHeight="12" x14ac:dyDescent="0.2"/>
  <cols>
    <col min="1" max="1" width="40.7109375" style="675" customWidth="1"/>
    <col min="2" max="2" width="0.85546875" style="675" customWidth="1"/>
    <col min="3" max="5" width="9.7109375" style="675" customWidth="1"/>
    <col min="6" max="6" width="0.85546875" style="675" customWidth="1"/>
    <col min="7" max="9" width="9.7109375" style="675" customWidth="1"/>
    <col min="10" max="10" width="0.85546875" style="675" customWidth="1"/>
    <col min="11" max="13" width="9.7109375" style="675" customWidth="1"/>
    <col min="14" max="14" width="0.85546875" style="675" customWidth="1"/>
    <col min="15" max="17" width="9.7109375" style="675" customWidth="1"/>
    <col min="18" max="18" width="0.85546875" style="675" customWidth="1"/>
    <col min="19" max="21" width="9.7109375" style="675" customWidth="1"/>
    <col min="22" max="22" width="16.42578125" style="675" bestFit="1" customWidth="1"/>
    <col min="23" max="23" width="9.140625" style="675"/>
    <col min="24" max="24" width="11" style="675" bestFit="1" customWidth="1"/>
    <col min="25" max="16384" width="9.140625" style="675"/>
  </cols>
  <sheetData>
    <row r="1" spans="1:24" x14ac:dyDescent="0.2">
      <c r="A1" s="679" t="s">
        <v>846</v>
      </c>
      <c r="B1" s="674"/>
      <c r="F1" s="674"/>
      <c r="G1" s="680"/>
      <c r="J1" s="674"/>
      <c r="N1" s="674"/>
      <c r="O1" s="680"/>
      <c r="R1" s="674"/>
    </row>
    <row r="2" spans="1:24" ht="11.25" customHeight="1" x14ac:dyDescent="0.2">
      <c r="B2" s="674"/>
      <c r="F2" s="674"/>
      <c r="J2" s="674"/>
      <c r="N2" s="674"/>
      <c r="R2" s="674"/>
    </row>
    <row r="3" spans="1:24" ht="20.100000000000001" customHeight="1" x14ac:dyDescent="0.2">
      <c r="A3" s="681"/>
      <c r="B3" s="676"/>
      <c r="C3" s="714">
        <v>2020</v>
      </c>
      <c r="D3" s="714"/>
      <c r="E3" s="714"/>
      <c r="F3" s="676"/>
      <c r="G3" s="714">
        <v>2021</v>
      </c>
      <c r="H3" s="714"/>
      <c r="I3" s="714"/>
      <c r="J3" s="676"/>
      <c r="K3" s="714">
        <v>2022</v>
      </c>
      <c r="L3" s="714"/>
      <c r="M3" s="714"/>
      <c r="N3" s="676"/>
      <c r="O3" s="714">
        <v>2023</v>
      </c>
      <c r="P3" s="714"/>
      <c r="Q3" s="714"/>
      <c r="R3" s="676"/>
      <c r="S3" s="714">
        <v>2024</v>
      </c>
      <c r="T3" s="714"/>
      <c r="U3" s="714"/>
    </row>
    <row r="4" spans="1:24" ht="20.100000000000001" customHeight="1" x14ac:dyDescent="0.2">
      <c r="A4" s="688"/>
      <c r="B4" s="682"/>
      <c r="C4" s="694" t="s">
        <v>307</v>
      </c>
      <c r="D4" s="694" t="s">
        <v>308</v>
      </c>
      <c r="E4" s="694" t="s">
        <v>1</v>
      </c>
      <c r="F4" s="682"/>
      <c r="G4" s="694" t="s">
        <v>307</v>
      </c>
      <c r="H4" s="694" t="s">
        <v>308</v>
      </c>
      <c r="I4" s="694" t="s">
        <v>1</v>
      </c>
      <c r="J4" s="682"/>
      <c r="K4" s="694" t="s">
        <v>307</v>
      </c>
      <c r="L4" s="694" t="s">
        <v>308</v>
      </c>
      <c r="M4" s="694" t="s">
        <v>1</v>
      </c>
      <c r="N4" s="682"/>
      <c r="O4" s="694" t="s">
        <v>307</v>
      </c>
      <c r="P4" s="694" t="s">
        <v>308</v>
      </c>
      <c r="Q4" s="694" t="s">
        <v>1</v>
      </c>
      <c r="R4" s="682"/>
      <c r="S4" s="694" t="s">
        <v>307</v>
      </c>
      <c r="T4" s="694" t="s">
        <v>308</v>
      </c>
      <c r="U4" s="694" t="s">
        <v>1</v>
      </c>
    </row>
    <row r="5" spans="1:24" ht="15.95" customHeight="1" x14ac:dyDescent="0.2">
      <c r="A5" s="689" t="s">
        <v>663</v>
      </c>
      <c r="B5" s="683"/>
      <c r="C5" s="695">
        <v>2008</v>
      </c>
      <c r="D5" s="695">
        <v>1302</v>
      </c>
      <c r="E5" s="695">
        <v>3310</v>
      </c>
      <c r="F5" s="683"/>
      <c r="G5" s="695">
        <v>1828</v>
      </c>
      <c r="H5" s="695">
        <v>1267</v>
      </c>
      <c r="I5" s="695">
        <v>3095</v>
      </c>
      <c r="J5" s="683"/>
      <c r="K5" s="695">
        <v>1655</v>
      </c>
      <c r="L5" s="695">
        <v>1221</v>
      </c>
      <c r="M5" s="695">
        <v>2876</v>
      </c>
      <c r="N5" s="683"/>
      <c r="O5" s="695">
        <v>1466</v>
      </c>
      <c r="P5" s="695">
        <v>1198</v>
      </c>
      <c r="Q5" s="695">
        <v>2664</v>
      </c>
      <c r="R5" s="683"/>
      <c r="S5" s="695">
        <v>1328</v>
      </c>
      <c r="T5" s="695">
        <v>1133</v>
      </c>
      <c r="U5" s="695">
        <v>2461</v>
      </c>
      <c r="W5" s="677"/>
      <c r="X5" s="678"/>
    </row>
    <row r="6" spans="1:24" ht="15.95" customHeight="1" x14ac:dyDescent="0.2">
      <c r="A6" s="690" t="s">
        <v>666</v>
      </c>
      <c r="B6" s="683"/>
      <c r="C6" s="696">
        <v>2</v>
      </c>
      <c r="D6" s="696" t="s">
        <v>18</v>
      </c>
      <c r="E6" s="696">
        <v>2</v>
      </c>
      <c r="F6" s="683"/>
      <c r="G6" s="696">
        <v>2</v>
      </c>
      <c r="H6" s="696" t="s">
        <v>18</v>
      </c>
      <c r="I6" s="696">
        <v>2</v>
      </c>
      <c r="J6" s="683"/>
      <c r="K6" s="696">
        <v>2</v>
      </c>
      <c r="L6" s="696" t="s">
        <v>18</v>
      </c>
      <c r="M6" s="696">
        <v>2</v>
      </c>
      <c r="N6" s="683"/>
      <c r="O6" s="696">
        <v>1</v>
      </c>
      <c r="P6" s="696" t="s">
        <v>18</v>
      </c>
      <c r="Q6" s="696">
        <v>1</v>
      </c>
      <c r="R6" s="683"/>
      <c r="S6" s="696">
        <v>1</v>
      </c>
      <c r="T6" s="696" t="s">
        <v>18</v>
      </c>
      <c r="U6" s="696">
        <v>1</v>
      </c>
      <c r="W6" s="677"/>
      <c r="X6" s="678"/>
    </row>
    <row r="7" spans="1:24" ht="15.95" customHeight="1" x14ac:dyDescent="0.2">
      <c r="A7" s="690" t="s">
        <v>667</v>
      </c>
      <c r="B7" s="683"/>
      <c r="C7" s="696">
        <v>37</v>
      </c>
      <c r="D7" s="696">
        <v>20</v>
      </c>
      <c r="E7" s="696">
        <v>57</v>
      </c>
      <c r="F7" s="683"/>
      <c r="G7" s="696">
        <v>29</v>
      </c>
      <c r="H7" s="696">
        <v>18</v>
      </c>
      <c r="I7" s="696">
        <v>47</v>
      </c>
      <c r="J7" s="683"/>
      <c r="K7" s="696">
        <v>23</v>
      </c>
      <c r="L7" s="696">
        <v>14</v>
      </c>
      <c r="M7" s="696">
        <v>37</v>
      </c>
      <c r="N7" s="683"/>
      <c r="O7" s="696">
        <v>15</v>
      </c>
      <c r="P7" s="696">
        <v>12</v>
      </c>
      <c r="Q7" s="696">
        <v>27</v>
      </c>
      <c r="R7" s="683"/>
      <c r="S7" s="696">
        <v>21</v>
      </c>
      <c r="T7" s="696">
        <v>16</v>
      </c>
      <c r="U7" s="696">
        <v>37</v>
      </c>
      <c r="W7" s="677"/>
      <c r="X7" s="678"/>
    </row>
    <row r="8" spans="1:24" ht="15.95" customHeight="1" x14ac:dyDescent="0.2">
      <c r="A8" s="690" t="s">
        <v>668</v>
      </c>
      <c r="B8" s="683"/>
      <c r="C8" s="696">
        <v>108</v>
      </c>
      <c r="D8" s="696">
        <v>24</v>
      </c>
      <c r="E8" s="696">
        <v>132</v>
      </c>
      <c r="F8" s="683"/>
      <c r="G8" s="696">
        <v>98</v>
      </c>
      <c r="H8" s="696">
        <v>16</v>
      </c>
      <c r="I8" s="696">
        <v>114</v>
      </c>
      <c r="J8" s="683"/>
      <c r="K8" s="696">
        <v>89</v>
      </c>
      <c r="L8" s="696">
        <v>17</v>
      </c>
      <c r="M8" s="696">
        <v>106</v>
      </c>
      <c r="N8" s="683"/>
      <c r="O8" s="696">
        <v>81</v>
      </c>
      <c r="P8" s="696">
        <v>17</v>
      </c>
      <c r="Q8" s="696">
        <v>98</v>
      </c>
      <c r="R8" s="683"/>
      <c r="S8" s="696">
        <v>70</v>
      </c>
      <c r="T8" s="696">
        <v>16</v>
      </c>
      <c r="U8" s="696">
        <v>86</v>
      </c>
      <c r="W8" s="677"/>
      <c r="X8" s="678"/>
    </row>
    <row r="9" spans="1:24" ht="15.95" customHeight="1" x14ac:dyDescent="0.2">
      <c r="A9" s="690" t="s">
        <v>669</v>
      </c>
      <c r="B9" s="683"/>
      <c r="C9" s="696">
        <v>1863</v>
      </c>
      <c r="D9" s="696">
        <v>1260</v>
      </c>
      <c r="E9" s="696">
        <v>3123</v>
      </c>
      <c r="F9" s="683"/>
      <c r="G9" s="696">
        <v>1699</v>
      </c>
      <c r="H9" s="696">
        <v>1233</v>
      </c>
      <c r="I9" s="696">
        <v>2932</v>
      </c>
      <c r="J9" s="683"/>
      <c r="K9" s="696">
        <v>1543</v>
      </c>
      <c r="L9" s="696">
        <v>1190</v>
      </c>
      <c r="M9" s="696">
        <v>2733</v>
      </c>
      <c r="N9" s="683"/>
      <c r="O9" s="696">
        <v>1369</v>
      </c>
      <c r="P9" s="696">
        <v>1169</v>
      </c>
      <c r="Q9" s="696">
        <v>2538</v>
      </c>
      <c r="R9" s="683"/>
      <c r="S9" s="696">
        <v>1244</v>
      </c>
      <c r="T9" s="696">
        <v>1106</v>
      </c>
      <c r="U9" s="696">
        <v>2350</v>
      </c>
      <c r="W9" s="677"/>
      <c r="X9" s="678"/>
    </row>
    <row r="10" spans="1:24" ht="5.0999999999999996" customHeight="1" x14ac:dyDescent="0.2">
      <c r="A10" s="690"/>
      <c r="B10" s="683"/>
      <c r="C10" s="696"/>
      <c r="D10" s="696"/>
      <c r="E10" s="696"/>
      <c r="F10" s="683"/>
      <c r="G10" s="696"/>
      <c r="H10" s="696"/>
      <c r="I10" s="696"/>
      <c r="J10" s="683"/>
      <c r="K10" s="696"/>
      <c r="L10" s="696"/>
      <c r="M10" s="696"/>
      <c r="N10" s="683"/>
      <c r="O10" s="696"/>
      <c r="P10" s="696"/>
      <c r="Q10" s="696"/>
      <c r="R10" s="683"/>
      <c r="S10" s="696"/>
      <c r="T10" s="696"/>
      <c r="U10" s="696"/>
      <c r="W10" s="677"/>
      <c r="X10" s="678"/>
    </row>
    <row r="11" spans="1:24" ht="15.95" customHeight="1" x14ac:dyDescent="0.2">
      <c r="A11" s="691" t="s">
        <v>664</v>
      </c>
      <c r="B11" s="683"/>
      <c r="C11" s="695">
        <v>215</v>
      </c>
      <c r="D11" s="695">
        <v>23</v>
      </c>
      <c r="E11" s="695">
        <v>238</v>
      </c>
      <c r="F11" s="683"/>
      <c r="G11" s="695">
        <v>205</v>
      </c>
      <c r="H11" s="695">
        <v>23</v>
      </c>
      <c r="I11" s="695">
        <v>228</v>
      </c>
      <c r="J11" s="683"/>
      <c r="K11" s="695">
        <v>200</v>
      </c>
      <c r="L11" s="695">
        <v>22</v>
      </c>
      <c r="M11" s="695">
        <v>222</v>
      </c>
      <c r="N11" s="683"/>
      <c r="O11" s="695">
        <v>194</v>
      </c>
      <c r="P11" s="695">
        <v>19</v>
      </c>
      <c r="Q11" s="695">
        <v>213</v>
      </c>
      <c r="R11" s="683"/>
      <c r="S11" s="695">
        <v>195</v>
      </c>
      <c r="T11" s="695">
        <v>20</v>
      </c>
      <c r="U11" s="695">
        <v>215</v>
      </c>
      <c r="W11" s="677"/>
      <c r="X11" s="678"/>
    </row>
    <row r="12" spans="1:24" ht="15.95" customHeight="1" x14ac:dyDescent="0.2">
      <c r="A12" s="690" t="s">
        <v>670</v>
      </c>
      <c r="B12" s="684"/>
      <c r="C12" s="696">
        <v>12</v>
      </c>
      <c r="D12" s="696">
        <v>3</v>
      </c>
      <c r="E12" s="696">
        <v>15</v>
      </c>
      <c r="F12" s="684"/>
      <c r="G12" s="696">
        <v>13</v>
      </c>
      <c r="H12" s="696">
        <v>3</v>
      </c>
      <c r="I12" s="696">
        <v>16</v>
      </c>
      <c r="J12" s="684"/>
      <c r="K12" s="696">
        <v>19</v>
      </c>
      <c r="L12" s="696">
        <v>2</v>
      </c>
      <c r="M12" s="696">
        <v>21</v>
      </c>
      <c r="N12" s="684"/>
      <c r="O12" s="696">
        <v>17</v>
      </c>
      <c r="P12" s="696">
        <v>1</v>
      </c>
      <c r="Q12" s="696">
        <v>18</v>
      </c>
      <c r="R12" s="684"/>
      <c r="S12" s="696">
        <v>17</v>
      </c>
      <c r="T12" s="696">
        <v>3</v>
      </c>
      <c r="U12" s="696">
        <v>20</v>
      </c>
      <c r="W12" s="677"/>
      <c r="X12" s="678"/>
    </row>
    <row r="13" spans="1:24" ht="15.95" customHeight="1" x14ac:dyDescent="0.2">
      <c r="A13" s="690" t="s">
        <v>671</v>
      </c>
      <c r="B13" s="685"/>
      <c r="C13" s="696">
        <v>203</v>
      </c>
      <c r="D13" s="696">
        <v>20</v>
      </c>
      <c r="E13" s="696">
        <v>223</v>
      </c>
      <c r="F13" s="685"/>
      <c r="G13" s="696">
        <v>192</v>
      </c>
      <c r="H13" s="696">
        <v>20</v>
      </c>
      <c r="I13" s="696">
        <v>212</v>
      </c>
      <c r="J13" s="685"/>
      <c r="K13" s="696">
        <v>182</v>
      </c>
      <c r="L13" s="696">
        <v>20</v>
      </c>
      <c r="M13" s="696">
        <v>202</v>
      </c>
      <c r="N13" s="685"/>
      <c r="O13" s="696">
        <v>177</v>
      </c>
      <c r="P13" s="696">
        <v>18</v>
      </c>
      <c r="Q13" s="696">
        <v>195</v>
      </c>
      <c r="R13" s="685"/>
      <c r="S13" s="696">
        <v>178</v>
      </c>
      <c r="T13" s="696">
        <v>17</v>
      </c>
      <c r="U13" s="696">
        <v>195</v>
      </c>
      <c r="W13" s="677"/>
      <c r="X13" s="678"/>
    </row>
    <row r="14" spans="1:24" ht="5.0999999999999996" customHeight="1" x14ac:dyDescent="0.2">
      <c r="A14" s="692"/>
      <c r="B14" s="686"/>
      <c r="C14" s="696"/>
      <c r="D14" s="696"/>
      <c r="E14" s="696"/>
      <c r="F14" s="686"/>
      <c r="G14" s="696"/>
      <c r="H14" s="696"/>
      <c r="I14" s="696"/>
      <c r="J14" s="686"/>
      <c r="K14" s="696"/>
      <c r="L14" s="696"/>
      <c r="M14" s="696"/>
      <c r="N14" s="686"/>
      <c r="O14" s="696"/>
      <c r="P14" s="696"/>
      <c r="Q14" s="696"/>
      <c r="R14" s="686"/>
      <c r="S14" s="696"/>
      <c r="T14" s="696"/>
      <c r="U14" s="696"/>
      <c r="W14" s="677"/>
      <c r="X14" s="678"/>
    </row>
    <row r="15" spans="1:24" ht="15.95" customHeight="1" x14ac:dyDescent="0.2">
      <c r="A15" s="689" t="s">
        <v>665</v>
      </c>
      <c r="B15" s="686"/>
      <c r="C15" s="695">
        <v>2414</v>
      </c>
      <c r="D15" s="695">
        <v>3576</v>
      </c>
      <c r="E15" s="695">
        <v>5990</v>
      </c>
      <c r="F15" s="686"/>
      <c r="G15" s="695">
        <v>2670</v>
      </c>
      <c r="H15" s="695">
        <v>3900</v>
      </c>
      <c r="I15" s="695">
        <v>6570</v>
      </c>
      <c r="J15" s="686"/>
      <c r="K15" s="695">
        <v>3114</v>
      </c>
      <c r="L15" s="695">
        <v>4457</v>
      </c>
      <c r="M15" s="695">
        <v>7571</v>
      </c>
      <c r="N15" s="686"/>
      <c r="O15" s="695">
        <v>3245</v>
      </c>
      <c r="P15" s="695">
        <v>4803</v>
      </c>
      <c r="Q15" s="695">
        <v>8048</v>
      </c>
      <c r="R15" s="686"/>
      <c r="S15" s="695">
        <v>3264</v>
      </c>
      <c r="T15" s="695">
        <v>5056</v>
      </c>
      <c r="U15" s="695">
        <v>8320</v>
      </c>
      <c r="W15" s="677"/>
      <c r="X15" s="678"/>
    </row>
    <row r="16" spans="1:24" ht="15.95" customHeight="1" x14ac:dyDescent="0.2">
      <c r="A16" s="690" t="s">
        <v>672</v>
      </c>
      <c r="B16" s="686"/>
      <c r="C16" s="696">
        <v>18</v>
      </c>
      <c r="D16" s="696">
        <v>1698</v>
      </c>
      <c r="E16" s="696">
        <v>1716</v>
      </c>
      <c r="F16" s="686"/>
      <c r="G16" s="696">
        <v>25</v>
      </c>
      <c r="H16" s="696">
        <v>1841</v>
      </c>
      <c r="I16" s="696">
        <v>1866</v>
      </c>
      <c r="J16" s="686"/>
      <c r="K16" s="696">
        <v>30</v>
      </c>
      <c r="L16" s="696">
        <v>1998</v>
      </c>
      <c r="M16" s="696">
        <v>2028</v>
      </c>
      <c r="N16" s="686"/>
      <c r="O16" s="696">
        <v>33</v>
      </c>
      <c r="P16" s="696">
        <v>2297</v>
      </c>
      <c r="Q16" s="696">
        <v>2330</v>
      </c>
      <c r="R16" s="686"/>
      <c r="S16" s="696">
        <v>40</v>
      </c>
      <c r="T16" s="696">
        <v>2537</v>
      </c>
      <c r="U16" s="696">
        <v>2577</v>
      </c>
      <c r="W16" s="677"/>
      <c r="X16" s="678"/>
    </row>
    <row r="17" spans="1:24" ht="15.95" customHeight="1" x14ac:dyDescent="0.2">
      <c r="A17" s="690" t="s">
        <v>778</v>
      </c>
      <c r="B17" s="686"/>
      <c r="C17" s="696">
        <v>130</v>
      </c>
      <c r="D17" s="696">
        <v>75</v>
      </c>
      <c r="E17" s="696">
        <v>205</v>
      </c>
      <c r="F17" s="686"/>
      <c r="G17" s="696">
        <v>162</v>
      </c>
      <c r="H17" s="696">
        <v>98</v>
      </c>
      <c r="I17" s="696">
        <v>260</v>
      </c>
      <c r="J17" s="686"/>
      <c r="K17" s="696">
        <v>224</v>
      </c>
      <c r="L17" s="696">
        <v>129</v>
      </c>
      <c r="M17" s="696">
        <v>353</v>
      </c>
      <c r="N17" s="686"/>
      <c r="O17" s="696">
        <v>268</v>
      </c>
      <c r="P17" s="696">
        <v>145</v>
      </c>
      <c r="Q17" s="696">
        <v>413</v>
      </c>
      <c r="R17" s="686"/>
      <c r="S17" s="696">
        <v>284</v>
      </c>
      <c r="T17" s="696">
        <v>175</v>
      </c>
      <c r="U17" s="696">
        <v>459</v>
      </c>
      <c r="W17" s="677"/>
      <c r="X17" s="678"/>
    </row>
    <row r="18" spans="1:24" ht="15.95" customHeight="1" x14ac:dyDescent="0.2">
      <c r="A18" s="690" t="s">
        <v>779</v>
      </c>
      <c r="B18" s="686"/>
      <c r="C18" s="696">
        <v>1857</v>
      </c>
      <c r="D18" s="696">
        <v>1543</v>
      </c>
      <c r="E18" s="696">
        <v>3400</v>
      </c>
      <c r="F18" s="686"/>
      <c r="G18" s="696">
        <v>2021</v>
      </c>
      <c r="H18" s="696">
        <v>1681</v>
      </c>
      <c r="I18" s="696">
        <v>3702</v>
      </c>
      <c r="J18" s="686"/>
      <c r="K18" s="696">
        <v>2153</v>
      </c>
      <c r="L18" s="696">
        <v>1777</v>
      </c>
      <c r="M18" s="696">
        <v>3930</v>
      </c>
      <c r="N18" s="686"/>
      <c r="O18" s="696">
        <v>2216</v>
      </c>
      <c r="P18" s="696">
        <v>1815</v>
      </c>
      <c r="Q18" s="696">
        <v>4031</v>
      </c>
      <c r="R18" s="686"/>
      <c r="S18" s="696">
        <v>2201</v>
      </c>
      <c r="T18" s="696">
        <v>1789</v>
      </c>
      <c r="U18" s="696">
        <v>3990</v>
      </c>
      <c r="W18" s="677"/>
      <c r="X18" s="678"/>
    </row>
    <row r="19" spans="1:24" ht="15.95" customHeight="1" x14ac:dyDescent="0.2">
      <c r="A19" s="690" t="s">
        <v>780</v>
      </c>
      <c r="B19" s="686"/>
      <c r="C19" s="696">
        <v>468</v>
      </c>
      <c r="D19" s="696">
        <v>319</v>
      </c>
      <c r="E19" s="696">
        <v>787</v>
      </c>
      <c r="F19" s="686"/>
      <c r="G19" s="696">
        <v>514</v>
      </c>
      <c r="H19" s="696">
        <v>358</v>
      </c>
      <c r="I19" s="696">
        <v>872</v>
      </c>
      <c r="J19" s="686"/>
      <c r="K19" s="696">
        <v>554</v>
      </c>
      <c r="L19" s="696">
        <v>386</v>
      </c>
      <c r="M19" s="696">
        <v>940</v>
      </c>
      <c r="N19" s="686"/>
      <c r="O19" s="696">
        <v>567</v>
      </c>
      <c r="P19" s="696">
        <v>389</v>
      </c>
      <c r="Q19" s="696">
        <v>956</v>
      </c>
      <c r="R19" s="686"/>
      <c r="S19" s="696">
        <v>565</v>
      </c>
      <c r="T19" s="696">
        <v>388</v>
      </c>
      <c r="U19" s="696">
        <v>953</v>
      </c>
      <c r="W19" s="677"/>
      <c r="X19" s="678"/>
    </row>
    <row r="20" spans="1:24" ht="15.95" customHeight="1" x14ac:dyDescent="0.2">
      <c r="A20" s="690" t="s">
        <v>847</v>
      </c>
      <c r="B20" s="686"/>
      <c r="C20" s="696" t="s">
        <v>18</v>
      </c>
      <c r="D20" s="696" t="s">
        <v>18</v>
      </c>
      <c r="E20" s="696" t="s">
        <v>18</v>
      </c>
      <c r="F20" s="686"/>
      <c r="G20" s="696" t="s">
        <v>18</v>
      </c>
      <c r="H20" s="696" t="s">
        <v>18</v>
      </c>
      <c r="I20" s="696" t="s">
        <v>18</v>
      </c>
      <c r="J20" s="686"/>
      <c r="K20" s="696">
        <v>191</v>
      </c>
      <c r="L20" s="696">
        <v>241</v>
      </c>
      <c r="M20" s="696">
        <v>432</v>
      </c>
      <c r="N20" s="686"/>
      <c r="O20" s="696">
        <v>193</v>
      </c>
      <c r="P20" s="696">
        <v>236</v>
      </c>
      <c r="Q20" s="696">
        <v>429</v>
      </c>
      <c r="R20" s="686"/>
      <c r="S20" s="696">
        <v>198</v>
      </c>
      <c r="T20" s="696">
        <v>242</v>
      </c>
      <c r="U20" s="696">
        <v>440</v>
      </c>
      <c r="W20" s="677"/>
      <c r="X20" s="678"/>
    </row>
    <row r="21" spans="1:24" ht="5.0999999999999996" customHeight="1" x14ac:dyDescent="0.2">
      <c r="A21" s="692"/>
      <c r="B21" s="686"/>
      <c r="C21" s="696"/>
      <c r="D21" s="696"/>
      <c r="E21" s="696"/>
      <c r="F21" s="686"/>
      <c r="G21" s="696"/>
      <c r="H21" s="696"/>
      <c r="I21" s="696"/>
      <c r="J21" s="686"/>
      <c r="K21" s="696"/>
      <c r="L21" s="696"/>
      <c r="M21" s="696"/>
      <c r="N21" s="686"/>
      <c r="O21" s="696"/>
      <c r="P21" s="696"/>
      <c r="Q21" s="696"/>
      <c r="R21" s="686"/>
      <c r="S21" s="696"/>
      <c r="T21" s="696"/>
      <c r="U21" s="696"/>
      <c r="W21" s="677"/>
      <c r="X21" s="678"/>
    </row>
    <row r="22" spans="1:24" ht="15.95" customHeight="1" x14ac:dyDescent="0.2">
      <c r="A22" s="689" t="s">
        <v>781</v>
      </c>
      <c r="B22" s="686"/>
      <c r="C22" s="695">
        <v>61.42499999999999</v>
      </c>
      <c r="D22" s="695">
        <v>215.6</v>
      </c>
      <c r="E22" s="695">
        <v>277.02499999999998</v>
      </c>
      <c r="F22" s="686"/>
      <c r="G22" s="695">
        <v>74.199999999999989</v>
      </c>
      <c r="H22" s="695">
        <v>238.52500000000001</v>
      </c>
      <c r="I22" s="695">
        <v>312.72500000000002</v>
      </c>
      <c r="J22" s="686"/>
      <c r="K22" s="695">
        <v>79.8</v>
      </c>
      <c r="L22" s="695">
        <v>255.85</v>
      </c>
      <c r="M22" s="695">
        <v>335.65</v>
      </c>
      <c r="N22" s="686"/>
      <c r="O22" s="695">
        <v>81.55</v>
      </c>
      <c r="P22" s="695">
        <v>263.37499999999994</v>
      </c>
      <c r="Q22" s="695">
        <v>344.92499999999995</v>
      </c>
      <c r="R22" s="686"/>
      <c r="S22" s="695">
        <v>80.5</v>
      </c>
      <c r="T22" s="695">
        <v>252.17499999999995</v>
      </c>
      <c r="U22" s="695">
        <v>332.67499999999995</v>
      </c>
      <c r="W22" s="677"/>
      <c r="X22" s="678"/>
    </row>
    <row r="23" spans="1:24" ht="15.95" customHeight="1" x14ac:dyDescent="0.2">
      <c r="A23" s="690" t="s">
        <v>848</v>
      </c>
      <c r="B23" s="686"/>
      <c r="C23" s="696">
        <v>44.449999999999996</v>
      </c>
      <c r="D23" s="696">
        <v>177.1</v>
      </c>
      <c r="E23" s="696">
        <v>221.54999999999998</v>
      </c>
      <c r="F23" s="686"/>
      <c r="G23" s="696">
        <v>54.424999999999997</v>
      </c>
      <c r="H23" s="696">
        <v>193.375</v>
      </c>
      <c r="I23" s="696">
        <v>247.8</v>
      </c>
      <c r="J23" s="686"/>
      <c r="K23" s="696">
        <v>60.724999999999994</v>
      </c>
      <c r="L23" s="696">
        <v>205.79999999999998</v>
      </c>
      <c r="M23" s="696">
        <v>266.52499999999998</v>
      </c>
      <c r="N23" s="686"/>
      <c r="O23" s="696">
        <v>60.9</v>
      </c>
      <c r="P23" s="696">
        <v>203.52499999999998</v>
      </c>
      <c r="Q23" s="696">
        <v>264.42499999999995</v>
      </c>
      <c r="R23" s="686"/>
      <c r="S23" s="696">
        <v>58.274999999999999</v>
      </c>
      <c r="T23" s="696">
        <v>185.14999999999998</v>
      </c>
      <c r="U23" s="696">
        <v>243.42499999999998</v>
      </c>
      <c r="W23" s="677"/>
      <c r="X23" s="678"/>
    </row>
    <row r="24" spans="1:24" ht="15.95" customHeight="1" x14ac:dyDescent="0.2">
      <c r="A24" s="690" t="s">
        <v>849</v>
      </c>
      <c r="B24" s="686"/>
      <c r="C24" s="696">
        <v>19.074999999999999</v>
      </c>
      <c r="D24" s="696">
        <v>43.224999999999994</v>
      </c>
      <c r="E24" s="696">
        <v>62.3</v>
      </c>
      <c r="F24" s="686"/>
      <c r="G24" s="696">
        <v>22.224999999999998</v>
      </c>
      <c r="H24" s="696">
        <v>49</v>
      </c>
      <c r="I24" s="696">
        <v>71.224999999999994</v>
      </c>
      <c r="J24" s="686"/>
      <c r="K24" s="696">
        <v>20.824999999999999</v>
      </c>
      <c r="L24" s="696">
        <v>53.199999999999996</v>
      </c>
      <c r="M24" s="696">
        <v>74.024999999999991</v>
      </c>
      <c r="N24" s="686"/>
      <c r="O24" s="696">
        <v>22.224999999999998</v>
      </c>
      <c r="P24" s="696">
        <v>62.824999999999996</v>
      </c>
      <c r="Q24" s="696">
        <v>85.05</v>
      </c>
      <c r="R24" s="686"/>
      <c r="S24" s="696">
        <v>23.45</v>
      </c>
      <c r="T24" s="696">
        <v>69.649999999999991</v>
      </c>
      <c r="U24" s="696">
        <v>93.1</v>
      </c>
      <c r="W24" s="677"/>
      <c r="X24" s="678"/>
    </row>
    <row r="25" spans="1:24" ht="5.0999999999999996" customHeight="1" x14ac:dyDescent="0.2">
      <c r="A25" s="692"/>
      <c r="B25" s="686"/>
      <c r="C25" s="696"/>
      <c r="D25" s="696"/>
      <c r="E25" s="696"/>
      <c r="F25" s="686"/>
      <c r="G25" s="696"/>
      <c r="H25" s="696"/>
      <c r="I25" s="696"/>
      <c r="J25" s="686"/>
      <c r="K25" s="696"/>
      <c r="L25" s="696"/>
      <c r="M25" s="696"/>
      <c r="N25" s="686"/>
      <c r="O25" s="696"/>
      <c r="P25" s="696"/>
      <c r="Q25" s="696"/>
      <c r="R25" s="686"/>
      <c r="S25" s="696"/>
      <c r="T25" s="696"/>
      <c r="U25" s="696"/>
      <c r="W25" s="677"/>
      <c r="X25" s="678"/>
    </row>
    <row r="26" spans="1:24" ht="18" customHeight="1" x14ac:dyDescent="0.2">
      <c r="A26" s="697" t="s">
        <v>1</v>
      </c>
      <c r="B26" s="686"/>
      <c r="C26" s="698">
        <v>4655.4250000000002</v>
      </c>
      <c r="D26" s="698">
        <v>5089.4000000000005</v>
      </c>
      <c r="E26" s="698">
        <v>9744.8250000000007</v>
      </c>
      <c r="F26" s="686"/>
      <c r="G26" s="698">
        <v>4728.6750000000002</v>
      </c>
      <c r="H26" s="698">
        <v>5389.625</v>
      </c>
      <c r="I26" s="698">
        <v>10118.299999999999</v>
      </c>
      <c r="J26" s="686"/>
      <c r="K26" s="698">
        <v>4987.9250000000002</v>
      </c>
      <c r="L26" s="698">
        <v>5916.7250000000004</v>
      </c>
      <c r="M26" s="698">
        <v>10904.650000000001</v>
      </c>
      <c r="N26" s="686"/>
      <c r="O26" s="698">
        <v>4928.8500000000004</v>
      </c>
      <c r="P26" s="698">
        <v>6249.3249999999998</v>
      </c>
      <c r="Q26" s="698">
        <v>11178.174999999999</v>
      </c>
      <c r="R26" s="686"/>
      <c r="S26" s="698">
        <v>4807.2749999999996</v>
      </c>
      <c r="T26" s="698">
        <v>6424</v>
      </c>
      <c r="U26" s="698">
        <v>11231.275</v>
      </c>
      <c r="W26" s="677"/>
      <c r="X26" s="678"/>
    </row>
    <row r="27" spans="1:24" ht="8.1" customHeight="1" x14ac:dyDescent="0.2">
      <c r="A27" s="686"/>
      <c r="B27" s="686"/>
      <c r="C27" s="686"/>
      <c r="D27" s="686"/>
      <c r="E27" s="686"/>
      <c r="F27" s="686"/>
      <c r="G27" s="686"/>
      <c r="H27" s="686"/>
      <c r="I27" s="686"/>
      <c r="J27" s="686"/>
      <c r="K27" s="686"/>
      <c r="L27" s="686"/>
      <c r="M27" s="686"/>
      <c r="N27" s="686"/>
      <c r="O27" s="686"/>
      <c r="P27" s="686"/>
      <c r="Q27" s="686"/>
      <c r="R27" s="686"/>
      <c r="S27" s="686"/>
      <c r="T27" s="686"/>
      <c r="U27" s="686"/>
    </row>
    <row r="28" spans="1:24" x14ac:dyDescent="0.2">
      <c r="A28" s="715" t="s">
        <v>850</v>
      </c>
      <c r="B28" s="715"/>
      <c r="C28" s="715"/>
      <c r="D28" s="715"/>
      <c r="E28" s="715"/>
      <c r="F28" s="715"/>
      <c r="G28" s="715"/>
      <c r="H28" s="715"/>
      <c r="I28" s="715"/>
      <c r="J28" s="715"/>
      <c r="K28" s="715"/>
      <c r="L28" s="715"/>
      <c r="M28" s="715"/>
      <c r="N28" s="699"/>
      <c r="O28" s="699"/>
      <c r="P28" s="699"/>
      <c r="Q28" s="699"/>
      <c r="R28" s="699"/>
      <c r="S28" s="699"/>
      <c r="T28" s="699"/>
      <c r="U28" s="699"/>
    </row>
    <row r="29" spans="1:24" x14ac:dyDescent="0.2">
      <c r="A29" s="715" t="s">
        <v>851</v>
      </c>
      <c r="B29" s="715"/>
      <c r="C29" s="715"/>
      <c r="D29" s="715"/>
      <c r="E29" s="715"/>
      <c r="F29" s="715"/>
      <c r="G29" s="715"/>
      <c r="H29" s="715"/>
      <c r="I29" s="715"/>
      <c r="J29" s="715"/>
      <c r="K29" s="715"/>
      <c r="L29" s="715"/>
      <c r="M29" s="715"/>
      <c r="N29" s="699"/>
      <c r="O29" s="699"/>
      <c r="P29" s="699"/>
      <c r="Q29" s="699"/>
      <c r="R29" s="699"/>
      <c r="S29" s="699"/>
      <c r="T29" s="699"/>
      <c r="U29" s="699"/>
    </row>
    <row r="30" spans="1:24" x14ac:dyDescent="0.2">
      <c r="A30" s="693" t="s">
        <v>629</v>
      </c>
      <c r="B30" s="687"/>
      <c r="C30" s="687"/>
      <c r="D30" s="687"/>
      <c r="E30" s="687"/>
      <c r="F30" s="687"/>
      <c r="G30" s="687"/>
      <c r="H30" s="687"/>
      <c r="I30" s="687"/>
      <c r="J30" s="687"/>
      <c r="K30" s="687"/>
      <c r="L30" s="687"/>
      <c r="M30" s="687"/>
      <c r="N30" s="687"/>
      <c r="O30" s="687"/>
      <c r="P30" s="687"/>
      <c r="Q30" s="687"/>
      <c r="R30" s="687"/>
      <c r="S30" s="687"/>
      <c r="T30" s="687"/>
      <c r="U30" s="687"/>
    </row>
    <row r="31" spans="1:24" x14ac:dyDescent="0.2">
      <c r="A31" s="693" t="s">
        <v>758</v>
      </c>
      <c r="B31" s="687"/>
      <c r="C31" s="687"/>
      <c r="D31" s="687"/>
      <c r="E31" s="687"/>
      <c r="F31" s="687"/>
      <c r="G31" s="687"/>
      <c r="H31" s="687"/>
      <c r="I31" s="687"/>
      <c r="J31" s="687"/>
      <c r="K31" s="687"/>
      <c r="L31" s="687"/>
      <c r="M31" s="687"/>
      <c r="N31" s="687"/>
      <c r="O31" s="687"/>
      <c r="P31" s="687"/>
      <c r="Q31" s="687"/>
      <c r="R31" s="687"/>
      <c r="S31" s="687"/>
      <c r="T31" s="687"/>
      <c r="U31" s="687"/>
    </row>
  </sheetData>
  <mergeCells count="7">
    <mergeCell ref="O3:Q3"/>
    <mergeCell ref="S3:U3"/>
    <mergeCell ref="K3:M3"/>
    <mergeCell ref="A28:M28"/>
    <mergeCell ref="A29:M29"/>
    <mergeCell ref="C3:E3"/>
    <mergeCell ref="G3:I3"/>
  </mergeCells>
  <pageMargins left="0" right="0" top="0" bottom="0" header="0" footer="0"/>
  <pageSetup paperSize="152" scale="9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626</v>
      </c>
      <c r="B2" t="s">
        <v>41</v>
      </c>
      <c r="C2" t="s">
        <v>627</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773</v>
      </c>
      <c r="B15" t="e">
        <f>B13/B3</f>
        <v>#REF!</v>
      </c>
      <c r="C15" t="e">
        <f>B13/B3%</f>
        <v>#REF!</v>
      </c>
    </row>
    <row r="16" spans="1:5" x14ac:dyDescent="0.25">
      <c r="A16" t="s">
        <v>770</v>
      </c>
      <c r="B16" t="e">
        <f>CORREL(B3:B13,C3:C13)</f>
        <v>#REF!</v>
      </c>
    </row>
    <row r="27" spans="1:2" x14ac:dyDescent="0.25">
      <c r="A27" s="575" t="s">
        <v>757</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841</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605</v>
      </c>
      <c r="C2" t="s">
        <v>631</v>
      </c>
      <c r="D2" t="s">
        <v>771</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630</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783</v>
      </c>
    </row>
    <row r="3" spans="2:18" x14ac:dyDescent="0.25">
      <c r="B3" s="716" t="s">
        <v>337</v>
      </c>
      <c r="C3" s="716"/>
      <c r="E3" s="716" t="s">
        <v>765</v>
      </c>
      <c r="F3" s="716"/>
      <c r="H3" s="716" t="s">
        <v>766</v>
      </c>
      <c r="I3" s="716"/>
      <c r="K3" s="716" t="s">
        <v>330</v>
      </c>
      <c r="L3" s="716"/>
      <c r="N3" s="716" t="s">
        <v>344</v>
      </c>
      <c r="O3" s="716"/>
      <c r="Q3" s="716" t="s">
        <v>711</v>
      </c>
      <c r="R3" s="716"/>
    </row>
    <row r="4" spans="2:18" x14ac:dyDescent="0.25">
      <c r="B4" t="s">
        <v>633</v>
      </c>
      <c r="C4">
        <v>6</v>
      </c>
      <c r="E4" t="s">
        <v>635</v>
      </c>
      <c r="F4">
        <v>1</v>
      </c>
      <c r="H4" t="s">
        <v>767</v>
      </c>
      <c r="I4">
        <v>11</v>
      </c>
      <c r="K4" t="s">
        <v>636</v>
      </c>
      <c r="L4">
        <v>2</v>
      </c>
      <c r="N4" t="s">
        <v>637</v>
      </c>
      <c r="O4">
        <v>2</v>
      </c>
      <c r="Q4" t="s">
        <v>638</v>
      </c>
      <c r="R4">
        <v>1</v>
      </c>
    </row>
    <row r="5" spans="2:18" x14ac:dyDescent="0.25">
      <c r="B5" t="s">
        <v>735</v>
      </c>
      <c r="C5">
        <v>1</v>
      </c>
      <c r="E5" t="s">
        <v>768</v>
      </c>
      <c r="F5">
        <v>1</v>
      </c>
      <c r="H5" t="s">
        <v>640</v>
      </c>
      <c r="I5">
        <v>1</v>
      </c>
      <c r="K5" t="s">
        <v>731</v>
      </c>
      <c r="L5">
        <v>3</v>
      </c>
      <c r="N5" t="s">
        <v>639</v>
      </c>
      <c r="O5">
        <v>3</v>
      </c>
      <c r="Q5" t="s">
        <v>356</v>
      </c>
      <c r="R5">
        <v>1</v>
      </c>
    </row>
    <row r="6" spans="2:18" x14ac:dyDescent="0.25">
      <c r="B6" t="s">
        <v>338</v>
      </c>
      <c r="C6">
        <v>1</v>
      </c>
      <c r="E6" t="s">
        <v>312</v>
      </c>
      <c r="F6">
        <v>8</v>
      </c>
      <c r="H6" t="s">
        <v>641</v>
      </c>
      <c r="I6">
        <v>6</v>
      </c>
      <c r="K6" t="s">
        <v>644</v>
      </c>
      <c r="L6">
        <v>3</v>
      </c>
      <c r="N6" t="s">
        <v>782</v>
      </c>
      <c r="O6">
        <v>1</v>
      </c>
      <c r="Q6" t="s">
        <v>403</v>
      </c>
      <c r="R6">
        <v>1</v>
      </c>
    </row>
    <row r="7" spans="2:18" x14ac:dyDescent="0.25">
      <c r="B7" t="s">
        <v>727</v>
      </c>
      <c r="C7">
        <v>1</v>
      </c>
      <c r="E7" t="s">
        <v>313</v>
      </c>
      <c r="F7">
        <v>1</v>
      </c>
      <c r="H7" t="s">
        <v>642</v>
      </c>
      <c r="I7">
        <v>5</v>
      </c>
      <c r="K7" t="s">
        <v>657</v>
      </c>
      <c r="L7">
        <v>6</v>
      </c>
      <c r="N7" t="s">
        <v>645</v>
      </c>
      <c r="O7">
        <v>3</v>
      </c>
      <c r="Q7" t="s">
        <v>358</v>
      </c>
      <c r="R7">
        <v>1</v>
      </c>
    </row>
    <row r="8" spans="2:18" x14ac:dyDescent="0.25">
      <c r="B8" t="s">
        <v>649</v>
      </c>
      <c r="C8">
        <v>2</v>
      </c>
      <c r="E8" t="s">
        <v>314</v>
      </c>
      <c r="F8">
        <v>1</v>
      </c>
      <c r="H8" t="s">
        <v>324</v>
      </c>
      <c r="I8">
        <v>7</v>
      </c>
      <c r="K8" t="s">
        <v>658</v>
      </c>
      <c r="L8">
        <v>3</v>
      </c>
      <c r="N8" t="s">
        <v>347</v>
      </c>
      <c r="O8">
        <v>11</v>
      </c>
    </row>
    <row r="9" spans="2:18" x14ac:dyDescent="0.25">
      <c r="B9" t="s">
        <v>652</v>
      </c>
      <c r="C9">
        <v>2</v>
      </c>
      <c r="E9" t="s">
        <v>643</v>
      </c>
      <c r="F9">
        <v>4</v>
      </c>
      <c r="H9" t="s">
        <v>325</v>
      </c>
      <c r="I9">
        <v>2</v>
      </c>
      <c r="N9" t="s">
        <v>348</v>
      </c>
      <c r="O9">
        <v>4</v>
      </c>
    </row>
    <row r="10" spans="2:18" x14ac:dyDescent="0.25">
      <c r="B10" t="s">
        <v>709</v>
      </c>
      <c r="C10">
        <v>9</v>
      </c>
      <c r="E10" t="s">
        <v>315</v>
      </c>
      <c r="F10">
        <v>4</v>
      </c>
      <c r="H10" t="s">
        <v>646</v>
      </c>
      <c r="I10">
        <v>4</v>
      </c>
      <c r="N10" t="s">
        <v>647</v>
      </c>
      <c r="O10">
        <v>6</v>
      </c>
    </row>
    <row r="11" spans="2:18" x14ac:dyDescent="0.25">
      <c r="E11" t="s">
        <v>316</v>
      </c>
      <c r="F11">
        <v>4</v>
      </c>
      <c r="H11" t="s">
        <v>648</v>
      </c>
      <c r="I11">
        <v>6</v>
      </c>
      <c r="N11" t="s">
        <v>407</v>
      </c>
      <c r="O11">
        <v>1</v>
      </c>
    </row>
    <row r="12" spans="2:18" x14ac:dyDescent="0.25">
      <c r="E12" t="s">
        <v>769</v>
      </c>
      <c r="F12">
        <v>1</v>
      </c>
      <c r="H12" t="s">
        <v>650</v>
      </c>
      <c r="I12">
        <v>3</v>
      </c>
    </row>
    <row r="13" spans="2:18" x14ac:dyDescent="0.25">
      <c r="E13" t="s">
        <v>655</v>
      </c>
      <c r="F13">
        <v>6</v>
      </c>
      <c r="H13" t="s">
        <v>651</v>
      </c>
      <c r="I13">
        <v>10</v>
      </c>
    </row>
    <row r="14" spans="2:18" x14ac:dyDescent="0.25">
      <c r="E14" t="s">
        <v>656</v>
      </c>
      <c r="F14">
        <v>7</v>
      </c>
      <c r="H14" t="s">
        <v>327</v>
      </c>
      <c r="I14">
        <v>6</v>
      </c>
    </row>
    <row r="15" spans="2:18" x14ac:dyDescent="0.25">
      <c r="H15" t="s">
        <v>653</v>
      </c>
      <c r="I15">
        <v>2</v>
      </c>
    </row>
    <row r="16" spans="2:18" x14ac:dyDescent="0.25">
      <c r="H16" t="s">
        <v>654</v>
      </c>
      <c r="I16">
        <v>2</v>
      </c>
    </row>
    <row r="17" spans="2:9" x14ac:dyDescent="0.25">
      <c r="H17" t="s">
        <v>328</v>
      </c>
      <c r="I17">
        <v>3</v>
      </c>
    </row>
    <row r="20" spans="2:9" x14ac:dyDescent="0.25">
      <c r="G20" s="652" t="s">
        <v>707</v>
      </c>
      <c r="H20" t="s">
        <v>610</v>
      </c>
    </row>
    <row r="21" spans="2:9" x14ac:dyDescent="0.25">
      <c r="D21" s="516"/>
      <c r="F21" t="s">
        <v>320</v>
      </c>
      <c r="G21">
        <f>SUM($I$4:$I$17)</f>
        <v>68</v>
      </c>
      <c r="H21" s="608">
        <f>G21/$G$27+0.1%</f>
        <v>0.37877777777777777</v>
      </c>
    </row>
    <row r="22" spans="2:9" x14ac:dyDescent="0.25">
      <c r="D22" s="516"/>
      <c r="F22" t="s">
        <v>311</v>
      </c>
      <c r="G22">
        <f>SUM($F$4:$F$14)</f>
        <v>38</v>
      </c>
      <c r="H22" s="608">
        <f t="shared" ref="H22:H27" si="0">G22/$G$27</f>
        <v>0.21111111111111111</v>
      </c>
    </row>
    <row r="23" spans="2:9" x14ac:dyDescent="0.25">
      <c r="D23" s="516"/>
      <c r="F23" t="s">
        <v>344</v>
      </c>
      <c r="G23">
        <f>SUM($O$4:$O$11)</f>
        <v>31</v>
      </c>
      <c r="H23" s="608">
        <f t="shared" si="0"/>
        <v>0.17222222222222222</v>
      </c>
    </row>
    <row r="24" spans="2:9" x14ac:dyDescent="0.25">
      <c r="D24" s="516"/>
      <c r="F24" t="s">
        <v>337</v>
      </c>
      <c r="G24">
        <f>SUM($C$4:$C$10)</f>
        <v>22</v>
      </c>
      <c r="H24" s="608">
        <f t="shared" si="0"/>
        <v>0.12222222222222222</v>
      </c>
    </row>
    <row r="25" spans="2:9" x14ac:dyDescent="0.25">
      <c r="D25" s="516"/>
      <c r="F25" t="s">
        <v>330</v>
      </c>
      <c r="G25">
        <f>SUM($L$4:$L$8)</f>
        <v>17</v>
      </c>
      <c r="H25" s="608">
        <f t="shared" si="0"/>
        <v>9.4444444444444442E-2</v>
      </c>
    </row>
    <row r="26" spans="2:9" x14ac:dyDescent="0.25">
      <c r="D26" s="516"/>
      <c r="F26" t="s">
        <v>310</v>
      </c>
      <c r="G26">
        <f>SUM($R$4:$R$7)</f>
        <v>4</v>
      </c>
      <c r="H26" s="608">
        <f t="shared" si="0"/>
        <v>2.2222222222222223E-2</v>
      </c>
    </row>
    <row r="27" spans="2:9" x14ac:dyDescent="0.25">
      <c r="F27" s="655" t="s">
        <v>1</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763</v>
      </c>
      <c r="B1" s="1"/>
      <c r="C1" s="1"/>
      <c r="D1" s="1"/>
      <c r="E1" s="1"/>
      <c r="F1" s="1"/>
      <c r="G1" s="1"/>
    </row>
    <row r="2" spans="1:12" x14ac:dyDescent="0.25">
      <c r="A2" s="3" t="s">
        <v>0</v>
      </c>
      <c r="B2" s="3"/>
      <c r="C2" s="3"/>
      <c r="D2" s="3"/>
      <c r="E2" s="3"/>
      <c r="F2" s="4" t="s">
        <v>2</v>
      </c>
      <c r="G2" s="4"/>
    </row>
    <row r="3" spans="1:12" x14ac:dyDescent="0.25">
      <c r="A3" s="6" t="s">
        <v>3</v>
      </c>
      <c r="B3" s="7">
        <v>2018</v>
      </c>
      <c r="C3" s="7">
        <v>2019</v>
      </c>
      <c r="D3" s="7">
        <v>2020</v>
      </c>
      <c r="E3" s="7">
        <v>2021</v>
      </c>
      <c r="F3" s="7">
        <v>2022</v>
      </c>
      <c r="H3" s="509"/>
      <c r="I3" s="509"/>
      <c r="J3" s="509"/>
      <c r="K3" s="509"/>
      <c r="L3" s="509"/>
    </row>
    <row r="4" spans="1:12" x14ac:dyDescent="0.25">
      <c r="A4" s="8" t="s">
        <v>5</v>
      </c>
      <c r="B4" s="21" t="e">
        <f>#REF!*1000</f>
        <v>#REF!</v>
      </c>
      <c r="C4" s="21" t="e">
        <f>#REF!*1000</f>
        <v>#REF!</v>
      </c>
      <c r="D4" s="21" t="e">
        <f>#REF!*1000</f>
        <v>#REF!</v>
      </c>
      <c r="E4" s="21" t="e">
        <f>#REF!*1000</f>
        <v>#REF!</v>
      </c>
      <c r="F4" s="21" t="e">
        <f>#REF!*1000</f>
        <v>#REF!</v>
      </c>
      <c r="G4" s="21"/>
      <c r="H4" s="331"/>
      <c r="I4" s="331"/>
      <c r="J4" s="331"/>
      <c r="K4" s="331"/>
      <c r="L4" s="331"/>
    </row>
    <row r="5" spans="1:12" x14ac:dyDescent="0.25">
      <c r="A5" s="8" t="s">
        <v>4</v>
      </c>
      <c r="B5" s="21" t="e">
        <f>#REF!*1000</f>
        <v>#REF!</v>
      </c>
      <c r="C5" s="21" t="e">
        <f>#REF!*1000</f>
        <v>#REF!</v>
      </c>
      <c r="D5" s="21" t="e">
        <f>#REF!*1000</f>
        <v>#REF!</v>
      </c>
      <c r="E5" s="21" t="e">
        <f>#REF!*1000</f>
        <v>#REF!</v>
      </c>
      <c r="F5" s="21" t="e">
        <f>#REF!*1000</f>
        <v>#REF!</v>
      </c>
      <c r="G5" s="21"/>
      <c r="H5" s="331"/>
      <c r="I5" s="331"/>
      <c r="J5" s="331"/>
      <c r="K5" s="331"/>
      <c r="L5" s="331"/>
    </row>
    <row r="6" spans="1:12" x14ac:dyDescent="0.25">
      <c r="A6" s="8" t="s">
        <v>6</v>
      </c>
      <c r="B6" s="21" t="e">
        <f>#REF!*1000</f>
        <v>#REF!</v>
      </c>
      <c r="C6" s="21" t="e">
        <f>#REF!*1000</f>
        <v>#REF!</v>
      </c>
      <c r="D6" s="21" t="e">
        <f>#REF!*1000</f>
        <v>#REF!</v>
      </c>
      <c r="E6" s="21" t="e">
        <f>#REF!*1000</f>
        <v>#REF!</v>
      </c>
      <c r="F6" s="21" t="e">
        <f>#REF!*1000</f>
        <v>#REF!</v>
      </c>
      <c r="H6" s="331"/>
      <c r="I6" s="331"/>
      <c r="J6" s="331"/>
      <c r="K6" s="331"/>
      <c r="L6" s="331"/>
    </row>
    <row r="7" spans="1:12" x14ac:dyDescent="0.25">
      <c r="A7" s="8" t="s">
        <v>7</v>
      </c>
      <c r="B7" s="21" t="e">
        <f>#REF!*1000</f>
        <v>#REF!</v>
      </c>
      <c r="C7" s="21" t="e">
        <f>#REF!*1000</f>
        <v>#REF!</v>
      </c>
      <c r="D7" s="21" t="e">
        <f>#REF!*1000</f>
        <v>#REF!</v>
      </c>
      <c r="E7" s="21" t="e">
        <f>#REF!*1000</f>
        <v>#REF!</v>
      </c>
      <c r="F7" s="21" t="e">
        <f>#REF!*1000</f>
        <v>#REF!</v>
      </c>
      <c r="H7" s="331"/>
      <c r="I7" s="331"/>
      <c r="J7" s="331"/>
      <c r="K7" s="331"/>
      <c r="L7" s="331"/>
    </row>
    <row r="8" spans="1:12" x14ac:dyDescent="0.25">
      <c r="A8" s="8" t="s">
        <v>8</v>
      </c>
      <c r="B8" s="21" t="e">
        <f>#REF!*1000</f>
        <v>#REF!</v>
      </c>
      <c r="C8" s="21" t="e">
        <f>#REF!*1000</f>
        <v>#REF!</v>
      </c>
      <c r="D8" s="21" t="e">
        <f>#REF!*1000</f>
        <v>#REF!</v>
      </c>
      <c r="E8" s="21" t="e">
        <f>#REF!*1000</f>
        <v>#REF!</v>
      </c>
      <c r="F8" s="21" t="e">
        <f>#REF!*1000</f>
        <v>#REF!</v>
      </c>
      <c r="H8" s="331"/>
      <c r="I8" s="331"/>
      <c r="J8" s="331"/>
      <c r="K8" s="331"/>
      <c r="L8" s="331"/>
    </row>
    <row r="9" spans="1:12" x14ac:dyDescent="0.25">
      <c r="A9" s="8" t="s">
        <v>9</v>
      </c>
      <c r="B9" s="21" t="e">
        <f>#REF!*1000</f>
        <v>#REF!</v>
      </c>
      <c r="C9" s="21" t="e">
        <f>#REF!*1000</f>
        <v>#REF!</v>
      </c>
      <c r="D9" s="21" t="e">
        <f>#REF!*1000</f>
        <v>#REF!</v>
      </c>
      <c r="E9" s="21" t="e">
        <f>#REF!*1000</f>
        <v>#REF!</v>
      </c>
      <c r="F9" s="21" t="e">
        <f>#REF!*1000</f>
        <v>#REF!</v>
      </c>
      <c r="H9" s="331"/>
      <c r="I9" s="331"/>
      <c r="J9" s="331"/>
      <c r="K9" s="331"/>
      <c r="L9" s="331"/>
    </row>
    <row r="10" spans="1:12" x14ac:dyDescent="0.25">
      <c r="A10" s="8" t="s">
        <v>10</v>
      </c>
      <c r="B10" s="21" t="e">
        <f>#REF!*1000</f>
        <v>#REF!</v>
      </c>
      <c r="C10" s="21" t="e">
        <f>#REF!*1000</f>
        <v>#REF!</v>
      </c>
      <c r="D10" s="21" t="e">
        <f>#REF!*1000</f>
        <v>#REF!</v>
      </c>
      <c r="E10" s="21" t="e">
        <f>#REF!*1000</f>
        <v>#REF!</v>
      </c>
      <c r="F10" s="21" t="e">
        <f>#REF!*1000</f>
        <v>#REF!</v>
      </c>
      <c r="H10" s="331"/>
      <c r="I10" s="331"/>
      <c r="J10" s="331"/>
      <c r="K10" s="331"/>
      <c r="L10" s="331"/>
    </row>
    <row r="11" spans="1:12" x14ac:dyDescent="0.25">
      <c r="A11" s="8" t="s">
        <v>11</v>
      </c>
      <c r="B11" s="21" t="e">
        <f>#REF!*1000</f>
        <v>#REF!</v>
      </c>
      <c r="C11" s="21" t="e">
        <f>#REF!*1000</f>
        <v>#REF!</v>
      </c>
      <c r="D11" s="21" t="e">
        <f>#REF!*1000</f>
        <v>#REF!</v>
      </c>
      <c r="E11" s="21" t="e">
        <f>#REF!*1000</f>
        <v>#REF!</v>
      </c>
      <c r="F11" s="21" t="e">
        <f>#REF!*1000</f>
        <v>#REF!</v>
      </c>
      <c r="H11" s="331"/>
      <c r="I11" s="331"/>
      <c r="J11" s="331"/>
      <c r="K11" s="331"/>
      <c r="L11" s="331"/>
    </row>
    <row r="12" spans="1:12" x14ac:dyDescent="0.25">
      <c r="A12" s="9" t="s">
        <v>1</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776</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601</v>
      </c>
      <c r="E17" s="331">
        <f>E18+E21</f>
        <v>2567154967.765779</v>
      </c>
      <c r="J17" t="s">
        <v>600</v>
      </c>
    </row>
    <row r="18" spans="1:10" x14ac:dyDescent="0.25">
      <c r="A18" s="556"/>
      <c r="B18" s="7" t="s">
        <v>600</v>
      </c>
      <c r="C18" s="561"/>
      <c r="D18" s="448" t="s">
        <v>604</v>
      </c>
      <c r="E18" s="331">
        <f>SUM(E19:E20)</f>
        <v>2364905451.2133474</v>
      </c>
      <c r="G18" t="s">
        <v>610</v>
      </c>
      <c r="I18" t="s">
        <v>611</v>
      </c>
      <c r="J18" s="608">
        <f>E18/E17</f>
        <v>0.9212164754009956</v>
      </c>
    </row>
    <row r="19" spans="1:10" x14ac:dyDescent="0.25">
      <c r="A19" t="s">
        <v>597</v>
      </c>
      <c r="B19" s="559">
        <f>E19/$E$17*100-0.1</f>
        <v>53.049960901758048</v>
      </c>
      <c r="C19" s="559"/>
      <c r="D19" s="448" t="s">
        <v>602</v>
      </c>
      <c r="E19" s="654">
        <v>1364441861.655051</v>
      </c>
      <c r="F19" t="s">
        <v>608</v>
      </c>
      <c r="G19" s="516">
        <f>(E19+E22)/E17*100</f>
        <v>58.357331883720065</v>
      </c>
      <c r="I19" t="s">
        <v>612</v>
      </c>
      <c r="J19" s="608">
        <f>E21/E17</f>
        <v>7.8783524599004395E-2</v>
      </c>
    </row>
    <row r="20" spans="1:10" x14ac:dyDescent="0.25">
      <c r="A20" t="s">
        <v>599</v>
      </c>
      <c r="B20" s="559">
        <f>E20/$E$17*100</f>
        <v>38.971686638341509</v>
      </c>
      <c r="C20" s="559"/>
      <c r="D20" s="448" t="s">
        <v>603</v>
      </c>
      <c r="E20" s="654">
        <v>1000463589.5582964</v>
      </c>
      <c r="F20" t="s">
        <v>609</v>
      </c>
      <c r="G20" s="516">
        <f>(E20+E23)/E17*100</f>
        <v>41.642668116279935</v>
      </c>
    </row>
    <row r="21" spans="1:10" x14ac:dyDescent="0.25">
      <c r="A21" t="s">
        <v>596</v>
      </c>
      <c r="B21" s="559">
        <f>E22/$E$17*100</f>
        <v>5.2073709819620184</v>
      </c>
      <c r="C21" s="559">
        <f>B21/SUM(B21:B22)*100</f>
        <v>66.097207613732806</v>
      </c>
      <c r="D21" s="448" t="s">
        <v>605</v>
      </c>
      <c r="E21" s="331">
        <f>SUM(E22:E23)</f>
        <v>202249516.55243158</v>
      </c>
    </row>
    <row r="22" spans="1:10" x14ac:dyDescent="0.25">
      <c r="A22" s="557" t="s">
        <v>598</v>
      </c>
      <c r="B22" s="560">
        <f>E23/$E$17*100</f>
        <v>2.6709814779384211</v>
      </c>
      <c r="C22" s="559"/>
      <c r="D22" s="448" t="s">
        <v>606</v>
      </c>
      <c r="E22" s="654">
        <v>133681282.85343158</v>
      </c>
      <c r="G22" t="s">
        <v>611</v>
      </c>
      <c r="H22" t="s">
        <v>612</v>
      </c>
    </row>
    <row r="23" spans="1:10" x14ac:dyDescent="0.25">
      <c r="D23" s="448" t="s">
        <v>607</v>
      </c>
      <c r="E23" s="654">
        <v>68568233.699000001</v>
      </c>
      <c r="F23" t="s">
        <v>608</v>
      </c>
      <c r="G23" s="516">
        <f>(E19)/E18*100</f>
        <v>57.695408539694689</v>
      </c>
      <c r="H23" s="516">
        <f>E22/E21*100</f>
        <v>66.097207613732806</v>
      </c>
    </row>
    <row r="24" spans="1:10" x14ac:dyDescent="0.25">
      <c r="F24" t="s">
        <v>609</v>
      </c>
      <c r="G24" s="516">
        <f>E20/E18*100</f>
        <v>42.304591460305311</v>
      </c>
      <c r="H24" s="516">
        <f>E23/E21*100</f>
        <v>33.902792386267208</v>
      </c>
    </row>
    <row r="25" spans="1:10" x14ac:dyDescent="0.25">
      <c r="A25" s="558" t="s">
        <v>1</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843</v>
      </c>
    </row>
    <row r="3" spans="1:29" x14ac:dyDescent="0.25">
      <c r="A3" t="s">
        <v>1</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307</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308</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619</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745</v>
      </c>
      <c r="B1" s="717">
        <v>2022</v>
      </c>
      <c r="C1" s="718"/>
      <c r="D1" s="719"/>
      <c r="E1" s="717">
        <v>2018</v>
      </c>
      <c r="F1" s="718"/>
      <c r="G1" s="719"/>
      <c r="H1" s="718">
        <v>2014</v>
      </c>
      <c r="I1" s="718"/>
      <c r="J1" s="718"/>
      <c r="L1" s="507"/>
    </row>
    <row r="2" spans="1:18" x14ac:dyDescent="0.25">
      <c r="B2" s="614" t="s">
        <v>41</v>
      </c>
      <c r="C2" s="615" t="s">
        <v>743</v>
      </c>
      <c r="D2" s="616" t="s">
        <v>744</v>
      </c>
      <c r="E2" s="614" t="s">
        <v>41</v>
      </c>
      <c r="F2" s="615" t="s">
        <v>743</v>
      </c>
      <c r="G2" s="616" t="s">
        <v>744</v>
      </c>
      <c r="H2" s="615" t="s">
        <v>41</v>
      </c>
      <c r="I2" s="615" t="s">
        <v>743</v>
      </c>
      <c r="J2" s="615" t="s">
        <v>744</v>
      </c>
    </row>
    <row r="3" spans="1:18" x14ac:dyDescent="0.25">
      <c r="A3" s="390" t="s">
        <v>310</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344</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320</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330</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311</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337</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1</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619</v>
      </c>
      <c r="B10" s="588" t="e">
        <f>B9-#REF!</f>
        <v>#REF!</v>
      </c>
    </row>
    <row r="11" spans="1:18" x14ac:dyDescent="0.25">
      <c r="A11" s="617" t="s">
        <v>746</v>
      </c>
      <c r="D11" s="645"/>
      <c r="I11" s="507" t="e">
        <f>(B9-H9)/H9*100</f>
        <v>#REF!</v>
      </c>
      <c r="J11" s="507">
        <f>(C9-I9)/I9*100</f>
        <v>23.279985262377441</v>
      </c>
      <c r="R11" s="507" t="e">
        <f>D7-D4</f>
        <v>#REF!</v>
      </c>
    </row>
    <row r="12" spans="1:18" x14ac:dyDescent="0.25">
      <c r="A12" t="s">
        <v>1</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740</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785</v>
      </c>
    </row>
    <row r="14" spans="1:18" x14ac:dyDescent="0.25">
      <c r="A14" s="516" t="s">
        <v>741</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784</v>
      </c>
    </row>
    <row r="2" spans="2:3" x14ac:dyDescent="0.25">
      <c r="B2" t="s">
        <v>340</v>
      </c>
      <c r="C2" s="331" t="e">
        <f>#REF!*1000/#REF!</f>
        <v>#REF!</v>
      </c>
    </row>
    <row r="3" spans="2:3" x14ac:dyDescent="0.25">
      <c r="B3" t="s">
        <v>407</v>
      </c>
      <c r="C3" s="331" t="e">
        <f>#REF!*1000/#REF!</f>
        <v>#REF!</v>
      </c>
    </row>
    <row r="4" spans="2:3" x14ac:dyDescent="0.25">
      <c r="B4" s="673" t="s">
        <v>346</v>
      </c>
      <c r="C4" s="331" t="e">
        <f>#REF!*1000/#REF!</f>
        <v>#REF!</v>
      </c>
    </row>
    <row r="5" spans="2:3" x14ac:dyDescent="0.25">
      <c r="B5" t="s">
        <v>404</v>
      </c>
      <c r="C5" s="331" t="e">
        <f>#REF!*1000/#REF!</f>
        <v>#REF!</v>
      </c>
    </row>
    <row r="6" spans="2:3" x14ac:dyDescent="0.25">
      <c r="B6" t="s">
        <v>392</v>
      </c>
      <c r="C6" s="331" t="e">
        <f>#REF!*1000/#REF!</f>
        <v>#REF!</v>
      </c>
    </row>
    <row r="7" spans="2:3" x14ac:dyDescent="0.25">
      <c r="B7" t="s">
        <v>343</v>
      </c>
      <c r="C7" s="331" t="e">
        <f>#REF!*1000/#REF!</f>
        <v>#REF!</v>
      </c>
    </row>
    <row r="8" spans="2:3" x14ac:dyDescent="0.25">
      <c r="B8" t="s">
        <v>319</v>
      </c>
      <c r="C8" s="331" t="e">
        <f>#REF!*1000/#REF!</f>
        <v>#REF!</v>
      </c>
    </row>
    <row r="9" spans="2:3" x14ac:dyDescent="0.25">
      <c r="B9" t="s">
        <v>333</v>
      </c>
      <c r="C9" s="331" t="e">
        <f>#REF!*1000/#REF!</f>
        <v>#REF!</v>
      </c>
    </row>
    <row r="10" spans="2:3" x14ac:dyDescent="0.25">
      <c r="B10" s="24" t="s">
        <v>344</v>
      </c>
      <c r="C10" s="599" t="e">
        <f>#REF!*1000/#REF!</f>
        <v>#REF!</v>
      </c>
    </row>
    <row r="11" spans="2:3" x14ac:dyDescent="0.25">
      <c r="B11" t="s">
        <v>396</v>
      </c>
      <c r="C11" s="331" t="e">
        <f>#REF!*1000/#REF!</f>
        <v>#REF!</v>
      </c>
    </row>
    <row r="12" spans="2:3" x14ac:dyDescent="0.25">
      <c r="B12" t="s">
        <v>353</v>
      </c>
      <c r="C12" s="331" t="e">
        <f>#REF!*1000/#REF!</f>
        <v>#REF!</v>
      </c>
    </row>
    <row r="13" spans="2:3" x14ac:dyDescent="0.25">
      <c r="B13" t="s">
        <v>398</v>
      </c>
      <c r="C13" s="331" t="e">
        <f>#REF!*1000/#REF!</f>
        <v>#REF!</v>
      </c>
    </row>
    <row r="14" spans="2:3" x14ac:dyDescent="0.25">
      <c r="B14" t="s">
        <v>345</v>
      </c>
      <c r="C14" s="331" t="e">
        <f>#REF!*1000/#REF!</f>
        <v>#REF!</v>
      </c>
    </row>
    <row r="15" spans="2:3" x14ac:dyDescent="0.25">
      <c r="B15" t="s">
        <v>350</v>
      </c>
      <c r="C15" s="331" t="e">
        <f>#REF!*1000/#REF!</f>
        <v>#REF!</v>
      </c>
    </row>
    <row r="16" spans="2:3" x14ac:dyDescent="0.25">
      <c r="B16" t="s">
        <v>351</v>
      </c>
      <c r="C16" s="331" t="e">
        <f>#REF!*1000/#REF!</f>
        <v>#REF!</v>
      </c>
    </row>
    <row r="17" spans="2:3" x14ac:dyDescent="0.25">
      <c r="B17" t="s">
        <v>357</v>
      </c>
      <c r="C17" s="331" t="e">
        <f>#REF!*1000/#REF!</f>
        <v>#REF!</v>
      </c>
    </row>
    <row r="18" spans="2:3" x14ac:dyDescent="0.25">
      <c r="B18" t="s">
        <v>347</v>
      </c>
      <c r="C18" s="331" t="e">
        <f>#REF!*1000/#REF!</f>
        <v>#REF!</v>
      </c>
    </row>
    <row r="19" spans="2:3" x14ac:dyDescent="0.25">
      <c r="B19" t="s">
        <v>393</v>
      </c>
      <c r="C19" s="331" t="e">
        <f>#REF!*1000/#REF!</f>
        <v>#REF!</v>
      </c>
    </row>
    <row r="20" spans="2:3" x14ac:dyDescent="0.25">
      <c r="B20" t="s">
        <v>409</v>
      </c>
      <c r="C20" s="331" t="e">
        <f>#REF!*1000/#REF!</f>
        <v>#REF!</v>
      </c>
    </row>
    <row r="21" spans="2:3" x14ac:dyDescent="0.25">
      <c r="B21" t="s">
        <v>401</v>
      </c>
      <c r="C21" s="331" t="e">
        <f>#REF!*1000/#REF!</f>
        <v>#REF!</v>
      </c>
    </row>
    <row r="22" spans="2:3" x14ac:dyDescent="0.25">
      <c r="B22" t="s">
        <v>390</v>
      </c>
      <c r="C22" s="331" t="e">
        <f>#REF!*1000/#REF!</f>
        <v>#REF!</v>
      </c>
    </row>
    <row r="23" spans="2:3" x14ac:dyDescent="0.25">
      <c r="B23" t="s">
        <v>336</v>
      </c>
      <c r="C23" s="331" t="e">
        <f>#REF!*1000/#REF!</f>
        <v>#REF!</v>
      </c>
    </row>
    <row r="24" spans="2:3" x14ac:dyDescent="0.25">
      <c r="B24" t="s">
        <v>355</v>
      </c>
      <c r="C24" s="331" t="e">
        <f>#REF!*1000/#REF!</f>
        <v>#REF!</v>
      </c>
    </row>
    <row r="25" spans="2:3" x14ac:dyDescent="0.25">
      <c r="B25" s="24" t="s">
        <v>330</v>
      </c>
      <c r="C25" s="599" t="e">
        <f>#REF!*1000/#REF!</f>
        <v>#REF!</v>
      </c>
    </row>
    <row r="26" spans="2:3" x14ac:dyDescent="0.25">
      <c r="B26" t="s">
        <v>325</v>
      </c>
      <c r="C26" s="331" t="e">
        <f>#REF!*1000/#REF!</f>
        <v>#REF!</v>
      </c>
    </row>
    <row r="27" spans="2:3" x14ac:dyDescent="0.25">
      <c r="B27" t="s">
        <v>327</v>
      </c>
      <c r="C27" s="331" t="e">
        <f>#REF!*1000/#REF!</f>
        <v>#REF!</v>
      </c>
    </row>
    <row r="28" spans="2:3" x14ac:dyDescent="0.25">
      <c r="B28" t="s">
        <v>334</v>
      </c>
      <c r="C28" s="331" t="e">
        <f>#REF!*1000/#REF!</f>
        <v>#REF!</v>
      </c>
    </row>
    <row r="29" spans="2:3" x14ac:dyDescent="0.25">
      <c r="B29" t="s">
        <v>354</v>
      </c>
      <c r="C29" s="331" t="e">
        <f>#REF!*1000/#REF!</f>
        <v>#REF!</v>
      </c>
    </row>
    <row r="30" spans="2:3" x14ac:dyDescent="0.25">
      <c r="B30" t="s">
        <v>348</v>
      </c>
      <c r="C30" s="331" t="e">
        <f>#REF!*1000/#REF!</f>
        <v>#REF!</v>
      </c>
    </row>
    <row r="31" spans="2:3" x14ac:dyDescent="0.25">
      <c r="B31" t="s">
        <v>312</v>
      </c>
      <c r="C31" s="331" t="e">
        <f>#REF!*1000/#REF!</f>
        <v>#REF!</v>
      </c>
    </row>
    <row r="32" spans="2:3" x14ac:dyDescent="0.25">
      <c r="B32" s="24" t="s">
        <v>310</v>
      </c>
      <c r="C32" s="599" t="e">
        <f>#REF!*1000/#REF!</f>
        <v>#REF!</v>
      </c>
    </row>
    <row r="33" spans="2:3" x14ac:dyDescent="0.25">
      <c r="B33" t="s">
        <v>400</v>
      </c>
      <c r="C33" s="331" t="e">
        <f>#REF!*1000/#REF!</f>
        <v>#REF!</v>
      </c>
    </row>
    <row r="34" spans="2:3" x14ac:dyDescent="0.25">
      <c r="B34" t="s">
        <v>387</v>
      </c>
      <c r="C34" s="331" t="e">
        <f>#REF!*1000/#REF!</f>
        <v>#REF!</v>
      </c>
    </row>
    <row r="35" spans="2:3" x14ac:dyDescent="0.25">
      <c r="B35" t="s">
        <v>356</v>
      </c>
      <c r="C35" s="331" t="e">
        <f>#REF!*1000/#REF!</f>
        <v>#REF!</v>
      </c>
    </row>
    <row r="36" spans="2:3" x14ac:dyDescent="0.25">
      <c r="B36" t="s">
        <v>332</v>
      </c>
      <c r="C36" s="331" t="e">
        <f>#REF!*1000/#REF!</f>
        <v>#REF!</v>
      </c>
    </row>
    <row r="37" spans="2:3" x14ac:dyDescent="0.25">
      <c r="B37" t="s">
        <v>324</v>
      </c>
      <c r="C37" s="331" t="e">
        <f>#REF!*1000/#REF!</f>
        <v>#REF!</v>
      </c>
    </row>
    <row r="38" spans="2:3" x14ac:dyDescent="0.25">
      <c r="B38" t="s">
        <v>358</v>
      </c>
      <c r="C38" s="331" t="e">
        <f>#REF!*1000/#REF!</f>
        <v>#REF!</v>
      </c>
    </row>
    <row r="39" spans="2:3" x14ac:dyDescent="0.25">
      <c r="B39" s="24" t="s">
        <v>309</v>
      </c>
      <c r="C39" s="599" t="e">
        <f>#REF!*1000/#REF!</f>
        <v>#REF!</v>
      </c>
    </row>
    <row r="40" spans="2:3" x14ac:dyDescent="0.25">
      <c r="B40" t="s">
        <v>342</v>
      </c>
      <c r="C40" s="331" t="e">
        <f>#REF!*1000/#REF!</f>
        <v>#REF!</v>
      </c>
    </row>
    <row r="41" spans="2:3" x14ac:dyDescent="0.25">
      <c r="B41" s="24" t="s">
        <v>199</v>
      </c>
      <c r="C41" s="599" t="e">
        <f>#REF!*1000/#REF!</f>
        <v>#REF!</v>
      </c>
    </row>
    <row r="42" spans="2:3" x14ac:dyDescent="0.25">
      <c r="B42" t="s">
        <v>408</v>
      </c>
      <c r="C42" s="331" t="e">
        <f>#REF!*1000/#REF!</f>
        <v>#REF!</v>
      </c>
    </row>
    <row r="43" spans="2:3" x14ac:dyDescent="0.25">
      <c r="B43" t="s">
        <v>349</v>
      </c>
      <c r="C43" s="331" t="e">
        <f>#REF!*1000/#REF!</f>
        <v>#REF!</v>
      </c>
    </row>
    <row r="44" spans="2:3" x14ac:dyDescent="0.25">
      <c r="B44" t="s">
        <v>399</v>
      </c>
      <c r="C44" s="331" t="e">
        <f>#REF!*1000/#REF!</f>
        <v>#REF!</v>
      </c>
    </row>
    <row r="45" spans="2:3" x14ac:dyDescent="0.25">
      <c r="B45" t="s">
        <v>352</v>
      </c>
      <c r="C45" s="331" t="e">
        <f>#REF!*1000/#REF!</f>
        <v>#REF!</v>
      </c>
    </row>
    <row r="46" spans="2:3" x14ac:dyDescent="0.25">
      <c r="B46" t="s">
        <v>321</v>
      </c>
      <c r="C46" s="331" t="e">
        <f>#REF!*1000/#REF!</f>
        <v>#REF!</v>
      </c>
    </row>
    <row r="47" spans="2:3" x14ac:dyDescent="0.25">
      <c r="B47" s="24" t="s">
        <v>337</v>
      </c>
      <c r="C47" s="599" t="e">
        <f>#REF!*1000/#REF!</f>
        <v>#REF!</v>
      </c>
    </row>
    <row r="48" spans="2:3" x14ac:dyDescent="0.25">
      <c r="B48" t="s">
        <v>397</v>
      </c>
      <c r="C48" s="331" t="e">
        <f>#REF!*1000/#REF!</f>
        <v>#REF!</v>
      </c>
    </row>
    <row r="49" spans="2:3" x14ac:dyDescent="0.25">
      <c r="B49" t="s">
        <v>394</v>
      </c>
      <c r="C49" s="331" t="e">
        <f>#REF!*1000/#REF!</f>
        <v>#REF!</v>
      </c>
    </row>
    <row r="50" spans="2:3" x14ac:dyDescent="0.25">
      <c r="B50" t="s">
        <v>335</v>
      </c>
      <c r="C50" s="331" t="e">
        <f>#REF!*1000/#REF!</f>
        <v>#REF!</v>
      </c>
    </row>
    <row r="51" spans="2:3" x14ac:dyDescent="0.25">
      <c r="B51" t="s">
        <v>389</v>
      </c>
      <c r="C51" s="331" t="e">
        <f>#REF!*1000/#REF!</f>
        <v>#REF!</v>
      </c>
    </row>
    <row r="52" spans="2:3" x14ac:dyDescent="0.25">
      <c r="B52" t="s">
        <v>328</v>
      </c>
      <c r="C52" s="331" t="e">
        <f>#REF!*1000/#REF!</f>
        <v>#REF!</v>
      </c>
    </row>
    <row r="53" spans="2:3" x14ac:dyDescent="0.25">
      <c r="B53" t="s">
        <v>410</v>
      </c>
      <c r="C53" s="331" t="e">
        <f>#REF!*1000/#REF!</f>
        <v>#REF!</v>
      </c>
    </row>
    <row r="54" spans="2:3" x14ac:dyDescent="0.25">
      <c r="B54" s="24" t="s">
        <v>311</v>
      </c>
      <c r="C54" s="599" t="e">
        <f>#REF!*1000/#REF!</f>
        <v>#REF!</v>
      </c>
    </row>
    <row r="55" spans="2:3" x14ac:dyDescent="0.25">
      <c r="B55" t="s">
        <v>331</v>
      </c>
      <c r="C55" s="331" t="e">
        <f>#REF!*1000/#REF!</f>
        <v>#REF!</v>
      </c>
    </row>
    <row r="56" spans="2:3" x14ac:dyDescent="0.25">
      <c r="B56" t="s">
        <v>341</v>
      </c>
      <c r="C56" s="331" t="e">
        <f>#REF!*1000/#REF!</f>
        <v>#REF!</v>
      </c>
    </row>
    <row r="57" spans="2:3" x14ac:dyDescent="0.25">
      <c r="B57" s="24" t="s">
        <v>320</v>
      </c>
      <c r="C57" s="599" t="e">
        <f>#REF!*1000/#REF!</f>
        <v>#REF!</v>
      </c>
    </row>
    <row r="58" spans="2:3" x14ac:dyDescent="0.25">
      <c r="B58" t="s">
        <v>314</v>
      </c>
      <c r="C58" s="331" t="e">
        <f>#REF!*1000/#REF!</f>
        <v>#REF!</v>
      </c>
    </row>
    <row r="59" spans="2:3" x14ac:dyDescent="0.25">
      <c r="B59" t="s">
        <v>403</v>
      </c>
      <c r="C59" s="331" t="e">
        <f>#REF!*1000/#REF!</f>
        <v>#REF!</v>
      </c>
    </row>
    <row r="60" spans="2:3" x14ac:dyDescent="0.25">
      <c r="B60" t="s">
        <v>322</v>
      </c>
      <c r="C60" s="331" t="e">
        <f>#REF!*1000/#REF!</f>
        <v>#REF!</v>
      </c>
    </row>
    <row r="61" spans="2:3" x14ac:dyDescent="0.25">
      <c r="B61" t="s">
        <v>395</v>
      </c>
      <c r="C61" s="331" t="e">
        <f>#REF!*1000/#REF!</f>
        <v>#REF!</v>
      </c>
    </row>
    <row r="62" spans="2:3" x14ac:dyDescent="0.25">
      <c r="B62" t="s">
        <v>326</v>
      </c>
      <c r="C62" s="331" t="e">
        <f>#REF!*1000/#REF!</f>
        <v>#REF!</v>
      </c>
    </row>
    <row r="63" spans="2:3" x14ac:dyDescent="0.25">
      <c r="B63" t="s">
        <v>323</v>
      </c>
      <c r="C63" s="331" t="e">
        <f>#REF!*1000/#REF!</f>
        <v>#REF!</v>
      </c>
    </row>
    <row r="64" spans="2:3" x14ac:dyDescent="0.25">
      <c r="B64" t="s">
        <v>338</v>
      </c>
      <c r="C64" s="331" t="e">
        <f>#REF!*1000/#REF!</f>
        <v>#REF!</v>
      </c>
    </row>
    <row r="65" spans="2:3" x14ac:dyDescent="0.25">
      <c r="B65" t="s">
        <v>316</v>
      </c>
      <c r="C65" s="331" t="e">
        <f>#REF!*1000/#REF!</f>
        <v>#REF!</v>
      </c>
    </row>
    <row r="66" spans="2:3" x14ac:dyDescent="0.25">
      <c r="B66" t="s">
        <v>406</v>
      </c>
      <c r="C66" s="331" t="e">
        <f>#REF!*1000/#REF!</f>
        <v>#REF!</v>
      </c>
    </row>
    <row r="67" spans="2:3" x14ac:dyDescent="0.25">
      <c r="B67" t="s">
        <v>315</v>
      </c>
      <c r="C67" s="331" t="e">
        <f>#REF!*1000/#REF!</f>
        <v>#REF!</v>
      </c>
    </row>
    <row r="68" spans="2:3" x14ac:dyDescent="0.25">
      <c r="B68" t="s">
        <v>391</v>
      </c>
      <c r="C68" s="331" t="e">
        <f>#REF!*1000/#REF!</f>
        <v>#REF!</v>
      </c>
    </row>
    <row r="69" spans="2:3" x14ac:dyDescent="0.25">
      <c r="B69" t="s">
        <v>388</v>
      </c>
      <c r="C69" s="331" t="e">
        <f>#REF!*1000/#REF!</f>
        <v>#REF!</v>
      </c>
    </row>
    <row r="70" spans="2:3" x14ac:dyDescent="0.25">
      <c r="B70" t="s">
        <v>405</v>
      </c>
      <c r="C70" s="331" t="e">
        <f>#REF!*1000/#REF!</f>
        <v>#REF!</v>
      </c>
    </row>
    <row r="71" spans="2:3" x14ac:dyDescent="0.25">
      <c r="B71" t="s">
        <v>318</v>
      </c>
      <c r="C71" s="331" t="e">
        <f>#REF!*1000/#REF!</f>
        <v>#REF!</v>
      </c>
    </row>
    <row r="72" spans="2:3" x14ac:dyDescent="0.25">
      <c r="B72" t="s">
        <v>313</v>
      </c>
      <c r="C72" s="331" t="e">
        <f>#REF!*1000/#REF!</f>
        <v>#REF!</v>
      </c>
    </row>
    <row r="73" spans="2:3" x14ac:dyDescent="0.25">
      <c r="B73" t="s">
        <v>329</v>
      </c>
      <c r="C73" s="331" t="e">
        <f>#REF!*1000/#REF!</f>
        <v>#REF!</v>
      </c>
    </row>
    <row r="74" spans="2:3" x14ac:dyDescent="0.25">
      <c r="B74" t="s">
        <v>411</v>
      </c>
      <c r="C74" s="331" t="e">
        <f>#REF!*1000/#REF!</f>
        <v>#REF!</v>
      </c>
    </row>
    <row r="75" spans="2:3" x14ac:dyDescent="0.25">
      <c r="B75" t="s">
        <v>317</v>
      </c>
      <c r="C75" s="331" t="e">
        <f>#REF!*1000/#REF!</f>
        <v>#REF!</v>
      </c>
    </row>
    <row r="76" spans="2:3" x14ac:dyDescent="0.25">
      <c r="B76" t="s">
        <v>402</v>
      </c>
      <c r="C76" s="331" t="e">
        <f>#REF!*1000/#REF!</f>
        <v>#REF!</v>
      </c>
    </row>
    <row r="77" spans="2:3" x14ac:dyDescent="0.25">
      <c r="B77" t="s">
        <v>339</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845</v>
      </c>
    </row>
    <row r="2" spans="1:9" ht="15.75" thickBot="1" x14ac:dyDescent="0.3"/>
    <row r="3" spans="1:9" x14ac:dyDescent="0.25">
      <c r="A3" s="720" t="s">
        <v>306</v>
      </c>
      <c r="B3" s="721"/>
      <c r="C3" s="444" t="s">
        <v>844</v>
      </c>
      <c r="D3" s="720" t="s">
        <v>306</v>
      </c>
      <c r="E3" s="721"/>
      <c r="F3" s="453" t="s">
        <v>844</v>
      </c>
      <c r="G3" s="646"/>
      <c r="H3" s="646"/>
    </row>
    <row r="4" spans="1:9" x14ac:dyDescent="0.25">
      <c r="A4" s="722"/>
      <c r="B4" s="723"/>
      <c r="C4" s="360" t="s">
        <v>1</v>
      </c>
      <c r="D4" s="722"/>
      <c r="E4" s="723"/>
      <c r="F4" s="451" t="s">
        <v>1</v>
      </c>
      <c r="G4" s="647"/>
      <c r="H4" s="647"/>
    </row>
    <row r="5" spans="1:9" x14ac:dyDescent="0.25">
      <c r="A5" s="29"/>
      <c r="B5" s="29"/>
      <c r="C5" s="445"/>
      <c r="F5" s="454"/>
    </row>
    <row r="6" spans="1:9" x14ac:dyDescent="0.25">
      <c r="A6" s="30" t="s">
        <v>309</v>
      </c>
      <c r="B6" s="30"/>
      <c r="C6" s="500" t="e">
        <f>#REF!*1000/#REF!</f>
        <v>#REF!</v>
      </c>
      <c r="F6" s="448"/>
    </row>
    <row r="7" spans="1:9" x14ac:dyDescent="0.25">
      <c r="A7" s="29"/>
      <c r="B7" s="29"/>
      <c r="C7" s="501"/>
      <c r="F7" s="448"/>
    </row>
    <row r="8" spans="1:9" x14ac:dyDescent="0.25">
      <c r="A8" s="374" t="s">
        <v>199</v>
      </c>
      <c r="B8" s="30"/>
      <c r="C8" s="500" t="e">
        <f>#REF!*1000/#REF!</f>
        <v>#REF!</v>
      </c>
      <c r="F8" s="448"/>
    </row>
    <row r="9" spans="1:9" x14ac:dyDescent="0.25">
      <c r="A9" s="375"/>
      <c r="B9" s="29"/>
      <c r="C9" s="501"/>
      <c r="F9" s="448"/>
    </row>
    <row r="10" spans="1:9" x14ac:dyDescent="0.25">
      <c r="A10" s="374" t="s">
        <v>310</v>
      </c>
      <c r="B10" s="30"/>
      <c r="C10" s="502" t="e">
        <f>#REF!*1000/#REF!</f>
        <v>#REF!</v>
      </c>
      <c r="F10" s="448"/>
    </row>
    <row r="11" spans="1:9" x14ac:dyDescent="0.25">
      <c r="A11" s="29"/>
      <c r="B11" s="29"/>
      <c r="C11" s="501"/>
      <c r="F11" s="448"/>
    </row>
    <row r="12" spans="1:9" x14ac:dyDescent="0.25">
      <c r="A12" s="379" t="s">
        <v>311</v>
      </c>
      <c r="B12" s="33"/>
      <c r="C12" s="502" t="e">
        <f>#REF!*1000/#REF!</f>
        <v>#REF!</v>
      </c>
      <c r="D12" s="390" t="s">
        <v>337</v>
      </c>
      <c r="E12" s="29"/>
      <c r="F12" s="364" t="e">
        <f>#REF!*1000/#REF!</f>
        <v>#REF!</v>
      </c>
      <c r="G12" s="365"/>
    </row>
    <row r="13" spans="1:9" x14ac:dyDescent="0.25">
      <c r="A13" s="38"/>
      <c r="B13" s="38"/>
      <c r="C13" s="503"/>
      <c r="D13" s="151"/>
      <c r="E13" s="38"/>
      <c r="F13" s="369"/>
      <c r="G13" s="370"/>
    </row>
    <row r="14" spans="1:9" x14ac:dyDescent="0.25">
      <c r="A14" s="38"/>
      <c r="B14" s="389" t="s">
        <v>789</v>
      </c>
      <c r="C14" s="503" t="e">
        <f>#REF!*1000/#REF!</f>
        <v>#REF!</v>
      </c>
      <c r="D14" s="391"/>
      <c r="E14" s="38" t="s">
        <v>815</v>
      </c>
      <c r="F14" s="383" t="e">
        <f>#REF!*1000/#REF!</f>
        <v>#REF!</v>
      </c>
      <c r="G14" s="384"/>
      <c r="H14" s="494" t="s">
        <v>829</v>
      </c>
      <c r="I14" s="671" t="e">
        <f>$F$32</f>
        <v>#REF!</v>
      </c>
    </row>
    <row r="15" spans="1:9" x14ac:dyDescent="0.25">
      <c r="A15" s="38"/>
      <c r="B15" s="389" t="s">
        <v>790</v>
      </c>
      <c r="C15" s="503" t="e">
        <f>#REF!*1000/#REF!</f>
        <v>#REF!</v>
      </c>
      <c r="D15" s="391"/>
      <c r="E15" s="38" t="s">
        <v>816</v>
      </c>
      <c r="F15" s="383" t="e">
        <f>#REF!*1000/#REF!</f>
        <v>#REF!</v>
      </c>
      <c r="G15" s="384"/>
      <c r="H15" s="494" t="s">
        <v>805</v>
      </c>
      <c r="I15" s="671" t="e">
        <f>$C$40</f>
        <v>#REF!</v>
      </c>
    </row>
    <row r="16" spans="1:9" x14ac:dyDescent="0.25">
      <c r="A16" s="38"/>
      <c r="B16" s="389" t="s">
        <v>313</v>
      </c>
      <c r="C16" s="503" t="e">
        <f>#REF!*1000/#REF!</f>
        <v>#REF!</v>
      </c>
      <c r="D16" s="391"/>
      <c r="E16" s="38" t="s">
        <v>817</v>
      </c>
      <c r="F16" s="383" t="e">
        <f>#REF!*1000/#REF!</f>
        <v>#REF!</v>
      </c>
      <c r="G16" s="384"/>
      <c r="H16" s="493" t="s">
        <v>838</v>
      </c>
      <c r="I16" s="671" t="e">
        <f>$F$49</f>
        <v>#REF!</v>
      </c>
    </row>
    <row r="17" spans="1:9" x14ac:dyDescent="0.25">
      <c r="A17" s="38"/>
      <c r="B17" s="389" t="s">
        <v>791</v>
      </c>
      <c r="C17" s="503" t="e">
        <f>#REF!*1000/#REF!</f>
        <v>#REF!</v>
      </c>
      <c r="D17" s="391"/>
      <c r="E17" s="38" t="s">
        <v>840</v>
      </c>
      <c r="F17" s="383" t="e">
        <f>#REF!*1000/#REF!</f>
        <v>#REF!</v>
      </c>
      <c r="G17" s="384"/>
      <c r="H17" s="494" t="s">
        <v>833</v>
      </c>
      <c r="I17" s="671" t="e">
        <f>$F$40</f>
        <v>#REF!</v>
      </c>
    </row>
    <row r="18" spans="1:9" x14ac:dyDescent="0.25">
      <c r="A18" s="38"/>
      <c r="B18" s="389" t="s">
        <v>792</v>
      </c>
      <c r="C18" s="503" t="e">
        <f>#REF!*1000/#REF!</f>
        <v>#REF!</v>
      </c>
      <c r="D18" s="391"/>
      <c r="E18" s="38" t="s">
        <v>818</v>
      </c>
      <c r="F18" s="383" t="e">
        <f>#REF!*1000/#REF!</f>
        <v>#REF!</v>
      </c>
      <c r="G18" s="384"/>
      <c r="H18" s="493" t="s">
        <v>803</v>
      </c>
      <c r="I18" s="671" t="e">
        <f>$C$35</f>
        <v>#REF!</v>
      </c>
    </row>
    <row r="19" spans="1:9" x14ac:dyDescent="0.25">
      <c r="A19" s="38"/>
      <c r="B19" s="389" t="s">
        <v>793</v>
      </c>
      <c r="C19" s="503" t="e">
        <f>#REF!*1000/#REF!</f>
        <v>#REF!</v>
      </c>
      <c r="D19" s="63"/>
      <c r="E19" s="38" t="s">
        <v>819</v>
      </c>
      <c r="F19" s="383" t="e">
        <f>#REF!*1000/#REF!</f>
        <v>#REF!</v>
      </c>
      <c r="G19" s="384"/>
      <c r="H19" s="493" t="s">
        <v>404</v>
      </c>
      <c r="I19" s="671" t="e">
        <f>$C$52</f>
        <v>#REF!</v>
      </c>
    </row>
    <row r="20" spans="1:9" x14ac:dyDescent="0.25">
      <c r="A20" s="38"/>
      <c r="B20" s="389" t="s">
        <v>794</v>
      </c>
      <c r="C20" s="503" t="e">
        <f>#REF!*1000/#REF!</f>
        <v>#REF!</v>
      </c>
      <c r="D20" s="390"/>
      <c r="E20" s="38" t="s">
        <v>820</v>
      </c>
      <c r="F20" s="383" t="e">
        <f>#REF!*1000/#REF!</f>
        <v>#REF!</v>
      </c>
      <c r="G20" s="384"/>
      <c r="H20" s="493" t="s">
        <v>824</v>
      </c>
      <c r="I20" s="671" t="e">
        <f>$F$27</f>
        <v>#REF!</v>
      </c>
    </row>
    <row r="21" spans="1:9" x14ac:dyDescent="0.25">
      <c r="A21" s="38"/>
      <c r="B21" s="389" t="s">
        <v>795</v>
      </c>
      <c r="C21" s="503" t="e">
        <f>#REF!*1000/#REF!</f>
        <v>#REF!</v>
      </c>
      <c r="D21" s="391"/>
      <c r="E21" s="38" t="s">
        <v>821</v>
      </c>
      <c r="F21" s="383" t="e">
        <f>#REF!*1000/#REF!</f>
        <v>#REF!</v>
      </c>
      <c r="G21" s="384"/>
      <c r="H21" s="493" t="s">
        <v>821</v>
      </c>
      <c r="I21" s="671" t="e">
        <f>$F$21</f>
        <v>#REF!</v>
      </c>
    </row>
    <row r="22" spans="1:9" x14ac:dyDescent="0.25">
      <c r="A22" s="38"/>
      <c r="B22" s="389" t="s">
        <v>796</v>
      </c>
      <c r="C22" s="503" t="e">
        <f>#REF!*1000/#REF!</f>
        <v>#REF!</v>
      </c>
      <c r="D22" s="391"/>
      <c r="E22" s="38" t="s">
        <v>822</v>
      </c>
      <c r="F22" s="383" t="e">
        <f>#REF!*1000/#REF!</f>
        <v>#REF!</v>
      </c>
      <c r="G22" s="384"/>
      <c r="H22" s="493" t="s">
        <v>804</v>
      </c>
      <c r="I22" s="671" t="e">
        <f>$C$39</f>
        <v>#REF!</v>
      </c>
    </row>
    <row r="23" spans="1:9" x14ac:dyDescent="0.25">
      <c r="A23" s="38"/>
      <c r="B23" s="389" t="s">
        <v>317</v>
      </c>
      <c r="C23" s="503" t="e">
        <f>#REF!*1000/#REF!</f>
        <v>#REF!</v>
      </c>
      <c r="D23" s="391"/>
      <c r="E23" s="38" t="s">
        <v>823</v>
      </c>
      <c r="F23" s="383" t="e">
        <f>#REF!*1000/#REF!</f>
        <v>#REF!</v>
      </c>
      <c r="G23" s="384"/>
      <c r="H23" s="670" t="s">
        <v>799</v>
      </c>
      <c r="I23" s="671" t="e">
        <f>$C$27</f>
        <v>#REF!</v>
      </c>
    </row>
    <row r="24" spans="1:9" x14ac:dyDescent="0.25">
      <c r="A24" s="38"/>
      <c r="B24" s="389" t="s">
        <v>797</v>
      </c>
      <c r="C24" s="503" t="e">
        <f>#REF!*1000/#REF!</f>
        <v>#REF!</v>
      </c>
      <c r="D24" s="391"/>
      <c r="E24" s="38"/>
      <c r="F24" s="383"/>
      <c r="G24" s="384"/>
      <c r="H24" s="493" t="s">
        <v>825</v>
      </c>
      <c r="I24" s="671" t="e">
        <f>$F$28</f>
        <v>#REF!</v>
      </c>
    </row>
    <row r="25" spans="1:9" x14ac:dyDescent="0.25">
      <c r="A25" s="38"/>
      <c r="B25" s="389" t="s">
        <v>318</v>
      </c>
      <c r="C25" s="503" t="e">
        <f>#REF!*1000/#REF!</f>
        <v>#REF!</v>
      </c>
      <c r="D25" s="390" t="s">
        <v>344</v>
      </c>
      <c r="E25" s="38"/>
      <c r="F25" s="376" t="e">
        <f>#REF!*1000/#REF!</f>
        <v>#REF!</v>
      </c>
      <c r="G25" s="377"/>
      <c r="H25" s="493" t="s">
        <v>826</v>
      </c>
      <c r="I25" s="671" t="e">
        <f>$F$29</f>
        <v>#REF!</v>
      </c>
    </row>
    <row r="26" spans="1:9" x14ac:dyDescent="0.25">
      <c r="A26" s="38"/>
      <c r="B26" s="389" t="s">
        <v>798</v>
      </c>
      <c r="C26" s="503" t="e">
        <f>#REF!*1000/#REF!</f>
        <v>#REF!</v>
      </c>
      <c r="D26" s="405"/>
      <c r="E26" s="38"/>
      <c r="F26" s="383"/>
      <c r="G26" s="384"/>
      <c r="H26" s="493" t="s">
        <v>800</v>
      </c>
      <c r="I26" s="671" t="e">
        <f>$C$32</f>
        <v>#REF!</v>
      </c>
    </row>
    <row r="27" spans="1:9" x14ac:dyDescent="0.25">
      <c r="A27" s="38"/>
      <c r="B27" s="389" t="s">
        <v>799</v>
      </c>
      <c r="C27" s="503" t="e">
        <f>#REF!*1000/#REF!</f>
        <v>#REF!</v>
      </c>
      <c r="D27" s="391"/>
      <c r="E27" s="38" t="s">
        <v>824</v>
      </c>
      <c r="F27" s="383" t="e">
        <f>#REF!*1000/#REF!</f>
        <v>#REF!</v>
      </c>
      <c r="G27" s="384"/>
      <c r="H27" s="493" t="s">
        <v>325</v>
      </c>
      <c r="I27" s="671" t="e">
        <f>$C$36</f>
        <v>#REF!</v>
      </c>
    </row>
    <row r="28" spans="1:9" x14ac:dyDescent="0.25">
      <c r="A28" s="29"/>
      <c r="B28" s="29"/>
      <c r="C28" s="501"/>
      <c r="D28" s="391"/>
      <c r="E28" s="38" t="s">
        <v>825</v>
      </c>
      <c r="F28" s="383" t="e">
        <f>#REF!*1000/#REF!</f>
        <v>#REF!</v>
      </c>
      <c r="G28" s="384"/>
      <c r="H28" s="493" t="s">
        <v>806</v>
      </c>
      <c r="I28" s="671" t="e">
        <f>$C$42</f>
        <v>#REF!</v>
      </c>
    </row>
    <row r="29" spans="1:9" x14ac:dyDescent="0.25">
      <c r="A29" s="379" t="s">
        <v>320</v>
      </c>
      <c r="B29" s="29"/>
      <c r="C29" s="500" t="e">
        <f>#REF!*1000/#REF!</f>
        <v>#REF!</v>
      </c>
      <c r="D29" s="391"/>
      <c r="E29" s="38" t="s">
        <v>826</v>
      </c>
      <c r="F29" s="383" t="e">
        <f>#REF!*1000/#REF!</f>
        <v>#REF!</v>
      </c>
      <c r="G29" s="384"/>
      <c r="H29" s="493" t="s">
        <v>831</v>
      </c>
      <c r="I29" s="671" t="e">
        <f>$F$38</f>
        <v>#REF!</v>
      </c>
    </row>
    <row r="30" spans="1:9" x14ac:dyDescent="0.25">
      <c r="A30" s="38"/>
      <c r="B30" s="38"/>
      <c r="C30" s="503"/>
      <c r="D30" s="391"/>
      <c r="E30" s="38" t="s">
        <v>827</v>
      </c>
      <c r="F30" s="383" t="e">
        <f>#REF!*1000/#REF!</f>
        <v>#REF!</v>
      </c>
      <c r="G30" s="384"/>
      <c r="H30" s="493" t="s">
        <v>828</v>
      </c>
      <c r="I30" s="671" t="e">
        <f>$F$31</f>
        <v>#REF!</v>
      </c>
    </row>
    <row r="31" spans="1:9" x14ac:dyDescent="0.25">
      <c r="A31" s="38"/>
      <c r="B31" s="38" t="s">
        <v>321</v>
      </c>
      <c r="C31" s="503" t="e">
        <f>#REF!*1000/#REF!</f>
        <v>#REF!</v>
      </c>
      <c r="D31" s="63"/>
      <c r="E31" s="38" t="s">
        <v>828</v>
      </c>
      <c r="F31" s="383" t="e">
        <f>#REF!*1000/#REF!</f>
        <v>#REF!</v>
      </c>
      <c r="G31" s="384"/>
      <c r="H31" s="493" t="s">
        <v>810</v>
      </c>
      <c r="I31" s="671" t="e">
        <f>$C$51</f>
        <v>#REF!</v>
      </c>
    </row>
    <row r="32" spans="1:9" x14ac:dyDescent="0.25">
      <c r="A32" s="38"/>
      <c r="B32" s="38" t="s">
        <v>800</v>
      </c>
      <c r="C32" s="503" t="e">
        <f>#REF!*1000/#REF!</f>
        <v>#REF!</v>
      </c>
      <c r="D32" s="38"/>
      <c r="E32" s="29" t="s">
        <v>829</v>
      </c>
      <c r="F32" s="383" t="e">
        <f>#REF!*1000/#REF!</f>
        <v>#REF!</v>
      </c>
      <c r="G32" s="384"/>
      <c r="H32" s="493" t="s">
        <v>387</v>
      </c>
      <c r="I32" s="671" t="e">
        <f>$C$47</f>
        <v>#REF!</v>
      </c>
    </row>
    <row r="33" spans="1:9" x14ac:dyDescent="0.25">
      <c r="A33" s="38"/>
      <c r="B33" s="38" t="s">
        <v>801</v>
      </c>
      <c r="C33" s="503" t="e">
        <f>#REF!*1000/#REF!</f>
        <v>#REF!</v>
      </c>
      <c r="D33" s="30"/>
      <c r="E33" s="29"/>
      <c r="F33" s="383"/>
      <c r="G33" s="384"/>
      <c r="H33" s="493" t="s">
        <v>827</v>
      </c>
      <c r="I33" s="671" t="e">
        <f>$F$30</f>
        <v>#REF!</v>
      </c>
    </row>
    <row r="34" spans="1:9" x14ac:dyDescent="0.25">
      <c r="A34" s="38"/>
      <c r="B34" s="38" t="s">
        <v>802</v>
      </c>
      <c r="C34" s="503" t="e">
        <f>#REF!*1000/#REF!</f>
        <v>#REF!</v>
      </c>
      <c r="D34" s="390" t="s">
        <v>310</v>
      </c>
      <c r="E34" s="29"/>
      <c r="F34" s="376" t="e">
        <f>#REF!*1000/#REF!</f>
        <v>#REF!</v>
      </c>
      <c r="G34" s="377"/>
      <c r="H34" s="493" t="s">
        <v>811</v>
      </c>
      <c r="I34" s="671" t="e">
        <f>$C$54</f>
        <v>#REF!</v>
      </c>
    </row>
    <row r="35" spans="1:9" x14ac:dyDescent="0.25">
      <c r="A35" s="38"/>
      <c r="B35" s="38" t="s">
        <v>803</v>
      </c>
      <c r="C35" s="503" t="e">
        <f>#REF!*1000/#REF!</f>
        <v>#REF!</v>
      </c>
      <c r="D35" s="391"/>
      <c r="E35" s="38"/>
      <c r="F35" s="383"/>
      <c r="G35" s="384"/>
      <c r="H35" s="493" t="s">
        <v>836</v>
      </c>
      <c r="I35" s="671" t="e">
        <f>$F$47</f>
        <v>#REF!</v>
      </c>
    </row>
    <row r="36" spans="1:9" x14ac:dyDescent="0.25">
      <c r="A36" s="38"/>
      <c r="B36" s="38" t="s">
        <v>325</v>
      </c>
      <c r="C36" s="503" t="e">
        <f>#REF!*1000/#REF!</f>
        <v>#REF!</v>
      </c>
      <c r="D36" s="391"/>
      <c r="E36" s="38" t="s">
        <v>830</v>
      </c>
      <c r="F36" s="383" t="e">
        <f>#REF!*1000/#REF!</f>
        <v>#REF!</v>
      </c>
      <c r="G36" s="384"/>
      <c r="H36" s="493" t="s">
        <v>350</v>
      </c>
      <c r="I36" s="671" t="e">
        <f>$F$37</f>
        <v>#REF!</v>
      </c>
    </row>
    <row r="37" spans="1:9" x14ac:dyDescent="0.25">
      <c r="A37" s="38"/>
      <c r="B37" s="38" t="s">
        <v>326</v>
      </c>
      <c r="C37" s="503" t="e">
        <f>#REF!*1000/#REF!</f>
        <v>#REF!</v>
      </c>
      <c r="D37" s="391"/>
      <c r="E37" s="38" t="s">
        <v>350</v>
      </c>
      <c r="F37" s="383" t="e">
        <f>#REF!*1000/#REF!</f>
        <v>#REF!</v>
      </c>
      <c r="G37" s="384"/>
      <c r="H37" s="493" t="s">
        <v>411</v>
      </c>
      <c r="I37" s="671" t="e">
        <f>$C$43</f>
        <v>#REF!</v>
      </c>
    </row>
    <row r="38" spans="1:9" x14ac:dyDescent="0.25">
      <c r="A38" s="38"/>
      <c r="B38" s="38" t="s">
        <v>327</v>
      </c>
      <c r="C38" s="503" t="e">
        <f>#REF!*1000/#REF!</f>
        <v>#REF!</v>
      </c>
      <c r="D38" s="391"/>
      <c r="E38" s="38" t="s">
        <v>831</v>
      </c>
      <c r="F38" s="383" t="e">
        <f>#REF!*1000/#REF!</f>
        <v>#REF!</v>
      </c>
      <c r="G38" s="384"/>
      <c r="H38" s="493" t="s">
        <v>327</v>
      </c>
      <c r="I38" s="671" t="e">
        <f>$C$38</f>
        <v>#REF!</v>
      </c>
    </row>
    <row r="39" spans="1:9" x14ac:dyDescent="0.25">
      <c r="A39" s="38"/>
      <c r="B39" s="38" t="s">
        <v>804</v>
      </c>
      <c r="C39" s="503" t="e">
        <f>#REF!*1000/#REF!</f>
        <v>#REF!</v>
      </c>
      <c r="D39" s="391"/>
      <c r="E39" s="38" t="s">
        <v>832</v>
      </c>
      <c r="F39" s="383" t="e">
        <f>#REF!*1000/#REF!</f>
        <v>#REF!</v>
      </c>
      <c r="G39" s="384"/>
      <c r="H39" s="493" t="s">
        <v>840</v>
      </c>
      <c r="I39" s="671" t="e">
        <f>$F$17</f>
        <v>#REF!</v>
      </c>
    </row>
    <row r="40" spans="1:9" x14ac:dyDescent="0.25">
      <c r="A40" s="38"/>
      <c r="B40" s="29" t="s">
        <v>805</v>
      </c>
      <c r="C40" s="503" t="e">
        <f>#REF!*1000/#REF!</f>
        <v>#REF!</v>
      </c>
      <c r="D40" s="391"/>
      <c r="E40" s="29" t="s">
        <v>833</v>
      </c>
      <c r="F40" s="383" t="e">
        <f>#REF!*1000/#REF!</f>
        <v>#REF!</v>
      </c>
      <c r="G40" s="384"/>
      <c r="H40" s="493" t="s">
        <v>818</v>
      </c>
      <c r="I40" s="671" t="e">
        <f>$F$18</f>
        <v>#REF!</v>
      </c>
    </row>
    <row r="41" spans="1:9" x14ac:dyDescent="0.25">
      <c r="A41" s="38"/>
      <c r="B41" s="29" t="s">
        <v>329</v>
      </c>
      <c r="C41" s="503" t="e">
        <f>#REF!*1000/#REF!</f>
        <v>#REF!</v>
      </c>
      <c r="D41" s="391"/>
      <c r="E41" s="29" t="s">
        <v>834</v>
      </c>
      <c r="F41" s="383" t="e">
        <f>#REF!*1000/#REF!</f>
        <v>#REF!</v>
      </c>
      <c r="G41" s="384"/>
      <c r="H41" s="493" t="s">
        <v>409</v>
      </c>
      <c r="I41" s="671" t="e">
        <f>$F$45</f>
        <v>#REF!</v>
      </c>
    </row>
    <row r="42" spans="1:9" x14ac:dyDescent="0.25">
      <c r="A42" s="63"/>
      <c r="B42" s="38" t="s">
        <v>806</v>
      </c>
      <c r="C42" s="503" t="e">
        <f>#REF!*1000/#REF!</f>
        <v>#REF!</v>
      </c>
      <c r="D42" s="63"/>
      <c r="E42" s="29" t="s">
        <v>835</v>
      </c>
      <c r="F42" s="383" t="e">
        <f>#REF!*1000/#REF!</f>
        <v>#REF!</v>
      </c>
      <c r="G42" s="384"/>
      <c r="H42" s="494" t="s">
        <v>835</v>
      </c>
      <c r="I42" s="671" t="e">
        <f>$F$42</f>
        <v>#REF!</v>
      </c>
    </row>
    <row r="43" spans="1:9" x14ac:dyDescent="0.25">
      <c r="A43" s="63"/>
      <c r="B43" s="38" t="s">
        <v>411</v>
      </c>
      <c r="C43" s="503" t="e">
        <f>#REF!*1000/#REF!</f>
        <v>#REF!</v>
      </c>
      <c r="D43" s="63"/>
      <c r="E43" s="38" t="s">
        <v>356</v>
      </c>
      <c r="F43" s="383" t="e">
        <f>#REF!*1000/#REF!</f>
        <v>#REF!</v>
      </c>
      <c r="G43" s="384"/>
      <c r="H43" s="493" t="s">
        <v>356</v>
      </c>
      <c r="I43" s="671" t="e">
        <f>$F$43</f>
        <v>#REF!</v>
      </c>
    </row>
    <row r="44" spans="1:9" x14ac:dyDescent="0.25">
      <c r="A44" s="38"/>
      <c r="B44" s="38"/>
      <c r="C44" s="503"/>
      <c r="D44" s="391"/>
      <c r="E44" s="38" t="s">
        <v>408</v>
      </c>
      <c r="F44" s="383" t="e">
        <f>#REF!*1000/#REF!</f>
        <v>#REF!</v>
      </c>
      <c r="G44" s="384"/>
      <c r="H44" s="493" t="s">
        <v>321</v>
      </c>
      <c r="I44" s="671" t="e">
        <f>$C$31</f>
        <v>#REF!</v>
      </c>
    </row>
    <row r="45" spans="1:9" x14ac:dyDescent="0.25">
      <c r="A45" s="390" t="s">
        <v>330</v>
      </c>
      <c r="B45" s="29"/>
      <c r="C45" s="500" t="e">
        <f>#REF!*1000/#REF!</f>
        <v>#REF!</v>
      </c>
      <c r="D45" s="63"/>
      <c r="E45" s="38" t="s">
        <v>409</v>
      </c>
      <c r="F45" s="383" t="e">
        <f>#REF!*1000/#REF!</f>
        <v>#REF!</v>
      </c>
      <c r="G45" s="384"/>
      <c r="H45" s="493" t="s">
        <v>832</v>
      </c>
      <c r="I45" s="671" t="e">
        <f>$F$39</f>
        <v>#REF!</v>
      </c>
    </row>
    <row r="46" spans="1:9" x14ac:dyDescent="0.25">
      <c r="A46" s="151"/>
      <c r="B46" s="30"/>
      <c r="C46" s="503"/>
      <c r="D46" s="391"/>
      <c r="E46" s="38" t="s">
        <v>839</v>
      </c>
      <c r="F46" s="383" t="e">
        <f>#REF!*1000/#REF!</f>
        <v>#REF!</v>
      </c>
      <c r="G46" s="384"/>
      <c r="H46" s="493" t="s">
        <v>326</v>
      </c>
      <c r="I46" s="671" t="e">
        <f>$C$37</f>
        <v>#REF!</v>
      </c>
    </row>
    <row r="47" spans="1:9" x14ac:dyDescent="0.25">
      <c r="A47" s="38"/>
      <c r="B47" s="38" t="s">
        <v>387</v>
      </c>
      <c r="C47" s="503" t="e">
        <f>#REF!*1000/#REF!</f>
        <v>#REF!</v>
      </c>
      <c r="D47" s="391"/>
      <c r="E47" s="38" t="s">
        <v>836</v>
      </c>
      <c r="F47" s="383" t="e">
        <f>#REF!*1000/#REF!</f>
        <v>#REF!</v>
      </c>
      <c r="G47" s="384"/>
      <c r="H47" s="493" t="s">
        <v>817</v>
      </c>
      <c r="I47" s="671" t="e">
        <f>$F$16</f>
        <v>#REF!</v>
      </c>
    </row>
    <row r="48" spans="1:9" x14ac:dyDescent="0.25">
      <c r="A48" s="38"/>
      <c r="B48" s="38" t="s">
        <v>807</v>
      </c>
      <c r="C48" s="503" t="e">
        <f>#REF!*1000/#REF!</f>
        <v>#REF!</v>
      </c>
      <c r="D48" s="391"/>
      <c r="E48" s="38" t="s">
        <v>837</v>
      </c>
      <c r="F48" s="383" t="e">
        <f>#REF!*1000/#REF!</f>
        <v>#REF!</v>
      </c>
      <c r="G48" s="384"/>
      <c r="H48" s="493" t="s">
        <v>332</v>
      </c>
      <c r="I48" s="671" t="e">
        <f>$C$53</f>
        <v>#REF!</v>
      </c>
    </row>
    <row r="49" spans="1:9" x14ac:dyDescent="0.25">
      <c r="A49" s="38"/>
      <c r="B49" s="38" t="s">
        <v>808</v>
      </c>
      <c r="C49" s="503" t="e">
        <f>#REF!*1000/#REF!</f>
        <v>#REF!</v>
      </c>
      <c r="D49" s="504"/>
      <c r="E49" s="38" t="s">
        <v>838</v>
      </c>
      <c r="F49" s="383" t="e">
        <f>#REF!*1000/#REF!</f>
        <v>#REF!</v>
      </c>
      <c r="G49" s="384"/>
      <c r="H49" s="493" t="s">
        <v>808</v>
      </c>
      <c r="I49" s="671" t="e">
        <f>$C$49</f>
        <v>#REF!</v>
      </c>
    </row>
    <row r="50" spans="1:9" x14ac:dyDescent="0.25">
      <c r="A50" s="38"/>
      <c r="B50" s="38" t="s">
        <v>809</v>
      </c>
      <c r="C50" s="503" t="e">
        <f>#REF!*1000/#REF!</f>
        <v>#REF!</v>
      </c>
      <c r="D50" s="448"/>
      <c r="E50" s="505"/>
      <c r="F50" s="448"/>
      <c r="H50" s="493" t="s">
        <v>815</v>
      </c>
      <c r="I50" s="671" t="e">
        <f>$F$14</f>
        <v>#REF!</v>
      </c>
    </row>
    <row r="51" spans="1:9" x14ac:dyDescent="0.25">
      <c r="A51" s="38"/>
      <c r="B51" s="38" t="s">
        <v>810</v>
      </c>
      <c r="C51" s="503" t="e">
        <f>#REF!*1000/#REF!</f>
        <v>#REF!</v>
      </c>
      <c r="D51" s="448"/>
      <c r="E51" s="505"/>
      <c r="F51" s="448"/>
      <c r="H51" s="493" t="s">
        <v>830</v>
      </c>
      <c r="I51" s="671" t="e">
        <f>$F$36</f>
        <v>#REF!</v>
      </c>
    </row>
    <row r="52" spans="1:9" x14ac:dyDescent="0.25">
      <c r="A52" s="38"/>
      <c r="B52" s="38" t="s">
        <v>404</v>
      </c>
      <c r="C52" s="503" t="e">
        <f>#REF!*1000/#REF!</f>
        <v>#REF!</v>
      </c>
      <c r="D52" s="448"/>
      <c r="E52" s="505"/>
      <c r="F52" s="448"/>
      <c r="H52" s="494" t="s">
        <v>834</v>
      </c>
      <c r="I52" s="671" t="e">
        <f>$F$41</f>
        <v>#REF!</v>
      </c>
    </row>
    <row r="53" spans="1:9" x14ac:dyDescent="0.25">
      <c r="A53" s="29"/>
      <c r="B53" s="38" t="s">
        <v>332</v>
      </c>
      <c r="C53" s="503" t="e">
        <f>#REF!*1000/#REF!</f>
        <v>#REF!</v>
      </c>
      <c r="D53" s="448"/>
      <c r="E53" s="505"/>
      <c r="F53" s="448"/>
      <c r="H53" s="493" t="s">
        <v>814</v>
      </c>
      <c r="I53" s="671" t="e">
        <f>$C$57</f>
        <v>#REF!</v>
      </c>
    </row>
    <row r="54" spans="1:9" x14ac:dyDescent="0.25">
      <c r="A54" s="29"/>
      <c r="B54" s="38" t="s">
        <v>811</v>
      </c>
      <c r="C54" s="503" t="e">
        <f>#REF!*1000/#REF!</f>
        <v>#REF!</v>
      </c>
      <c r="D54" s="448"/>
      <c r="E54" s="505"/>
      <c r="F54" s="448"/>
      <c r="H54" s="493" t="s">
        <v>812</v>
      </c>
      <c r="I54" s="671" t="e">
        <f>$C$55</f>
        <v>#REF!</v>
      </c>
    </row>
    <row r="55" spans="1:9" x14ac:dyDescent="0.25">
      <c r="A55" s="29"/>
      <c r="B55" s="38" t="s">
        <v>812</v>
      </c>
      <c r="C55" s="503" t="e">
        <f>#REF!*1000/#REF!</f>
        <v>#REF!</v>
      </c>
      <c r="D55" s="448"/>
      <c r="E55" s="505"/>
      <c r="F55" s="448"/>
      <c r="H55" s="670" t="s">
        <v>791</v>
      </c>
      <c r="I55" s="671" t="e">
        <f>$C$17</f>
        <v>#REF!</v>
      </c>
    </row>
    <row r="56" spans="1:9" x14ac:dyDescent="0.25">
      <c r="A56" s="38"/>
      <c r="B56" s="38" t="s">
        <v>813</v>
      </c>
      <c r="C56" s="503" t="e">
        <f>#REF!*1000/#REF!</f>
        <v>#REF!</v>
      </c>
      <c r="D56" s="448"/>
      <c r="E56" s="505"/>
      <c r="F56" s="448"/>
      <c r="H56" s="493" t="s">
        <v>823</v>
      </c>
      <c r="I56" s="671" t="e">
        <f>$F$23</f>
        <v>#REF!</v>
      </c>
    </row>
    <row r="57" spans="1:9" x14ac:dyDescent="0.25">
      <c r="A57" s="29"/>
      <c r="B57" s="38" t="s">
        <v>814</v>
      </c>
      <c r="C57" s="503" t="e">
        <f>#REF!*1000/#REF!</f>
        <v>#REF!</v>
      </c>
      <c r="D57" s="448"/>
      <c r="E57" s="505"/>
      <c r="F57" s="448"/>
      <c r="H57" s="670" t="s">
        <v>790</v>
      </c>
      <c r="I57" s="671" t="e">
        <f>$C$15</f>
        <v>#REF!</v>
      </c>
    </row>
    <row r="58" spans="1:9" ht="15.75" thickBot="1" x14ac:dyDescent="0.3">
      <c r="A58" s="446"/>
      <c r="B58" s="392"/>
      <c r="C58" s="447"/>
      <c r="D58" s="449"/>
      <c r="E58" s="450"/>
      <c r="F58" s="449"/>
      <c r="H58" s="493" t="s">
        <v>819</v>
      </c>
      <c r="I58" s="671" t="e">
        <f>$F$19</f>
        <v>#REF!</v>
      </c>
    </row>
    <row r="59" spans="1:9" ht="8.1" customHeight="1" x14ac:dyDescent="0.25">
      <c r="A59" s="29"/>
      <c r="B59" s="38"/>
      <c r="C59" s="370"/>
      <c r="H59" s="494" t="s">
        <v>329</v>
      </c>
      <c r="I59" s="671" t="e">
        <f>$C$41</f>
        <v>#REF!</v>
      </c>
    </row>
    <row r="60" spans="1:9" x14ac:dyDescent="0.25">
      <c r="A60" s="32" t="s">
        <v>759</v>
      </c>
      <c r="H60" s="670" t="s">
        <v>793</v>
      </c>
      <c r="I60" s="671" t="e">
        <f>$C$19</f>
        <v>#REF!</v>
      </c>
    </row>
    <row r="61" spans="1:9" ht="8.1" customHeight="1" x14ac:dyDescent="0.25">
      <c r="H61" s="493" t="s">
        <v>809</v>
      </c>
      <c r="I61" s="671" t="e">
        <f>$C$50</f>
        <v>#REF!</v>
      </c>
    </row>
    <row r="62" spans="1:9" ht="33.75" customHeight="1" x14ac:dyDescent="0.25">
      <c r="A62" s="724" t="s">
        <v>760</v>
      </c>
      <c r="B62" s="725"/>
      <c r="C62" s="725"/>
      <c r="D62" s="725"/>
      <c r="E62" s="725"/>
      <c r="F62" s="725"/>
      <c r="G62" s="673"/>
      <c r="H62" s="493" t="s">
        <v>408</v>
      </c>
      <c r="I62" s="671" t="e">
        <f>$F$44</f>
        <v>#REF!</v>
      </c>
    </row>
    <row r="63" spans="1:9" x14ac:dyDescent="0.25">
      <c r="H63" s="493" t="s">
        <v>816</v>
      </c>
      <c r="I63" s="671" t="e">
        <f>$F$15</f>
        <v>#REF!</v>
      </c>
    </row>
    <row r="64" spans="1:9" x14ac:dyDescent="0.25">
      <c r="H64" s="493" t="s">
        <v>839</v>
      </c>
      <c r="I64" s="671" t="e">
        <f>$F$46</f>
        <v>#REF!</v>
      </c>
    </row>
    <row r="65" spans="8:9" x14ac:dyDescent="0.25">
      <c r="H65" s="493" t="s">
        <v>837</v>
      </c>
      <c r="I65" s="671" t="e">
        <f>$F$48</f>
        <v>#REF!</v>
      </c>
    </row>
    <row r="66" spans="8:9" x14ac:dyDescent="0.25">
      <c r="H66" s="670" t="s">
        <v>792</v>
      </c>
      <c r="I66" s="671" t="e">
        <f>$C$18</f>
        <v>#REF!</v>
      </c>
    </row>
    <row r="67" spans="8:9" x14ac:dyDescent="0.25">
      <c r="H67" s="493" t="s">
        <v>801</v>
      </c>
      <c r="I67" s="671" t="e">
        <f>$C$33</f>
        <v>#REF!</v>
      </c>
    </row>
    <row r="68" spans="8:9" x14ac:dyDescent="0.25">
      <c r="H68" s="493" t="s">
        <v>807</v>
      </c>
      <c r="I68" s="671" t="e">
        <f>$C$48</f>
        <v>#REF!</v>
      </c>
    </row>
    <row r="69" spans="8:9" x14ac:dyDescent="0.25">
      <c r="H69" s="670" t="s">
        <v>794</v>
      </c>
      <c r="I69" s="671" t="e">
        <f>$C$20</f>
        <v>#REF!</v>
      </c>
    </row>
    <row r="70" spans="8:9" x14ac:dyDescent="0.25">
      <c r="H70" s="493" t="s">
        <v>802</v>
      </c>
      <c r="I70" s="671" t="e">
        <f>$C$34</f>
        <v>#REF!</v>
      </c>
    </row>
    <row r="71" spans="8:9" x14ac:dyDescent="0.25">
      <c r="H71" s="670" t="s">
        <v>796</v>
      </c>
      <c r="I71" s="671" t="e">
        <f>$C$22</f>
        <v>#REF!</v>
      </c>
    </row>
    <row r="72" spans="8:9" x14ac:dyDescent="0.25">
      <c r="H72" s="493" t="s">
        <v>813</v>
      </c>
      <c r="I72" s="671" t="e">
        <f>$C$56</f>
        <v>#REF!</v>
      </c>
    </row>
    <row r="73" spans="8:9" x14ac:dyDescent="0.25">
      <c r="H73" s="670" t="s">
        <v>795</v>
      </c>
      <c r="I73" s="671" t="e">
        <f>$C$21</f>
        <v>#REF!</v>
      </c>
    </row>
    <row r="74" spans="8:9" x14ac:dyDescent="0.25">
      <c r="H74" s="493" t="s">
        <v>822</v>
      </c>
      <c r="I74" s="671" t="e">
        <f>$F$22</f>
        <v>#REF!</v>
      </c>
    </row>
    <row r="75" spans="8:9" x14ac:dyDescent="0.25">
      <c r="H75" s="670" t="s">
        <v>789</v>
      </c>
      <c r="I75" s="671" t="e">
        <f>$C$14</f>
        <v>#REF!</v>
      </c>
    </row>
    <row r="76" spans="8:9" x14ac:dyDescent="0.25">
      <c r="H76" s="670" t="s">
        <v>797</v>
      </c>
      <c r="I76" s="671" t="e">
        <f>$C$24</f>
        <v>#REF!</v>
      </c>
    </row>
    <row r="77" spans="8:9" x14ac:dyDescent="0.25">
      <c r="H77" s="670" t="s">
        <v>313</v>
      </c>
      <c r="I77" s="671" t="e">
        <f>$C$16</f>
        <v>#REF!</v>
      </c>
    </row>
    <row r="78" spans="8:9" x14ac:dyDescent="0.25">
      <c r="H78" s="670" t="s">
        <v>798</v>
      </c>
      <c r="I78" s="671" t="e">
        <f>$C$26</f>
        <v>#REF!</v>
      </c>
    </row>
    <row r="79" spans="8:9" x14ac:dyDescent="0.25">
      <c r="H79" s="670" t="s">
        <v>318</v>
      </c>
      <c r="I79" s="671" t="e">
        <f>$C$25</f>
        <v>#REF!</v>
      </c>
    </row>
    <row r="80" spans="8:9" x14ac:dyDescent="0.25">
      <c r="H80" s="670" t="s">
        <v>317</v>
      </c>
      <c r="I80" s="671" t="e">
        <f>$C$23</f>
        <v>#REF!</v>
      </c>
    </row>
    <row r="81" spans="8:9" x14ac:dyDescent="0.25">
      <c r="H81" s="493" t="s">
        <v>820</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382</v>
      </c>
      <c r="B1" s="49"/>
      <c r="C1" s="49"/>
      <c r="D1" s="49"/>
      <c r="E1" s="49"/>
      <c r="F1" s="49"/>
      <c r="G1" s="49"/>
      <c r="N1" s="60" t="e">
        <f>N6-'Per 1000 pop comparison'!I16</f>
        <v>#REF!</v>
      </c>
      <c r="T1" s="29">
        <v>21.707723491571748</v>
      </c>
    </row>
    <row r="2" spans="1:26" ht="12" thickBot="1" x14ac:dyDescent="0.25"/>
    <row r="3" spans="1:26" x14ac:dyDescent="0.2">
      <c r="A3" s="720" t="s">
        <v>306</v>
      </c>
      <c r="B3" s="721"/>
      <c r="C3" s="726" t="s">
        <v>46</v>
      </c>
      <c r="D3" s="727"/>
      <c r="E3" s="732"/>
      <c r="F3" s="726" t="s">
        <v>4</v>
      </c>
      <c r="G3" s="727"/>
      <c r="H3" s="732"/>
      <c r="I3" s="726" t="s">
        <v>6</v>
      </c>
      <c r="J3" s="727"/>
      <c r="K3" s="727"/>
      <c r="L3" s="726" t="s">
        <v>7</v>
      </c>
      <c r="M3" s="727"/>
      <c r="N3" s="732"/>
      <c r="O3" s="726" t="s">
        <v>13</v>
      </c>
      <c r="P3" s="727"/>
      <c r="Q3" s="732"/>
      <c r="R3" s="726" t="s">
        <v>9</v>
      </c>
      <c r="S3" s="727"/>
      <c r="T3" s="727"/>
      <c r="U3" s="726" t="s">
        <v>11</v>
      </c>
      <c r="V3" s="727"/>
      <c r="W3" s="727"/>
    </row>
    <row r="4" spans="1:26" s="30" customFormat="1" x14ac:dyDescent="0.2">
      <c r="A4" s="722"/>
      <c r="B4" s="723"/>
      <c r="C4" s="360" t="s">
        <v>307</v>
      </c>
      <c r="D4" s="360" t="s">
        <v>308</v>
      </c>
      <c r="E4" s="361" t="s">
        <v>1</v>
      </c>
      <c r="F4" s="361" t="s">
        <v>307</v>
      </c>
      <c r="G4" s="361" t="s">
        <v>308</v>
      </c>
      <c r="H4" s="361" t="s">
        <v>1</v>
      </c>
      <c r="I4" s="360" t="s">
        <v>307</v>
      </c>
      <c r="J4" s="360" t="s">
        <v>308</v>
      </c>
      <c r="K4" s="361" t="s">
        <v>1</v>
      </c>
      <c r="L4" s="360" t="s">
        <v>307</v>
      </c>
      <c r="M4" s="360" t="s">
        <v>308</v>
      </c>
      <c r="N4" s="361" t="s">
        <v>1</v>
      </c>
      <c r="O4" s="361" t="s">
        <v>307</v>
      </c>
      <c r="P4" s="361" t="s">
        <v>308</v>
      </c>
      <c r="Q4" s="361" t="s">
        <v>1</v>
      </c>
      <c r="R4" s="360" t="s">
        <v>307</v>
      </c>
      <c r="S4" s="360" t="s">
        <v>308</v>
      </c>
      <c r="T4" s="361" t="s">
        <v>1</v>
      </c>
      <c r="U4" s="360" t="s">
        <v>307</v>
      </c>
      <c r="V4" s="360" t="s">
        <v>308</v>
      </c>
      <c r="W4" s="451" t="s">
        <v>1</v>
      </c>
    </row>
    <row r="5" spans="1:26" x14ac:dyDescent="0.2">
      <c r="C5" s="362"/>
      <c r="E5" s="363"/>
      <c r="H5" s="363"/>
      <c r="I5" s="362"/>
      <c r="L5" s="362"/>
      <c r="M5" s="357"/>
      <c r="N5" s="363"/>
      <c r="O5" s="357"/>
      <c r="P5" s="357"/>
      <c r="Q5" s="363"/>
      <c r="R5" s="362"/>
      <c r="S5" s="357"/>
      <c r="T5" s="357"/>
      <c r="U5" s="452"/>
      <c r="V5" s="357"/>
      <c r="W5" s="357"/>
      <c r="Y5" s="29" t="s">
        <v>385</v>
      </c>
    </row>
    <row r="6" spans="1:26" x14ac:dyDescent="0.2">
      <c r="A6" s="30" t="s">
        <v>309</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386</v>
      </c>
    </row>
    <row r="8" spans="1:26" x14ac:dyDescent="0.2">
      <c r="A8" s="374" t="s">
        <v>199</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774</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310</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311</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789</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790</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313</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791</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792</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793</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794</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795</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796</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317</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797</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318</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798</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799</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320</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321</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800</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801</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802</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803</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325</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326</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327</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804</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805</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329</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806</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411</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330</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387</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807</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808</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809</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810</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404</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332</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811</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812</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813</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814</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337</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815</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816</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817</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840</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818</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819</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820</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821</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822</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823</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359</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28" t="s">
        <v>306</v>
      </c>
      <c r="B78" s="729"/>
      <c r="C78" s="726" t="s">
        <v>360</v>
      </c>
      <c r="D78" s="727"/>
      <c r="E78" s="732"/>
      <c r="F78" s="726" t="s">
        <v>361</v>
      </c>
      <c r="G78" s="727"/>
      <c r="H78" s="732"/>
      <c r="I78" s="726" t="s">
        <v>362</v>
      </c>
      <c r="J78" s="727"/>
      <c r="K78" s="732"/>
      <c r="L78" s="726" t="s">
        <v>363</v>
      </c>
      <c r="M78" s="727"/>
      <c r="N78" s="732"/>
      <c r="O78" s="726" t="s">
        <v>364</v>
      </c>
      <c r="P78" s="727"/>
      <c r="Q78" s="732"/>
      <c r="R78" s="726" t="s">
        <v>365</v>
      </c>
      <c r="S78" s="727"/>
      <c r="T78" s="732"/>
      <c r="U78" s="726" t="s">
        <v>366</v>
      </c>
      <c r="V78" s="727"/>
      <c r="W78" s="727"/>
    </row>
    <row r="79" spans="1:26" x14ac:dyDescent="0.2">
      <c r="A79" s="730"/>
      <c r="B79" s="731"/>
      <c r="C79" s="361" t="s">
        <v>307</v>
      </c>
      <c r="D79" s="361" t="s">
        <v>308</v>
      </c>
      <c r="E79" s="361" t="s">
        <v>1</v>
      </c>
      <c r="F79" s="361" t="s">
        <v>307</v>
      </c>
      <c r="G79" s="361" t="s">
        <v>308</v>
      </c>
      <c r="H79" s="361" t="s">
        <v>1</v>
      </c>
      <c r="I79" s="360" t="s">
        <v>307</v>
      </c>
      <c r="J79" s="360" t="s">
        <v>308</v>
      </c>
      <c r="K79" s="361" t="s">
        <v>1</v>
      </c>
      <c r="L79" s="361" t="s">
        <v>307</v>
      </c>
      <c r="M79" s="361" t="s">
        <v>308</v>
      </c>
      <c r="N79" s="361" t="s">
        <v>1</v>
      </c>
      <c r="O79" s="361" t="s">
        <v>307</v>
      </c>
      <c r="P79" s="361" t="s">
        <v>308</v>
      </c>
      <c r="Q79" s="361" t="s">
        <v>1</v>
      </c>
      <c r="R79" s="360" t="s">
        <v>307</v>
      </c>
      <c r="S79" s="360" t="s">
        <v>308</v>
      </c>
      <c r="T79" s="361" t="s">
        <v>1</v>
      </c>
      <c r="U79" s="360" t="s">
        <v>307</v>
      </c>
      <c r="V79" s="360" t="s">
        <v>308</v>
      </c>
      <c r="W79" s="451" t="s">
        <v>1</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344</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824</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825</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826</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827</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828</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829</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310</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830</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350</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831</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832</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833</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834</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835</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356</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408</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409</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839</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836</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837</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838</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381</v>
      </c>
    </row>
    <row r="109" spans="1:23" x14ac:dyDescent="0.2">
      <c r="A109" s="32"/>
    </row>
    <row r="110" spans="1:23" ht="15" x14ac:dyDescent="0.25">
      <c r="A110" s="32" t="s">
        <v>286</v>
      </c>
      <c r="B110"/>
      <c r="C110"/>
      <c r="D110"/>
      <c r="E110"/>
      <c r="F110"/>
      <c r="G110"/>
      <c r="H110"/>
      <c r="I110"/>
      <c r="J110"/>
      <c r="K110"/>
      <c r="L110"/>
      <c r="M110"/>
      <c r="N110"/>
      <c r="O110"/>
      <c r="P110"/>
    </row>
    <row r="111" spans="1:23" x14ac:dyDescent="0.2">
      <c r="A111" s="733" t="s">
        <v>369</v>
      </c>
      <c r="B111" s="733"/>
      <c r="C111" s="733"/>
      <c r="D111" s="733"/>
      <c r="E111" s="733"/>
      <c r="F111" s="733"/>
      <c r="G111" s="733"/>
      <c r="H111" s="733"/>
      <c r="I111" s="733"/>
      <c r="J111" s="733"/>
      <c r="K111" s="733"/>
      <c r="L111" s="733"/>
      <c r="M111" s="733"/>
      <c r="N111" s="733"/>
      <c r="O111" s="733"/>
      <c r="P111" s="733"/>
      <c r="Q111" s="733"/>
      <c r="R111" s="733"/>
      <c r="S111" s="733"/>
      <c r="T111" s="733"/>
    </row>
    <row r="112" spans="1:23" x14ac:dyDescent="0.2">
      <c r="A112" s="734" t="s">
        <v>370</v>
      </c>
      <c r="B112" s="734"/>
      <c r="C112" s="734"/>
      <c r="D112" s="734"/>
      <c r="E112" s="734"/>
      <c r="F112" s="734"/>
      <c r="G112" s="734"/>
      <c r="H112" s="734"/>
      <c r="I112" s="734"/>
      <c r="J112" s="734"/>
      <c r="K112" s="734"/>
      <c r="L112" s="734"/>
      <c r="M112" s="734"/>
      <c r="N112" s="734"/>
      <c r="O112" s="734"/>
      <c r="P112" s="734"/>
      <c r="Q112" s="734"/>
      <c r="R112" s="734"/>
      <c r="S112" s="734"/>
      <c r="T112" s="734"/>
      <c r="U112" s="734"/>
      <c r="V112" s="734"/>
    </row>
    <row r="113" spans="1:22" x14ac:dyDescent="0.2">
      <c r="A113" s="734" t="s">
        <v>367</v>
      </c>
      <c r="B113" s="734"/>
      <c r="C113" s="734"/>
      <c r="D113" s="734"/>
      <c r="E113" s="734"/>
      <c r="F113" s="734"/>
      <c r="G113" s="734"/>
      <c r="H113" s="734"/>
      <c r="I113" s="734"/>
      <c r="J113" s="734"/>
      <c r="K113" s="734"/>
      <c r="L113" s="734"/>
      <c r="M113" s="734"/>
      <c r="N113" s="734"/>
      <c r="O113" s="734"/>
      <c r="P113" s="734"/>
      <c r="Q113" s="734"/>
      <c r="R113" s="734"/>
      <c r="S113" s="734"/>
      <c r="T113" s="734"/>
      <c r="U113" s="734"/>
      <c r="V113" s="734"/>
    </row>
    <row r="114" spans="1:22" x14ac:dyDescent="0.2">
      <c r="A114" s="734" t="s">
        <v>368</v>
      </c>
      <c r="B114" s="734"/>
      <c r="C114" s="734"/>
      <c r="D114" s="734"/>
      <c r="E114" s="734"/>
      <c r="F114" s="734"/>
      <c r="G114" s="734"/>
      <c r="H114" s="734"/>
      <c r="I114" s="734"/>
      <c r="J114" s="734"/>
      <c r="K114" s="734"/>
      <c r="L114" s="734"/>
      <c r="M114" s="734"/>
      <c r="N114" s="734"/>
      <c r="O114" s="734"/>
      <c r="P114" s="734"/>
      <c r="Q114" s="734"/>
    </row>
    <row r="115" spans="1:22" x14ac:dyDescent="0.2">
      <c r="A115" s="734" t="s">
        <v>371</v>
      </c>
      <c r="B115" s="734"/>
      <c r="C115" s="734"/>
      <c r="D115" s="734"/>
      <c r="E115" s="734"/>
      <c r="F115" s="734"/>
      <c r="G115" s="734"/>
      <c r="H115" s="734"/>
      <c r="I115" s="734"/>
      <c r="J115" s="734"/>
      <c r="K115" s="734"/>
      <c r="L115" s="734"/>
      <c r="M115" s="734"/>
      <c r="N115" s="734"/>
      <c r="O115" s="734"/>
      <c r="P115" s="734"/>
      <c r="Q115" s="734"/>
      <c r="R115" s="734"/>
      <c r="S115" s="734"/>
    </row>
    <row r="116" spans="1:22" x14ac:dyDescent="0.2">
      <c r="A116" s="734" t="s">
        <v>372</v>
      </c>
      <c r="B116" s="734"/>
      <c r="C116" s="734"/>
      <c r="D116" s="734"/>
      <c r="E116" s="734"/>
      <c r="F116" s="734"/>
      <c r="G116" s="734"/>
      <c r="H116" s="734"/>
      <c r="I116" s="734"/>
      <c r="J116" s="734"/>
      <c r="K116" s="734"/>
      <c r="L116" s="734"/>
      <c r="M116" s="734"/>
      <c r="N116" s="734"/>
      <c r="O116" s="734"/>
      <c r="P116" s="734"/>
      <c r="Q116" s="734"/>
      <c r="R116" s="734"/>
      <c r="S116" s="734"/>
    </row>
    <row r="117" spans="1:22" x14ac:dyDescent="0.2">
      <c r="A117" s="733" t="s">
        <v>373</v>
      </c>
      <c r="B117" s="725"/>
      <c r="C117" s="725"/>
      <c r="D117" s="725"/>
      <c r="E117" s="725"/>
      <c r="F117" s="725"/>
      <c r="G117" s="725"/>
      <c r="H117" s="725"/>
      <c r="I117" s="725"/>
      <c r="J117" s="725"/>
      <c r="K117" s="725"/>
      <c r="L117" s="725"/>
      <c r="M117" s="725"/>
      <c r="N117" s="725"/>
      <c r="O117" s="725"/>
      <c r="P117" s="725"/>
      <c r="Q117" s="725"/>
      <c r="R117" s="725"/>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35"/>
      <c r="R1" s="735"/>
      <c r="S1" s="735"/>
      <c r="T1" s="735"/>
      <c r="U1" s="735"/>
      <c r="V1" s="735"/>
      <c r="W1" s="735"/>
      <c r="X1" s="735"/>
      <c r="Y1" s="735"/>
      <c r="Z1" s="735"/>
    </row>
    <row r="2" spans="1:26" ht="22.5" customHeight="1" x14ac:dyDescent="0.25">
      <c r="A2" s="464" t="s">
        <v>383</v>
      </c>
      <c r="B2" s="465" t="s">
        <v>384</v>
      </c>
      <c r="C2" s="609" t="s">
        <v>1</v>
      </c>
      <c r="D2" s="609" t="s">
        <v>739</v>
      </c>
      <c r="E2" s="609" t="s">
        <v>742</v>
      </c>
      <c r="F2" s="466" t="s">
        <v>46</v>
      </c>
      <c r="G2" s="466" t="s">
        <v>4</v>
      </c>
      <c r="H2" s="466" t="s">
        <v>6</v>
      </c>
      <c r="I2" s="466" t="s">
        <v>7</v>
      </c>
      <c r="J2" s="466" t="s">
        <v>13</v>
      </c>
      <c r="K2" s="466" t="s">
        <v>9</v>
      </c>
      <c r="L2" s="467" t="s">
        <v>11</v>
      </c>
      <c r="Q2" s="609"/>
      <c r="R2" s="609"/>
      <c r="S2" s="609"/>
      <c r="T2" s="466"/>
      <c r="U2" s="466"/>
      <c r="V2" s="466"/>
      <c r="W2" s="466"/>
      <c r="X2" s="466"/>
      <c r="Y2" s="466"/>
      <c r="Z2" s="467"/>
    </row>
    <row r="3" spans="1:26" x14ac:dyDescent="0.25">
      <c r="A3" s="390"/>
      <c r="B3" s="30" t="s">
        <v>318</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789</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317</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313</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797</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820</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798</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795</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813</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802</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822</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311</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796</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801</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793</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792</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834</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837</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808</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790</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835</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814</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791</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839</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812</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794</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350</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811</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823</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408</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830</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832</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327</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818</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310</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809</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409</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330</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321</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836</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337</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815</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807</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332</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391</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831</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826</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810</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827</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799</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824</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356</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326</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817</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329</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387</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320</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840</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821</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348</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404</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338</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344</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825</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838</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410</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411</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325</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800</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833</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829</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803</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842</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805</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764</v>
      </c>
      <c r="E1">
        <v>2021</v>
      </c>
      <c r="G1" t="s">
        <v>199</v>
      </c>
      <c r="K1">
        <v>2021</v>
      </c>
      <c r="M1" t="s">
        <v>786</v>
      </c>
    </row>
    <row r="2" spans="1:13" x14ac:dyDescent="0.25">
      <c r="B2" s="555">
        <v>2021</v>
      </c>
      <c r="D2" s="517" t="s">
        <v>618</v>
      </c>
      <c r="E2" s="599">
        <f>SUM(E3:E6)</f>
        <v>4195899.97</v>
      </c>
      <c r="H2" s="555">
        <v>2021</v>
      </c>
      <c r="J2" s="517" t="s">
        <v>618</v>
      </c>
      <c r="K2" s="660">
        <f>SUM(K3:K6)</f>
        <v>2721.2400000000002</v>
      </c>
      <c r="M2" t="s">
        <v>787</v>
      </c>
    </row>
    <row r="3" spans="1:13" x14ac:dyDescent="0.25">
      <c r="A3" s="556"/>
      <c r="B3" s="7" t="s">
        <v>600</v>
      </c>
      <c r="D3" t="s">
        <v>597</v>
      </c>
      <c r="E3" s="654">
        <v>2459605.58</v>
      </c>
      <c r="G3" s="556"/>
      <c r="H3" s="7" t="s">
        <v>600</v>
      </c>
      <c r="J3" t="s">
        <v>597</v>
      </c>
      <c r="K3" s="656">
        <v>1541.17</v>
      </c>
      <c r="M3" s="516">
        <f>H4-B4</f>
        <v>-1.9844186634061742</v>
      </c>
    </row>
    <row r="4" spans="1:13" x14ac:dyDescent="0.25">
      <c r="A4" t="s">
        <v>620</v>
      </c>
      <c r="B4" s="559">
        <f>(E3/$E$2)*100</f>
        <v>58.619261602654461</v>
      </c>
      <c r="D4" t="s">
        <v>599</v>
      </c>
      <c r="E4" s="654">
        <v>1279492.8500000001</v>
      </c>
      <c r="G4" t="s">
        <v>597</v>
      </c>
      <c r="H4" s="559">
        <f>(K3/$K$2)*100</f>
        <v>56.634842939248287</v>
      </c>
      <c r="J4" t="s">
        <v>599</v>
      </c>
      <c r="K4" s="656">
        <v>995.77</v>
      </c>
      <c r="M4" s="516">
        <f>H5-B5</f>
        <v>6.0986257645415343</v>
      </c>
    </row>
    <row r="5" spans="1:13" x14ac:dyDescent="0.25">
      <c r="A5" t="s">
        <v>621</v>
      </c>
      <c r="B5" s="559">
        <f>(E4/$E$2)*100</f>
        <v>30.493883532690607</v>
      </c>
      <c r="D5" t="s">
        <v>596</v>
      </c>
      <c r="E5" s="654">
        <v>270869.49</v>
      </c>
      <c r="G5" t="s">
        <v>599</v>
      </c>
      <c r="H5" s="559">
        <f>(K4/$K$2)*100</f>
        <v>36.592509297232141</v>
      </c>
      <c r="J5" t="s">
        <v>596</v>
      </c>
      <c r="K5" s="656">
        <v>114.71</v>
      </c>
      <c r="M5" s="516">
        <f t="shared" ref="M5:M6" si="0">H6-B6</f>
        <v>-2.240217784274515</v>
      </c>
    </row>
    <row r="6" spans="1:13" x14ac:dyDescent="0.25">
      <c r="A6" t="s">
        <v>622</v>
      </c>
      <c r="B6" s="559">
        <f>(E5/$E$2)*100</f>
        <v>6.4555754888503696</v>
      </c>
      <c r="D6" s="557" t="s">
        <v>598</v>
      </c>
      <c r="E6" s="654">
        <v>185932.05</v>
      </c>
      <c r="G6" t="s">
        <v>596</v>
      </c>
      <c r="H6" s="559">
        <f>(K5/$K$2)*100</f>
        <v>4.2153577045758546</v>
      </c>
      <c r="J6" s="557" t="s">
        <v>598</v>
      </c>
      <c r="K6" s="656">
        <v>69.59</v>
      </c>
      <c r="M6" s="516">
        <f t="shared" si="0"/>
        <v>-1.8739893168608495</v>
      </c>
    </row>
    <row r="7" spans="1:13" x14ac:dyDescent="0.25">
      <c r="A7" s="557" t="s">
        <v>623</v>
      </c>
      <c r="B7" s="560">
        <f t="shared" ref="B7" si="1">(E6/$E$2)*100</f>
        <v>4.4312793758045661</v>
      </c>
      <c r="G7" s="557" t="s">
        <v>598</v>
      </c>
      <c r="H7" s="560">
        <f>(K6/$K$2)*100</f>
        <v>2.5572900589437166</v>
      </c>
    </row>
    <row r="8" spans="1:13" x14ac:dyDescent="0.25">
      <c r="D8" t="s">
        <v>619</v>
      </c>
      <c r="E8">
        <f>E2-SUM(E3:E6)</f>
        <v>0</v>
      </c>
    </row>
    <row r="10" spans="1:13" x14ac:dyDescent="0.25">
      <c r="A10" s="558" t="s">
        <v>1</v>
      </c>
      <c r="B10" s="558">
        <f>SUM(B4:B7)</f>
        <v>100</v>
      </c>
      <c r="G10" s="558" t="s">
        <v>1</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42</v>
      </c>
      <c r="G2" s="217"/>
    </row>
    <row r="4" spans="1:12" ht="12" x14ac:dyDescent="0.2">
      <c r="A4" s="48" t="s">
        <v>494</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36" t="s">
        <v>628</v>
      </c>
      <c r="C7" s="737"/>
      <c r="D7" s="737"/>
      <c r="E7" s="737"/>
      <c r="F7" s="737"/>
      <c r="J7" s="29"/>
    </row>
    <row r="8" spans="1:12" ht="14.1" customHeight="1" x14ac:dyDescent="0.2">
      <c r="A8" s="618" t="s">
        <v>40</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36</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39</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38</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37</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35</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34</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33</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32</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31</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30</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29</v>
      </c>
      <c r="B21" s="577">
        <v>30130.43417</v>
      </c>
      <c r="C21" s="577">
        <v>29600.555880000004</v>
      </c>
      <c r="D21" s="577">
        <v>29781.17698</v>
      </c>
      <c r="E21" s="578">
        <v>31035.41228</v>
      </c>
      <c r="F21" s="578">
        <v>35870.38005</v>
      </c>
      <c r="G21" s="217"/>
      <c r="H21" s="60">
        <f t="shared" si="0"/>
        <v>5739.9458799999993</v>
      </c>
    </row>
    <row r="22" spans="1:12" ht="14.1" customHeight="1" x14ac:dyDescent="0.2">
      <c r="A22" s="618" t="s">
        <v>28</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27</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26</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25</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24</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304</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471</v>
      </c>
      <c r="B29" s="307">
        <v>161.48017999999999</v>
      </c>
      <c r="C29" s="307">
        <v>276.46867000000003</v>
      </c>
      <c r="D29" s="307">
        <v>59.50665</v>
      </c>
      <c r="E29" s="508" t="s">
        <v>18</v>
      </c>
      <c r="F29" s="508" t="s">
        <v>18</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23</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303</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235</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22</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21</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20</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19</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1</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17</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427</v>
      </c>
      <c r="B46" s="31"/>
    </row>
    <row r="47" spans="1:10" ht="9.9499999999999993" customHeight="1" x14ac:dyDescent="0.2">
      <c r="A47" s="32"/>
      <c r="B47" s="31"/>
    </row>
    <row r="48" spans="1:10" x14ac:dyDescent="0.2">
      <c r="A48" s="32" t="s">
        <v>287</v>
      </c>
      <c r="B48" s="31"/>
    </row>
    <row r="49" spans="1:8" x14ac:dyDescent="0.2">
      <c r="A49" s="32" t="s">
        <v>495</v>
      </c>
      <c r="C49" s="217"/>
      <c r="E49" s="217"/>
    </row>
    <row r="50" spans="1:8" x14ac:dyDescent="0.2">
      <c r="A50" s="108" t="s">
        <v>472</v>
      </c>
    </row>
    <row r="51" spans="1:8" x14ac:dyDescent="0.2">
      <c r="A51" s="113"/>
      <c r="B51" s="60"/>
      <c r="C51" s="60"/>
      <c r="D51" s="60"/>
      <c r="E51" s="60"/>
      <c r="F51" s="60"/>
      <c r="G51" s="217"/>
      <c r="H51" s="217"/>
    </row>
    <row r="52" spans="1:8" x14ac:dyDescent="0.2">
      <c r="A52" s="552" t="s">
        <v>593</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43</v>
      </c>
    </row>
    <row r="3" spans="1:9" s="38" customFormat="1" ht="20.100000000000001" customHeight="1" x14ac:dyDescent="0.25">
      <c r="A3" s="738" t="s">
        <v>44</v>
      </c>
      <c r="B3" s="51">
        <v>2012</v>
      </c>
      <c r="C3" s="51">
        <v>2013</v>
      </c>
      <c r="D3" s="51">
        <v>2014</v>
      </c>
      <c r="E3" s="51">
        <v>2015</v>
      </c>
      <c r="F3" s="51">
        <v>2016</v>
      </c>
    </row>
    <row r="4" spans="1:9" s="38" customFormat="1" ht="20.100000000000001" customHeight="1" x14ac:dyDescent="0.25">
      <c r="A4" s="739"/>
      <c r="B4" s="709" t="s">
        <v>45</v>
      </c>
      <c r="C4" s="710"/>
      <c r="D4" s="710"/>
      <c r="E4" s="710"/>
      <c r="F4" s="710"/>
    </row>
    <row r="5" spans="1:9" s="53" customFormat="1" ht="15" customHeight="1" x14ac:dyDescent="0.2">
      <c r="A5" s="44" t="s">
        <v>46</v>
      </c>
      <c r="B5" s="52">
        <v>1.3310701468659771</v>
      </c>
      <c r="C5" s="216">
        <v>1.3376002346816511</v>
      </c>
      <c r="D5" s="216">
        <v>1.1964013649613574</v>
      </c>
      <c r="E5" s="216">
        <v>1.1326125349174898</v>
      </c>
      <c r="F5" s="216">
        <v>1.0728225044737996</v>
      </c>
    </row>
    <row r="6" spans="1:9" s="53" customFormat="1" ht="15" customHeight="1" x14ac:dyDescent="0.2">
      <c r="A6" s="44" t="s">
        <v>4</v>
      </c>
      <c r="B6" s="52">
        <v>4.1136523355262451</v>
      </c>
      <c r="C6" s="52">
        <v>4.0781860573300044</v>
      </c>
      <c r="D6" s="52">
        <v>3.9655705433342412</v>
      </c>
      <c r="E6" s="52">
        <v>3.6426228237759006</v>
      </c>
      <c r="F6" s="52">
        <v>3.4922248096886337</v>
      </c>
    </row>
    <row r="7" spans="1:9" s="53" customFormat="1" ht="15" customHeight="1" x14ac:dyDescent="0.2">
      <c r="A7" s="576" t="s">
        <v>47</v>
      </c>
      <c r="B7" s="579">
        <v>72.562966017957322</v>
      </c>
      <c r="C7" s="579">
        <v>73.376101041905031</v>
      </c>
      <c r="D7" s="579">
        <v>73.721677239017737</v>
      </c>
      <c r="E7" s="579">
        <v>74.582476031642585</v>
      </c>
      <c r="F7" s="579">
        <v>75.173214770058379</v>
      </c>
      <c r="G7" s="53" t="s">
        <v>624</v>
      </c>
    </row>
    <row r="8" spans="1:9" s="53" customFormat="1" ht="15" customHeight="1" x14ac:dyDescent="0.2">
      <c r="A8" s="44" t="s">
        <v>7</v>
      </c>
      <c r="B8" s="52">
        <v>20.994325631139247</v>
      </c>
      <c r="C8" s="52">
        <v>20.105838119399742</v>
      </c>
      <c r="D8" s="52">
        <v>20.092517943118366</v>
      </c>
      <c r="E8" s="52">
        <v>19.677164627152809</v>
      </c>
      <c r="F8" s="52">
        <v>19.397227470739882</v>
      </c>
    </row>
    <row r="9" spans="1:9" s="53" customFormat="1" ht="15" customHeight="1" x14ac:dyDescent="0.2">
      <c r="A9" s="44" t="s">
        <v>48</v>
      </c>
      <c r="B9" s="52">
        <v>0.61169218218940513</v>
      </c>
      <c r="C9" s="52">
        <v>0.67113403627002566</v>
      </c>
      <c r="D9" s="52">
        <v>0.6663285387668525</v>
      </c>
      <c r="E9" s="52">
        <v>0.71335945726968131</v>
      </c>
      <c r="F9" s="52">
        <v>0.68292028045460851</v>
      </c>
    </row>
    <row r="10" spans="1:9" s="53" customFormat="1" ht="15" customHeight="1" x14ac:dyDescent="0.2">
      <c r="A10" s="44" t="s">
        <v>9</v>
      </c>
      <c r="B10" s="52">
        <v>0.38629368632180383</v>
      </c>
      <c r="C10" s="52">
        <v>0.43114051041355628</v>
      </c>
      <c r="D10" s="52">
        <v>0.35750437080146807</v>
      </c>
      <c r="E10" s="52">
        <v>0.25176452524152904</v>
      </c>
      <c r="F10" s="52">
        <v>0.1815901645846833</v>
      </c>
    </row>
    <row r="11" spans="1:9" s="53" customFormat="1" ht="15.75" customHeight="1" x14ac:dyDescent="0.2">
      <c r="A11" s="44" t="s">
        <v>10</v>
      </c>
      <c r="B11" s="52" t="s">
        <v>18</v>
      </c>
      <c r="C11" s="52" t="s">
        <v>18</v>
      </c>
      <c r="D11" s="52" t="s">
        <v>18</v>
      </c>
      <c r="E11" s="52" t="s">
        <v>18</v>
      </c>
      <c r="F11" s="52" t="s">
        <v>18</v>
      </c>
    </row>
    <row r="12" spans="1:9" s="53" customFormat="1" ht="15" customHeight="1" x14ac:dyDescent="0.2">
      <c r="A12" s="44" t="s">
        <v>49</v>
      </c>
      <c r="B12" s="52" t="s">
        <v>18</v>
      </c>
      <c r="C12" s="52" t="s">
        <v>18</v>
      </c>
      <c r="D12" s="52" t="s">
        <v>18</v>
      </c>
      <c r="E12" s="52" t="s">
        <v>18</v>
      </c>
      <c r="F12" s="52" t="s">
        <v>18</v>
      </c>
    </row>
    <row r="13" spans="1:9" x14ac:dyDescent="0.2">
      <c r="A13" s="44"/>
      <c r="B13" s="54"/>
      <c r="C13" s="54"/>
      <c r="D13" s="54"/>
      <c r="E13" s="54"/>
      <c r="F13" s="54"/>
      <c r="I13" s="53"/>
    </row>
    <row r="14" spans="1:9" s="38" customFormat="1" ht="15.95" customHeight="1" x14ac:dyDescent="0.2">
      <c r="A14" s="55" t="s">
        <v>50</v>
      </c>
      <c r="B14" s="56"/>
      <c r="C14" s="56"/>
      <c r="D14" s="56"/>
      <c r="E14" s="56"/>
      <c r="F14" s="56"/>
      <c r="I14" s="53"/>
    </row>
    <row r="15" spans="1:9" s="38" customFormat="1" ht="15.95" customHeight="1" x14ac:dyDescent="0.2">
      <c r="A15" s="44" t="s">
        <v>51</v>
      </c>
      <c r="B15" s="52">
        <v>99.866483861482493</v>
      </c>
      <c r="C15" s="52">
        <v>99.849576438782677</v>
      </c>
      <c r="D15" s="52">
        <v>99.888382092729813</v>
      </c>
      <c r="E15" s="52">
        <v>99.933225685710397</v>
      </c>
      <c r="F15" s="52">
        <v>100</v>
      </c>
      <c r="G15" s="29"/>
    </row>
    <row r="16" spans="1:9" s="38" customFormat="1" ht="15.95" customHeight="1" x14ac:dyDescent="0.2">
      <c r="A16" s="44" t="s">
        <v>52</v>
      </c>
      <c r="B16" s="52">
        <v>100</v>
      </c>
      <c r="C16" s="52">
        <v>100</v>
      </c>
      <c r="D16" s="52">
        <v>100</v>
      </c>
      <c r="E16" s="52">
        <v>100</v>
      </c>
      <c r="F16" s="52">
        <v>100</v>
      </c>
      <c r="G16" s="29"/>
    </row>
    <row r="17" spans="1:7" s="38" customFormat="1" ht="15.95" customHeight="1" x14ac:dyDescent="0.2">
      <c r="A17" s="44" t="s">
        <v>53</v>
      </c>
      <c r="B17" s="52" t="s">
        <v>18</v>
      </c>
      <c r="C17" s="52" t="s">
        <v>18</v>
      </c>
      <c r="D17" s="52" t="s">
        <v>18</v>
      </c>
      <c r="E17" s="52" t="s">
        <v>18</v>
      </c>
      <c r="F17" s="52" t="s">
        <v>18</v>
      </c>
    </row>
    <row r="18" spans="1:7" s="38" customFormat="1" ht="15.95" customHeight="1" x14ac:dyDescent="0.2">
      <c r="A18" s="55"/>
      <c r="B18" s="52"/>
      <c r="C18" s="52"/>
      <c r="D18" s="52"/>
      <c r="E18" s="52"/>
      <c r="F18" s="52"/>
    </row>
    <row r="19" spans="1:7" s="38" customFormat="1" ht="15.95" customHeight="1" x14ac:dyDescent="0.2">
      <c r="A19" s="44" t="s">
        <v>54</v>
      </c>
      <c r="B19" s="52">
        <v>0.13351613851749872</v>
      </c>
      <c r="C19" s="52">
        <v>0.1504235612173383</v>
      </c>
      <c r="D19" s="52">
        <v>0.11161790727020091</v>
      </c>
      <c r="E19" s="52">
        <v>6.6774314289606382E-2</v>
      </c>
      <c r="F19" s="52">
        <v>4.0816989550444806E-2</v>
      </c>
    </row>
    <row r="20" spans="1:7" s="38" customFormat="1" ht="15.95" customHeight="1" x14ac:dyDescent="0.2">
      <c r="A20" s="44" t="s">
        <v>52</v>
      </c>
      <c r="B20" s="52">
        <v>100</v>
      </c>
      <c r="C20" s="52">
        <v>100</v>
      </c>
      <c r="D20" s="52">
        <v>100</v>
      </c>
      <c r="E20" s="52">
        <v>100</v>
      </c>
      <c r="F20" s="52">
        <v>100</v>
      </c>
    </row>
    <row r="21" spans="1:7" s="38" customFormat="1" ht="15.95" customHeight="1" x14ac:dyDescent="0.2">
      <c r="A21" s="57" t="s">
        <v>53</v>
      </c>
      <c r="B21" s="58" t="s">
        <v>18</v>
      </c>
      <c r="C21" s="58" t="s">
        <v>18</v>
      </c>
      <c r="D21" s="58" t="s">
        <v>18</v>
      </c>
      <c r="E21" s="58" t="s">
        <v>18</v>
      </c>
      <c r="F21" s="58" t="s">
        <v>18</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496</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40" t="s">
        <v>628</v>
      </c>
      <c r="C4" s="710"/>
      <c r="D4" s="710"/>
      <c r="E4" s="710"/>
      <c r="F4" s="710"/>
    </row>
    <row r="5" spans="1:11" ht="15" customHeight="1" x14ac:dyDescent="0.2">
      <c r="A5" s="618" t="s">
        <v>55</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56</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57</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58</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240</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59</v>
      </c>
      <c r="B10" s="318" t="s">
        <v>18</v>
      </c>
      <c r="C10" s="592" t="s">
        <v>18</v>
      </c>
      <c r="D10" s="529" t="s">
        <v>18</v>
      </c>
      <c r="E10" s="319" t="s">
        <v>18</v>
      </c>
      <c r="F10" s="529" t="s">
        <v>18</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237</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60</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61</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62</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63</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64</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65</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236</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239</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462</v>
      </c>
      <c r="B23" s="322" t="s">
        <v>18</v>
      </c>
      <c r="C23" s="322" t="s">
        <v>18</v>
      </c>
      <c r="D23" s="322" t="s">
        <v>18</v>
      </c>
      <c r="E23" s="65">
        <v>1061.8676399999999</v>
      </c>
      <c r="F23" s="65">
        <f>('[6]NON CONTRIBUTORY BENEFITS'!$O$41)/1000</f>
        <v>2258.5694699999999</v>
      </c>
      <c r="G23" s="267"/>
      <c r="H23" s="217" t="e">
        <f t="shared" si="0"/>
        <v>#VALUE!</v>
      </c>
    </row>
    <row r="24" spans="1:8" ht="15" customHeight="1" x14ac:dyDescent="0.2">
      <c r="A24" s="618" t="s">
        <v>464</v>
      </c>
      <c r="B24" s="322" t="s">
        <v>18</v>
      </c>
      <c r="C24" s="322" t="s">
        <v>18</v>
      </c>
      <c r="D24" s="322" t="s">
        <v>18</v>
      </c>
      <c r="E24" s="65">
        <v>7836.1296899999998</v>
      </c>
      <c r="F24" s="508" t="s">
        <v>18</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66</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67</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465</v>
      </c>
      <c r="B28" s="322" t="s">
        <v>18</v>
      </c>
      <c r="C28" s="322" t="s">
        <v>18</v>
      </c>
      <c r="D28" s="65">
        <v>550.90197999999998</v>
      </c>
      <c r="E28" s="65">
        <v>6584.38393</v>
      </c>
      <c r="F28" s="65">
        <f>('[6]NON CONTRIBUTORY BENEFITS'!$O$24)/1000</f>
        <v>6499.7544099999996</v>
      </c>
      <c r="G28" s="267"/>
      <c r="H28" s="217" t="e">
        <f t="shared" si="0"/>
        <v>#VALUE!</v>
      </c>
    </row>
    <row r="29" spans="1:8" ht="15" customHeight="1" x14ac:dyDescent="0.2">
      <c r="A29" s="618" t="s">
        <v>466</v>
      </c>
      <c r="B29" s="322" t="s">
        <v>18</v>
      </c>
      <c r="C29" s="322" t="s">
        <v>18</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238</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68</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69</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1</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17</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427</v>
      </c>
      <c r="B40" s="31"/>
    </row>
    <row r="41" spans="1:10" x14ac:dyDescent="0.2">
      <c r="A41" s="32"/>
      <c r="B41" s="31"/>
    </row>
    <row r="42" spans="1:10" x14ac:dyDescent="0.2">
      <c r="A42" s="32" t="s">
        <v>118</v>
      </c>
      <c r="B42" s="31"/>
    </row>
    <row r="43" spans="1:10" x14ac:dyDescent="0.2">
      <c r="A43" s="32" t="s">
        <v>423</v>
      </c>
      <c r="D43" s="217"/>
      <c r="F43" s="217"/>
      <c r="I43" s="38"/>
    </row>
    <row r="44" spans="1:10" x14ac:dyDescent="0.2">
      <c r="A44" s="32" t="s">
        <v>461</v>
      </c>
      <c r="D44" s="217"/>
      <c r="F44" s="217"/>
    </row>
    <row r="45" spans="1:10" x14ac:dyDescent="0.2">
      <c r="A45" s="32" t="s">
        <v>527</v>
      </c>
      <c r="I45" s="33"/>
    </row>
    <row r="46" spans="1:10" x14ac:dyDescent="0.2">
      <c r="A46" s="32" t="s">
        <v>467</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70</v>
      </c>
    </row>
    <row r="3" spans="1:10" s="38" customFormat="1" ht="20.100000000000001" customHeight="1" x14ac:dyDescent="0.25">
      <c r="A3" s="738" t="s">
        <v>44</v>
      </c>
      <c r="B3" s="51">
        <v>2012</v>
      </c>
      <c r="C3" s="51">
        <v>2013</v>
      </c>
      <c r="D3" s="51">
        <v>2014</v>
      </c>
      <c r="E3" s="51">
        <v>2015</v>
      </c>
      <c r="F3" s="51">
        <v>2016</v>
      </c>
    </row>
    <row r="4" spans="1:10" s="38" customFormat="1" ht="20.100000000000001" customHeight="1" x14ac:dyDescent="0.25">
      <c r="A4" s="739"/>
      <c r="B4" s="709" t="s">
        <v>45</v>
      </c>
      <c r="C4" s="710"/>
      <c r="D4" s="710"/>
      <c r="E4" s="710"/>
      <c r="F4" s="710"/>
    </row>
    <row r="5" spans="1:10" ht="15.95" customHeight="1" x14ac:dyDescent="0.2">
      <c r="A5" s="44" t="s">
        <v>46</v>
      </c>
      <c r="B5" s="52">
        <v>26.183377862042356</v>
      </c>
      <c r="C5" s="52">
        <v>25.289924229900834</v>
      </c>
      <c r="D5" s="52">
        <v>24.30106716980081</v>
      </c>
      <c r="E5" s="52">
        <v>20.625648027291408</v>
      </c>
      <c r="F5" s="52">
        <v>21.647569598781573</v>
      </c>
      <c r="G5" s="53"/>
      <c r="H5" s="53"/>
      <c r="I5" s="53"/>
      <c r="J5" s="53"/>
    </row>
    <row r="6" spans="1:10" ht="15.95" customHeight="1" x14ac:dyDescent="0.2">
      <c r="A6" s="44" t="s">
        <v>4</v>
      </c>
      <c r="B6" s="52">
        <v>7.2988158528843021</v>
      </c>
      <c r="C6" s="52">
        <v>7.3646285601962553</v>
      </c>
      <c r="D6" s="52">
        <v>7.3966746296875305</v>
      </c>
      <c r="E6" s="52">
        <v>8.2588390135699878</v>
      </c>
      <c r="F6" s="52">
        <v>9.7671418356964725</v>
      </c>
      <c r="G6" s="53"/>
      <c r="H6" s="53"/>
      <c r="I6" s="53"/>
      <c r="J6" s="53"/>
    </row>
    <row r="7" spans="1:10" ht="15.95" customHeight="1" x14ac:dyDescent="0.2">
      <c r="A7" s="576" t="s">
        <v>47</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7</v>
      </c>
      <c r="B8" s="52" t="s">
        <v>18</v>
      </c>
      <c r="C8" s="52" t="s">
        <v>18</v>
      </c>
      <c r="D8" s="52" t="s">
        <v>18</v>
      </c>
      <c r="E8" s="52" t="s">
        <v>18</v>
      </c>
      <c r="F8" s="52" t="s">
        <v>18</v>
      </c>
      <c r="G8" s="53"/>
      <c r="H8" s="53"/>
      <c r="I8" s="53"/>
      <c r="J8" s="53"/>
    </row>
    <row r="9" spans="1:10" ht="15.95" customHeight="1" x14ac:dyDescent="0.2">
      <c r="A9" s="44" t="s">
        <v>48</v>
      </c>
      <c r="B9" s="52">
        <v>36.512722323328354</v>
      </c>
      <c r="C9" s="52">
        <v>37.106175697239124</v>
      </c>
      <c r="D9" s="52">
        <v>38.300978591007564</v>
      </c>
      <c r="E9" s="52">
        <v>38.156016099697666</v>
      </c>
      <c r="F9" s="52">
        <v>35.675508343020859</v>
      </c>
      <c r="G9" s="53"/>
      <c r="H9" s="53"/>
      <c r="I9" s="53"/>
      <c r="J9" s="53"/>
    </row>
    <row r="10" spans="1:10" ht="15.95" customHeight="1" x14ac:dyDescent="0.2">
      <c r="A10" s="44" t="s">
        <v>9</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10</v>
      </c>
      <c r="B11" s="52" t="s">
        <v>18</v>
      </c>
      <c r="C11" s="52" t="s">
        <v>18</v>
      </c>
      <c r="D11" s="52" t="s">
        <v>18</v>
      </c>
      <c r="E11" s="52" t="s">
        <v>18</v>
      </c>
      <c r="F11" s="52" t="s">
        <v>18</v>
      </c>
      <c r="G11" s="53"/>
      <c r="H11" s="53"/>
      <c r="I11" s="53"/>
      <c r="J11" s="53"/>
    </row>
    <row r="12" spans="1:10" ht="15.95" customHeight="1" x14ac:dyDescent="0.2">
      <c r="A12" s="44" t="s">
        <v>49</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50</v>
      </c>
      <c r="B14" s="56"/>
      <c r="C14" s="56"/>
      <c r="D14" s="56"/>
      <c r="E14" s="56"/>
      <c r="F14" s="56"/>
      <c r="H14" s="38"/>
      <c r="I14" s="53"/>
      <c r="J14" s="38"/>
    </row>
    <row r="15" spans="1:10" ht="15.95" customHeight="1" x14ac:dyDescent="0.2">
      <c r="A15" s="44" t="s">
        <v>51</v>
      </c>
      <c r="B15" s="52">
        <v>22.480215476863251</v>
      </c>
      <c r="C15" s="52">
        <v>22.874033827930109</v>
      </c>
      <c r="D15" s="52">
        <v>24.814395842878621</v>
      </c>
      <c r="E15" s="52">
        <v>20.812675085984672</v>
      </c>
      <c r="F15" s="52">
        <v>21.658102524496552</v>
      </c>
      <c r="H15" s="38"/>
      <c r="I15" s="38"/>
      <c r="J15" s="38"/>
    </row>
    <row r="16" spans="1:10" ht="15.95" customHeight="1" x14ac:dyDescent="0.2">
      <c r="A16" s="44" t="s">
        <v>52</v>
      </c>
      <c r="B16" s="52">
        <v>100</v>
      </c>
      <c r="C16" s="52">
        <v>100</v>
      </c>
      <c r="D16" s="52">
        <v>100</v>
      </c>
      <c r="E16" s="52">
        <v>100</v>
      </c>
      <c r="F16" s="52">
        <v>100</v>
      </c>
      <c r="H16" s="38"/>
      <c r="I16" s="38"/>
      <c r="J16" s="38"/>
    </row>
    <row r="17" spans="1:10" ht="15.95" customHeight="1" x14ac:dyDescent="0.2">
      <c r="A17" s="44" t="s">
        <v>53</v>
      </c>
      <c r="B17" s="52" t="s">
        <v>18</v>
      </c>
      <c r="C17" s="52" t="s">
        <v>18</v>
      </c>
      <c r="D17" s="52" t="s">
        <v>18</v>
      </c>
      <c r="E17" s="52" t="s">
        <v>18</v>
      </c>
      <c r="F17" s="52" t="s">
        <v>18</v>
      </c>
      <c r="H17" s="38"/>
      <c r="I17" s="38"/>
      <c r="J17" s="38"/>
    </row>
    <row r="18" spans="1:10" ht="12" customHeight="1" x14ac:dyDescent="0.2">
      <c r="A18" s="55"/>
      <c r="B18" s="52"/>
      <c r="C18" s="52"/>
      <c r="D18" s="52"/>
      <c r="E18" s="52"/>
      <c r="F18" s="52"/>
      <c r="H18" s="38"/>
      <c r="I18" s="38"/>
      <c r="J18" s="38"/>
    </row>
    <row r="19" spans="1:10" ht="15.95" customHeight="1" x14ac:dyDescent="0.2">
      <c r="A19" s="44" t="s">
        <v>54</v>
      </c>
      <c r="B19" s="52">
        <v>77.519784523136735</v>
      </c>
      <c r="C19" s="52">
        <v>77.125966172069894</v>
      </c>
      <c r="D19" s="52">
        <v>75.185604157121418</v>
      </c>
      <c r="E19" s="52">
        <v>79.187324914015349</v>
      </c>
      <c r="F19" s="52">
        <v>78.341897475503416</v>
      </c>
      <c r="H19" s="38"/>
      <c r="I19" s="38"/>
      <c r="J19" s="38"/>
    </row>
    <row r="20" spans="1:10" ht="15.95" customHeight="1" x14ac:dyDescent="0.2">
      <c r="A20" s="44" t="s">
        <v>52</v>
      </c>
      <c r="B20" s="52">
        <v>100</v>
      </c>
      <c r="C20" s="52">
        <v>100</v>
      </c>
      <c r="D20" s="52">
        <v>100</v>
      </c>
      <c r="E20" s="52">
        <v>100</v>
      </c>
      <c r="F20" s="52">
        <v>100</v>
      </c>
      <c r="H20" s="38"/>
      <c r="I20" s="38"/>
      <c r="J20" s="38"/>
    </row>
    <row r="21" spans="1:10" ht="15.95" customHeight="1" x14ac:dyDescent="0.2">
      <c r="A21" s="57" t="s">
        <v>53</v>
      </c>
      <c r="B21" s="58" t="s">
        <v>18</v>
      </c>
      <c r="C21" s="58" t="s">
        <v>18</v>
      </c>
      <c r="D21" s="58" t="s">
        <v>18</v>
      </c>
      <c r="E21" s="58" t="s">
        <v>18</v>
      </c>
      <c r="F21" s="58" t="s">
        <v>18</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71</v>
      </c>
    </row>
    <row r="3" spans="1:8" ht="12" x14ac:dyDescent="0.2">
      <c r="A3" s="48" t="s">
        <v>497</v>
      </c>
    </row>
    <row r="4" spans="1:8" x14ac:dyDescent="0.2">
      <c r="F4" s="63" t="s">
        <v>2</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72</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73</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74</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75</v>
      </c>
      <c r="B9" s="237">
        <v>24976472</v>
      </c>
      <c r="C9" s="237">
        <v>26271111</v>
      </c>
      <c r="D9" s="237">
        <v>28978713</v>
      </c>
      <c r="E9" s="237">
        <v>31021739</v>
      </c>
      <c r="F9" s="237">
        <v>32686766</v>
      </c>
      <c r="H9" s="230">
        <f t="shared" si="0"/>
        <v>7710294</v>
      </c>
    </row>
    <row r="10" spans="1:8" s="38" customFormat="1" ht="18" customHeight="1" x14ac:dyDescent="0.25">
      <c r="A10" s="77" t="s">
        <v>246</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76</v>
      </c>
      <c r="B11" s="237">
        <v>18777402</v>
      </c>
      <c r="C11" s="237">
        <v>20964692</v>
      </c>
      <c r="D11" s="237">
        <v>23227949</v>
      </c>
      <c r="E11" s="237">
        <v>24890271.159999996</v>
      </c>
      <c r="F11" s="237">
        <v>25817174.84</v>
      </c>
      <c r="H11" s="230">
        <f t="shared" si="0"/>
        <v>7039772.8399999999</v>
      </c>
    </row>
    <row r="12" spans="1:8" s="38" customFormat="1" ht="18" customHeight="1" x14ac:dyDescent="0.25">
      <c r="A12" s="79" t="s">
        <v>77</v>
      </c>
      <c r="B12" s="237">
        <v>75830343</v>
      </c>
      <c r="C12" s="237">
        <v>83654337</v>
      </c>
      <c r="D12" s="237">
        <v>96399772</v>
      </c>
      <c r="E12" s="237">
        <v>101641951</v>
      </c>
      <c r="F12" s="237">
        <v>106334865</v>
      </c>
      <c r="H12" s="230">
        <f t="shared" si="0"/>
        <v>30504522</v>
      </c>
    </row>
    <row r="13" spans="1:8" s="38" customFormat="1" ht="18" customHeight="1" x14ac:dyDescent="0.25">
      <c r="A13" s="79" t="s">
        <v>250</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17</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41" t="s">
        <v>257</v>
      </c>
      <c r="B16" s="741"/>
      <c r="C16" s="741"/>
      <c r="D16" s="741"/>
      <c r="E16" s="741"/>
      <c r="F16" s="741"/>
    </row>
    <row r="19" spans="1:6" ht="12" x14ac:dyDescent="0.2">
      <c r="A19" s="48" t="s">
        <v>78</v>
      </c>
    </row>
    <row r="20" spans="1:6" x14ac:dyDescent="0.2">
      <c r="A20" s="30"/>
    </row>
    <row r="21" spans="1:6" ht="20.100000000000001" customHeight="1" x14ac:dyDescent="0.2">
      <c r="A21" s="738" t="s">
        <v>44</v>
      </c>
      <c r="B21" s="51">
        <v>2012</v>
      </c>
      <c r="C21" s="51">
        <v>2013</v>
      </c>
      <c r="D21" s="51">
        <v>2014</v>
      </c>
      <c r="E21" s="51">
        <v>2015</v>
      </c>
      <c r="F21" s="51">
        <v>2016</v>
      </c>
    </row>
    <row r="22" spans="1:6" ht="20.100000000000001" customHeight="1" x14ac:dyDescent="0.2">
      <c r="A22" s="739"/>
      <c r="B22" s="709" t="s">
        <v>45</v>
      </c>
      <c r="C22" s="710"/>
      <c r="D22" s="710"/>
      <c r="E22" s="710"/>
      <c r="F22" s="710"/>
    </row>
    <row r="23" spans="1:6" ht="15.95" customHeight="1" x14ac:dyDescent="0.2">
      <c r="A23" s="44" t="s">
        <v>46</v>
      </c>
      <c r="B23" s="81">
        <v>100</v>
      </c>
      <c r="C23" s="81">
        <v>100</v>
      </c>
      <c r="D23" s="81">
        <v>100</v>
      </c>
      <c r="E23" s="81">
        <v>100</v>
      </c>
      <c r="F23" s="81">
        <v>100</v>
      </c>
    </row>
    <row r="24" spans="1:6" ht="15.95" customHeight="1" x14ac:dyDescent="0.2">
      <c r="A24" s="44" t="s">
        <v>4</v>
      </c>
      <c r="B24" s="81" t="s">
        <v>18</v>
      </c>
      <c r="C24" s="81" t="s">
        <v>18</v>
      </c>
      <c r="D24" s="81" t="s">
        <v>18</v>
      </c>
      <c r="E24" s="81" t="s">
        <v>18</v>
      </c>
      <c r="F24" s="81" t="s">
        <v>18</v>
      </c>
    </row>
    <row r="25" spans="1:6" ht="15.95" customHeight="1" x14ac:dyDescent="0.2">
      <c r="A25" s="44" t="s">
        <v>47</v>
      </c>
      <c r="B25" s="81" t="s">
        <v>18</v>
      </c>
      <c r="C25" s="81" t="s">
        <v>18</v>
      </c>
      <c r="D25" s="81" t="s">
        <v>18</v>
      </c>
      <c r="E25" s="81" t="s">
        <v>18</v>
      </c>
      <c r="F25" s="81" t="s">
        <v>18</v>
      </c>
    </row>
    <row r="26" spans="1:6" ht="15.95" customHeight="1" x14ac:dyDescent="0.2">
      <c r="A26" s="44" t="s">
        <v>7</v>
      </c>
      <c r="B26" s="81" t="s">
        <v>18</v>
      </c>
      <c r="C26" s="81" t="s">
        <v>18</v>
      </c>
      <c r="D26" s="81" t="s">
        <v>18</v>
      </c>
      <c r="E26" s="81" t="s">
        <v>18</v>
      </c>
      <c r="F26" s="81" t="s">
        <v>18</v>
      </c>
    </row>
    <row r="27" spans="1:6" ht="15.95" customHeight="1" x14ac:dyDescent="0.2">
      <c r="A27" s="44" t="s">
        <v>48</v>
      </c>
      <c r="B27" s="81" t="s">
        <v>18</v>
      </c>
      <c r="C27" s="81" t="s">
        <v>18</v>
      </c>
      <c r="D27" s="81" t="s">
        <v>18</v>
      </c>
      <c r="E27" s="81" t="s">
        <v>18</v>
      </c>
      <c r="F27" s="81" t="s">
        <v>18</v>
      </c>
    </row>
    <row r="28" spans="1:6" ht="15.95" customHeight="1" x14ac:dyDescent="0.2">
      <c r="A28" s="44" t="s">
        <v>9</v>
      </c>
      <c r="B28" s="81" t="s">
        <v>18</v>
      </c>
      <c r="C28" s="81" t="s">
        <v>18</v>
      </c>
      <c r="D28" s="81" t="s">
        <v>18</v>
      </c>
      <c r="E28" s="81" t="s">
        <v>18</v>
      </c>
      <c r="F28" s="81" t="s">
        <v>18</v>
      </c>
    </row>
    <row r="29" spans="1:6" ht="15.95" customHeight="1" x14ac:dyDescent="0.2">
      <c r="A29" s="44" t="s">
        <v>10</v>
      </c>
      <c r="B29" s="81" t="s">
        <v>18</v>
      </c>
      <c r="C29" s="81" t="s">
        <v>18</v>
      </c>
      <c r="D29" s="81" t="s">
        <v>18</v>
      </c>
      <c r="E29" s="81" t="s">
        <v>18</v>
      </c>
      <c r="F29" s="81" t="s">
        <v>18</v>
      </c>
    </row>
    <row r="30" spans="1:6" ht="15.95" customHeight="1" x14ac:dyDescent="0.2">
      <c r="A30" s="44" t="s">
        <v>49</v>
      </c>
      <c r="B30" s="81" t="s">
        <v>18</v>
      </c>
      <c r="C30" s="81" t="s">
        <v>18</v>
      </c>
      <c r="D30" s="81" t="s">
        <v>18</v>
      </c>
      <c r="E30" s="81" t="s">
        <v>18</v>
      </c>
      <c r="F30" s="81" t="s">
        <v>18</v>
      </c>
    </row>
    <row r="31" spans="1:6" ht="15.75" customHeight="1" x14ac:dyDescent="0.2">
      <c r="A31" s="44"/>
      <c r="B31" s="82"/>
      <c r="C31" s="82"/>
      <c r="D31" s="82"/>
      <c r="E31" s="82"/>
      <c r="F31" s="82"/>
    </row>
    <row r="32" spans="1:6" ht="15.95" customHeight="1" x14ac:dyDescent="0.2">
      <c r="A32" s="55" t="s">
        <v>50</v>
      </c>
      <c r="B32" s="83"/>
      <c r="C32" s="83"/>
      <c r="D32" s="83"/>
      <c r="E32" s="83"/>
      <c r="F32" s="83"/>
    </row>
    <row r="33" spans="1:6" ht="15.95" customHeight="1" x14ac:dyDescent="0.2">
      <c r="A33" s="44" t="s">
        <v>51</v>
      </c>
      <c r="B33" s="81">
        <v>94.295869043035765</v>
      </c>
      <c r="C33" s="81">
        <v>94.28490621468913</v>
      </c>
      <c r="D33" s="81">
        <v>94.015044612243187</v>
      </c>
      <c r="E33" s="81">
        <v>94.188699812022179</v>
      </c>
      <c r="F33" s="81">
        <v>94.260728340302592</v>
      </c>
    </row>
    <row r="34" spans="1:6" ht="15.95" customHeight="1" x14ac:dyDescent="0.2">
      <c r="A34" s="44" t="s">
        <v>52</v>
      </c>
      <c r="B34" s="81" t="s">
        <v>18</v>
      </c>
      <c r="C34" s="81" t="s">
        <v>18</v>
      </c>
      <c r="D34" s="81" t="s">
        <v>18</v>
      </c>
      <c r="E34" s="81" t="s">
        <v>18</v>
      </c>
      <c r="F34" s="81" t="s">
        <v>18</v>
      </c>
    </row>
    <row r="35" spans="1:6" ht="15.95" customHeight="1" x14ac:dyDescent="0.2">
      <c r="A35" s="44" t="s">
        <v>53</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54</v>
      </c>
      <c r="B37" s="81">
        <v>5.704130956964236</v>
      </c>
      <c r="C37" s="81">
        <v>5.7150937853108683</v>
      </c>
      <c r="D37" s="81">
        <v>5.9849553877568145</v>
      </c>
      <c r="E37" s="81">
        <v>5.811300187977813</v>
      </c>
      <c r="F37" s="81">
        <v>5.7392716596974145</v>
      </c>
    </row>
    <row r="38" spans="1:6" ht="15.95" customHeight="1" x14ac:dyDescent="0.2">
      <c r="A38" s="44" t="s">
        <v>52</v>
      </c>
      <c r="B38" s="81" t="s">
        <v>18</v>
      </c>
      <c r="C38" s="81" t="s">
        <v>18</v>
      </c>
      <c r="D38" s="81" t="s">
        <v>18</v>
      </c>
      <c r="E38" s="81" t="s">
        <v>18</v>
      </c>
      <c r="F38" s="81" t="s">
        <v>18</v>
      </c>
    </row>
    <row r="39" spans="1:6" ht="15.95" customHeight="1" x14ac:dyDescent="0.2">
      <c r="A39" s="57" t="s">
        <v>53</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79</v>
      </c>
      <c r="B1" s="29"/>
      <c r="C1" s="29"/>
      <c r="D1" s="29"/>
      <c r="E1" s="29"/>
      <c r="F1" s="29"/>
    </row>
    <row r="2" spans="1:21" x14ac:dyDescent="0.25">
      <c r="A2" s="29"/>
      <c r="B2" s="29"/>
      <c r="C2" s="29"/>
      <c r="D2" s="29"/>
      <c r="E2" s="29"/>
      <c r="F2" s="29"/>
    </row>
    <row r="3" spans="1:21" x14ac:dyDescent="0.25">
      <c r="A3" s="86"/>
      <c r="B3" s="51">
        <v>2012</v>
      </c>
      <c r="C3" s="709">
        <v>2013</v>
      </c>
      <c r="D3" s="711"/>
      <c r="E3" s="709">
        <v>2014</v>
      </c>
      <c r="F3" s="710"/>
      <c r="G3" s="51">
        <v>2015</v>
      </c>
      <c r="H3" s="51">
        <v>2016</v>
      </c>
    </row>
    <row r="4" spans="1:21" x14ac:dyDescent="0.25">
      <c r="A4" s="254" t="s">
        <v>246</v>
      </c>
      <c r="B4" s="260"/>
      <c r="C4" s="260"/>
      <c r="D4" s="164"/>
      <c r="E4" s="260"/>
      <c r="F4" s="164"/>
      <c r="G4" s="260"/>
      <c r="H4" s="260"/>
    </row>
    <row r="5" spans="1:21" x14ac:dyDescent="0.25">
      <c r="A5" s="255" t="s">
        <v>87</v>
      </c>
      <c r="B5" s="239">
        <v>51770</v>
      </c>
      <c r="C5" s="410">
        <v>57585</v>
      </c>
      <c r="D5" s="411">
        <v>1</v>
      </c>
      <c r="E5" s="410">
        <v>59557</v>
      </c>
      <c r="F5" s="411"/>
      <c r="G5" s="240">
        <v>60102</v>
      </c>
      <c r="H5" s="240">
        <v>59729</v>
      </c>
      <c r="M5" s="331"/>
      <c r="P5" s="331"/>
      <c r="Q5" s="331"/>
      <c r="R5" s="331"/>
      <c r="S5" s="331"/>
      <c r="T5" s="331"/>
      <c r="U5" s="331"/>
    </row>
    <row r="6" spans="1:21" x14ac:dyDescent="0.25">
      <c r="A6" s="255" t="s">
        <v>80</v>
      </c>
      <c r="B6" s="239">
        <v>293786</v>
      </c>
      <c r="C6" s="410">
        <v>292451</v>
      </c>
      <c r="D6" s="411">
        <v>1</v>
      </c>
      <c r="E6" s="410">
        <v>297303</v>
      </c>
      <c r="F6" s="411"/>
      <c r="G6" s="240">
        <v>302105</v>
      </c>
      <c r="H6" s="240">
        <v>298303</v>
      </c>
      <c r="M6" s="331"/>
    </row>
    <row r="7" spans="1:21" x14ac:dyDescent="0.25">
      <c r="A7" s="255" t="s">
        <v>81</v>
      </c>
      <c r="B7" s="241">
        <v>92.8</v>
      </c>
      <c r="C7" s="422">
        <v>89</v>
      </c>
      <c r="D7" s="411">
        <v>2</v>
      </c>
      <c r="E7" s="422">
        <v>81.5</v>
      </c>
      <c r="F7" s="411">
        <v>3</v>
      </c>
      <c r="G7" s="479">
        <v>82.6</v>
      </c>
      <c r="H7" s="479">
        <v>78.900000000000006</v>
      </c>
    </row>
    <row r="8" spans="1:21" x14ac:dyDescent="0.25">
      <c r="A8" s="255" t="s">
        <v>251</v>
      </c>
      <c r="B8" s="243">
        <v>4.9000000000000004</v>
      </c>
      <c r="C8" s="423">
        <v>5.0999999999999996</v>
      </c>
      <c r="D8" s="412">
        <v>2</v>
      </c>
      <c r="E8" s="423">
        <v>4.9000000000000004</v>
      </c>
      <c r="F8" s="412"/>
      <c r="G8" s="243">
        <v>5.8</v>
      </c>
      <c r="H8" s="242">
        <v>5</v>
      </c>
    </row>
    <row r="9" spans="1:21" x14ac:dyDescent="0.25">
      <c r="A9" s="255" t="s">
        <v>82</v>
      </c>
      <c r="B9" s="239">
        <v>24110</v>
      </c>
      <c r="C9" s="410">
        <v>26853</v>
      </c>
      <c r="D9" s="411">
        <v>1</v>
      </c>
      <c r="E9" s="410">
        <v>30635</v>
      </c>
      <c r="F9" s="411"/>
      <c r="G9" s="240">
        <v>44346</v>
      </c>
      <c r="H9" s="240">
        <v>47848</v>
      </c>
      <c r="M9" s="331"/>
    </row>
    <row r="10" spans="1:21" x14ac:dyDescent="0.25">
      <c r="A10" s="255" t="s">
        <v>252</v>
      </c>
      <c r="B10" s="240">
        <v>111533</v>
      </c>
      <c r="C10" s="410">
        <v>115706</v>
      </c>
      <c r="D10" s="411">
        <v>1</v>
      </c>
      <c r="E10" s="410">
        <v>119941</v>
      </c>
      <c r="F10" s="411"/>
      <c r="G10" s="240">
        <v>128747</v>
      </c>
      <c r="H10" s="240">
        <v>137852</v>
      </c>
      <c r="M10" s="331"/>
    </row>
    <row r="11" spans="1:21" x14ac:dyDescent="0.25">
      <c r="A11" s="255" t="s">
        <v>83</v>
      </c>
      <c r="B11" s="239">
        <v>45461</v>
      </c>
      <c r="C11" s="410">
        <v>47274</v>
      </c>
      <c r="D11" s="413"/>
      <c r="E11" s="410">
        <v>51531</v>
      </c>
      <c r="F11" s="413"/>
      <c r="G11" s="240">
        <v>52889</v>
      </c>
      <c r="H11" s="240">
        <v>55511</v>
      </c>
    </row>
    <row r="12" spans="1:21" x14ac:dyDescent="0.25">
      <c r="A12" s="255" t="s">
        <v>253</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254</v>
      </c>
      <c r="B14" s="246"/>
      <c r="C14" s="246"/>
      <c r="D14" s="415"/>
      <c r="E14" s="424"/>
      <c r="F14" s="415"/>
      <c r="G14" s="246"/>
      <c r="H14" s="246"/>
    </row>
    <row r="15" spans="1:21" x14ac:dyDescent="0.25">
      <c r="A15" s="255" t="s">
        <v>255</v>
      </c>
      <c r="B15" s="240">
        <v>458289</v>
      </c>
      <c r="C15" s="410">
        <v>460310</v>
      </c>
      <c r="D15" s="413"/>
      <c r="E15" s="410">
        <v>540615</v>
      </c>
      <c r="F15" s="413"/>
      <c r="G15" s="240">
        <v>474423</v>
      </c>
      <c r="H15" s="240">
        <v>499750</v>
      </c>
      <c r="J15" s="331"/>
      <c r="K15" s="331"/>
      <c r="L15" s="331"/>
      <c r="M15" s="331"/>
    </row>
    <row r="16" spans="1:21" x14ac:dyDescent="0.25">
      <c r="A16" s="255" t="s">
        <v>256</v>
      </c>
      <c r="B16" s="240">
        <v>210202</v>
      </c>
      <c r="C16" s="410">
        <v>211004</v>
      </c>
      <c r="D16" s="413"/>
      <c r="E16" s="410">
        <v>100897</v>
      </c>
      <c r="F16" s="413"/>
      <c r="G16" s="240">
        <v>106724</v>
      </c>
      <c r="H16" s="240">
        <v>107728</v>
      </c>
      <c r="J16" s="331"/>
      <c r="K16" s="331"/>
      <c r="L16" s="331"/>
      <c r="M16" s="331"/>
    </row>
    <row r="17" spans="1:21" x14ac:dyDescent="0.25">
      <c r="A17" s="255" t="s">
        <v>276</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77</v>
      </c>
      <c r="B19" s="246"/>
      <c r="C19" s="424"/>
      <c r="D19" s="415"/>
      <c r="E19" s="424"/>
      <c r="F19" s="415"/>
      <c r="G19" s="246"/>
      <c r="H19" s="246"/>
    </row>
    <row r="20" spans="1:21" x14ac:dyDescent="0.25">
      <c r="A20" s="255" t="s">
        <v>84</v>
      </c>
      <c r="B20" s="247">
        <v>268054</v>
      </c>
      <c r="C20" s="248">
        <v>98756</v>
      </c>
      <c r="D20" s="416"/>
      <c r="E20" s="248">
        <v>35682</v>
      </c>
      <c r="F20" s="416"/>
      <c r="G20" s="248">
        <v>22446</v>
      </c>
      <c r="H20" s="248">
        <v>17880</v>
      </c>
      <c r="J20" s="510"/>
      <c r="K20" s="510"/>
      <c r="L20" s="510"/>
      <c r="M20" s="510"/>
      <c r="U20" s="510"/>
    </row>
    <row r="21" spans="1:21" x14ac:dyDescent="0.25">
      <c r="A21" s="255" t="s">
        <v>85</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261</v>
      </c>
      <c r="B23" s="244"/>
      <c r="C23" s="244"/>
      <c r="D23" s="32"/>
      <c r="E23" s="244"/>
      <c r="F23" s="32"/>
      <c r="G23" s="244"/>
      <c r="H23" s="244"/>
    </row>
    <row r="24" spans="1:21" x14ac:dyDescent="0.25">
      <c r="A24" s="255" t="s">
        <v>551</v>
      </c>
      <c r="B24" s="240">
        <v>160</v>
      </c>
      <c r="C24" s="410">
        <v>212</v>
      </c>
      <c r="D24" s="413"/>
      <c r="E24" s="410">
        <v>216</v>
      </c>
      <c r="F24" s="413"/>
      <c r="G24" s="240">
        <v>219</v>
      </c>
      <c r="H24" s="240">
        <v>222</v>
      </c>
    </row>
    <row r="25" spans="1:21" x14ac:dyDescent="0.25">
      <c r="A25" s="255" t="s">
        <v>554</v>
      </c>
      <c r="B25" s="239" t="s">
        <v>18</v>
      </c>
      <c r="C25" s="410" t="s">
        <v>18</v>
      </c>
      <c r="D25" s="417"/>
      <c r="E25" s="410" t="s">
        <v>18</v>
      </c>
      <c r="F25" s="417"/>
      <c r="G25" s="240" t="s">
        <v>18</v>
      </c>
      <c r="H25" s="498">
        <v>33817</v>
      </c>
    </row>
    <row r="26" spans="1:21" x14ac:dyDescent="0.25">
      <c r="A26" s="255" t="s">
        <v>552</v>
      </c>
      <c r="B26" s="249">
        <v>79695</v>
      </c>
      <c r="C26" s="425">
        <v>109587</v>
      </c>
      <c r="D26" s="417"/>
      <c r="E26" s="425">
        <v>121910</v>
      </c>
      <c r="F26" s="417"/>
      <c r="G26" s="498">
        <v>126971</v>
      </c>
      <c r="H26" s="498">
        <v>129821</v>
      </c>
    </row>
    <row r="27" spans="1:21" ht="22.5" x14ac:dyDescent="0.25">
      <c r="A27" s="531" t="s">
        <v>553</v>
      </c>
      <c r="B27" s="249">
        <v>550028</v>
      </c>
      <c r="C27" s="425">
        <v>851058</v>
      </c>
      <c r="D27" s="417"/>
      <c r="E27" s="425">
        <v>949116</v>
      </c>
      <c r="F27" s="417"/>
      <c r="G27" s="498">
        <v>906329</v>
      </c>
      <c r="H27" s="498">
        <v>952781</v>
      </c>
    </row>
    <row r="28" spans="1:21" x14ac:dyDescent="0.25">
      <c r="A28" s="255" t="s">
        <v>555</v>
      </c>
      <c r="B28" s="249">
        <v>616</v>
      </c>
      <c r="C28" s="425">
        <v>652</v>
      </c>
      <c r="D28" s="417"/>
      <c r="E28" s="425">
        <v>738</v>
      </c>
      <c r="F28" s="417"/>
      <c r="G28" s="498">
        <v>789</v>
      </c>
      <c r="H28" s="498">
        <v>795</v>
      </c>
    </row>
    <row r="29" spans="1:21" x14ac:dyDescent="0.25">
      <c r="A29" s="255" t="s">
        <v>556</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562</v>
      </c>
      <c r="B31" s="250"/>
      <c r="C31" s="426"/>
      <c r="D31" s="418"/>
      <c r="E31" s="426"/>
      <c r="F31" s="418"/>
      <c r="G31" s="250"/>
      <c r="H31" s="250"/>
    </row>
    <row r="32" spans="1:21" x14ac:dyDescent="0.25">
      <c r="A32" s="255" t="s">
        <v>87</v>
      </c>
      <c r="B32" s="240">
        <v>2188</v>
      </c>
      <c r="C32" s="410">
        <v>2100</v>
      </c>
      <c r="D32" s="413"/>
      <c r="E32" s="410">
        <v>2334</v>
      </c>
      <c r="F32" s="413"/>
      <c r="G32" s="240">
        <v>3970</v>
      </c>
      <c r="H32" s="240">
        <v>3920</v>
      </c>
      <c r="J32" s="331"/>
      <c r="K32" s="331"/>
      <c r="L32" s="331"/>
      <c r="M32" s="331"/>
    </row>
    <row r="33" spans="1:13" x14ac:dyDescent="0.25">
      <c r="A33" s="255" t="s">
        <v>80</v>
      </c>
      <c r="B33" s="240">
        <v>11071</v>
      </c>
      <c r="C33" s="410">
        <v>9807</v>
      </c>
      <c r="D33" s="413"/>
      <c r="E33" s="410">
        <v>9220</v>
      </c>
      <c r="F33" s="413"/>
      <c r="G33" s="240">
        <v>16358</v>
      </c>
      <c r="H33" s="240">
        <v>18588</v>
      </c>
      <c r="J33" s="331"/>
      <c r="K33" s="331"/>
      <c r="L33" s="331"/>
      <c r="M33" s="331"/>
    </row>
    <row r="34" spans="1:13" x14ac:dyDescent="0.25">
      <c r="A34" s="255" t="s">
        <v>81</v>
      </c>
      <c r="B34" s="242">
        <v>64.3</v>
      </c>
      <c r="C34" s="422">
        <v>56</v>
      </c>
      <c r="D34" s="469"/>
      <c r="E34" s="422">
        <v>52.6</v>
      </c>
      <c r="F34" s="413"/>
      <c r="G34" s="242">
        <v>73.8</v>
      </c>
      <c r="H34" s="242">
        <v>60.5</v>
      </c>
      <c r="J34" s="331"/>
      <c r="K34" s="331"/>
      <c r="L34" s="331"/>
      <c r="M34" s="331"/>
    </row>
    <row r="35" spans="1:13" x14ac:dyDescent="0.25">
      <c r="A35" s="255" t="s">
        <v>251</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82</v>
      </c>
      <c r="B36" s="240">
        <v>188</v>
      </c>
      <c r="C36" s="410">
        <v>150</v>
      </c>
      <c r="D36" s="413"/>
      <c r="E36" s="410">
        <v>319</v>
      </c>
      <c r="F36" s="413"/>
      <c r="G36" s="240">
        <v>372</v>
      </c>
      <c r="H36" s="240">
        <v>258</v>
      </c>
      <c r="J36" s="331"/>
      <c r="K36" s="331"/>
      <c r="L36" s="331"/>
      <c r="M36" s="331"/>
    </row>
    <row r="37" spans="1:13" x14ac:dyDescent="0.25">
      <c r="A37" s="255" t="s">
        <v>253</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86</v>
      </c>
      <c r="B39" s="252"/>
      <c r="C39" s="428"/>
      <c r="D39" s="420"/>
      <c r="E39" s="428"/>
      <c r="F39" s="420"/>
      <c r="G39" s="252"/>
      <c r="H39" s="252"/>
    </row>
    <row r="40" spans="1:13" x14ac:dyDescent="0.25">
      <c r="A40" s="255" t="s">
        <v>87</v>
      </c>
      <c r="B40" s="240">
        <v>1450</v>
      </c>
      <c r="C40" s="410">
        <v>1304</v>
      </c>
      <c r="D40" s="413"/>
      <c r="E40" s="410">
        <v>1431</v>
      </c>
      <c r="F40" s="413"/>
      <c r="G40" s="240">
        <v>1479</v>
      </c>
      <c r="H40" s="240">
        <v>1859</v>
      </c>
      <c r="J40" s="331"/>
      <c r="K40" s="331"/>
      <c r="L40" s="331"/>
      <c r="M40" s="331"/>
    </row>
    <row r="41" spans="1:13" x14ac:dyDescent="0.25">
      <c r="A41" s="258" t="s">
        <v>88</v>
      </c>
      <c r="B41" s="240">
        <v>896</v>
      </c>
      <c r="C41" s="410">
        <v>891</v>
      </c>
      <c r="D41" s="413"/>
      <c r="E41" s="410">
        <v>1013</v>
      </c>
      <c r="F41" s="413"/>
      <c r="G41" s="240">
        <v>1090</v>
      </c>
      <c r="H41" s="240">
        <v>1407</v>
      </c>
      <c r="J41" s="331"/>
      <c r="K41" s="331"/>
      <c r="L41" s="331"/>
      <c r="M41" s="331"/>
    </row>
    <row r="42" spans="1:13" x14ac:dyDescent="0.25">
      <c r="A42" s="258" t="s">
        <v>89</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259</v>
      </c>
      <c r="B44" s="245"/>
      <c r="C44" s="429"/>
      <c r="D44" s="414"/>
      <c r="E44" s="429"/>
      <c r="F44" s="414"/>
      <c r="G44" s="245"/>
      <c r="H44" s="245"/>
    </row>
    <row r="45" spans="1:13" x14ac:dyDescent="0.25">
      <c r="A45" s="255" t="s">
        <v>87</v>
      </c>
      <c r="B45" s="240">
        <v>1564</v>
      </c>
      <c r="C45" s="410">
        <v>1529</v>
      </c>
      <c r="D45" s="413"/>
      <c r="E45" s="410">
        <v>1298</v>
      </c>
      <c r="F45" s="413"/>
      <c r="G45" s="240">
        <v>1422</v>
      </c>
      <c r="H45" s="240" t="s">
        <v>546</v>
      </c>
      <c r="I45" s="499"/>
      <c r="J45" s="331"/>
      <c r="K45" s="331"/>
      <c r="L45" s="331"/>
      <c r="M45" s="331"/>
    </row>
    <row r="46" spans="1:13" x14ac:dyDescent="0.25">
      <c r="A46" s="255" t="s">
        <v>80</v>
      </c>
      <c r="B46" s="240">
        <v>85005</v>
      </c>
      <c r="C46" s="410">
        <v>97096</v>
      </c>
      <c r="D46" s="413"/>
      <c r="E46" s="410">
        <v>96021</v>
      </c>
      <c r="F46" s="413"/>
      <c r="G46" s="240">
        <v>96001</v>
      </c>
      <c r="H46" s="240" t="s">
        <v>547</v>
      </c>
      <c r="J46" s="331"/>
      <c r="K46" s="331"/>
      <c r="L46" s="331"/>
      <c r="M46" s="331"/>
    </row>
    <row r="47" spans="1:13" x14ac:dyDescent="0.25">
      <c r="A47" s="255" t="s">
        <v>81</v>
      </c>
      <c r="B47" s="479">
        <v>98.9</v>
      </c>
      <c r="C47" s="422">
        <v>98.5</v>
      </c>
      <c r="D47" s="413"/>
      <c r="E47" s="422">
        <v>100</v>
      </c>
      <c r="F47" s="413"/>
      <c r="G47" s="479">
        <v>100</v>
      </c>
      <c r="H47" s="479" t="s">
        <v>548</v>
      </c>
      <c r="J47" s="331"/>
      <c r="K47" s="331"/>
      <c r="L47" s="331"/>
      <c r="M47" s="331"/>
    </row>
    <row r="48" spans="1:13" x14ac:dyDescent="0.25">
      <c r="A48" s="255" t="s">
        <v>251</v>
      </c>
      <c r="B48" s="479">
        <v>46.7</v>
      </c>
      <c r="C48" s="422">
        <v>65</v>
      </c>
      <c r="D48" s="411">
        <v>9</v>
      </c>
      <c r="E48" s="422">
        <v>75.900000000000006</v>
      </c>
      <c r="F48" s="411"/>
      <c r="G48" s="479">
        <v>68.523197715917206</v>
      </c>
      <c r="H48" s="479" t="s">
        <v>549</v>
      </c>
      <c r="J48" s="331"/>
      <c r="K48" s="331"/>
      <c r="L48" s="331"/>
      <c r="M48" s="331"/>
    </row>
    <row r="49" spans="1:13" x14ac:dyDescent="0.25">
      <c r="A49" s="259" t="s">
        <v>258</v>
      </c>
      <c r="B49" s="253">
        <v>4112</v>
      </c>
      <c r="C49" s="430">
        <v>5161</v>
      </c>
      <c r="D49" s="421"/>
      <c r="E49" s="430">
        <v>5732</v>
      </c>
      <c r="F49" s="421"/>
      <c r="G49" s="253">
        <v>5627</v>
      </c>
      <c r="H49" s="253" t="s">
        <v>550</v>
      </c>
      <c r="J49" s="331"/>
      <c r="K49" s="331"/>
      <c r="L49" s="331"/>
      <c r="M49" s="331"/>
    </row>
    <row r="50" spans="1:13" x14ac:dyDescent="0.25">
      <c r="B50" s="29"/>
      <c r="C50" s="29"/>
      <c r="D50" s="29"/>
      <c r="E50" s="29"/>
      <c r="F50" s="29"/>
    </row>
    <row r="51" spans="1:13" x14ac:dyDescent="0.25">
      <c r="A51" s="38" t="s">
        <v>260</v>
      </c>
      <c r="B51" s="29"/>
      <c r="C51" s="29"/>
      <c r="D51" s="29"/>
      <c r="E51" s="29"/>
      <c r="F51" s="29"/>
    </row>
    <row r="52" spans="1:13" x14ac:dyDescent="0.25">
      <c r="A52" s="38" t="s">
        <v>374</v>
      </c>
      <c r="B52" s="29"/>
      <c r="C52" s="29"/>
      <c r="D52" s="29"/>
      <c r="E52" s="29"/>
      <c r="F52" s="29"/>
    </row>
    <row r="53" spans="1:13" x14ac:dyDescent="0.25">
      <c r="A53" s="744" t="s">
        <v>428</v>
      </c>
      <c r="B53" s="744"/>
      <c r="C53" s="744"/>
      <c r="D53" s="744"/>
      <c r="E53" s="744"/>
      <c r="F53" s="744"/>
      <c r="G53" s="744"/>
      <c r="H53" s="744"/>
    </row>
    <row r="54" spans="1:13" x14ac:dyDescent="0.25">
      <c r="A54" s="744" t="s">
        <v>429</v>
      </c>
      <c r="B54" s="744"/>
      <c r="C54" s="744"/>
      <c r="D54" s="744"/>
      <c r="E54" s="744"/>
      <c r="F54" s="744"/>
      <c r="G54" s="744"/>
      <c r="H54" s="744"/>
    </row>
    <row r="55" spans="1:13" x14ac:dyDescent="0.25">
      <c r="A55" s="744" t="s">
        <v>430</v>
      </c>
      <c r="B55" s="744"/>
      <c r="C55" s="744"/>
      <c r="D55" s="744"/>
      <c r="E55" s="744"/>
      <c r="F55" s="744"/>
      <c r="G55" s="744"/>
      <c r="H55" s="744"/>
    </row>
    <row r="56" spans="1:13" ht="22.5" customHeight="1" x14ac:dyDescent="0.25">
      <c r="A56" s="743" t="s">
        <v>431</v>
      </c>
      <c r="B56" s="743"/>
      <c r="C56" s="743"/>
      <c r="D56" s="743"/>
      <c r="E56" s="743"/>
      <c r="F56" s="743"/>
      <c r="G56" s="743"/>
      <c r="H56" s="743"/>
    </row>
    <row r="57" spans="1:13" ht="15" customHeight="1" x14ac:dyDescent="0.25">
      <c r="A57" s="743" t="s">
        <v>559</v>
      </c>
      <c r="B57" s="743"/>
      <c r="C57" s="743"/>
      <c r="D57" s="743"/>
      <c r="E57" s="743"/>
      <c r="F57" s="743"/>
      <c r="G57" s="743"/>
      <c r="H57" s="743"/>
    </row>
    <row r="58" spans="1:13" ht="22.5" customHeight="1" x14ac:dyDescent="0.25">
      <c r="A58" s="743" t="s">
        <v>560</v>
      </c>
      <c r="B58" s="743"/>
      <c r="C58" s="743"/>
      <c r="D58" s="743"/>
      <c r="E58" s="743"/>
      <c r="F58" s="743"/>
      <c r="G58" s="743"/>
      <c r="H58" s="743"/>
    </row>
    <row r="59" spans="1:13" ht="22.5" customHeight="1" x14ac:dyDescent="0.25">
      <c r="A59" s="743" t="s">
        <v>561</v>
      </c>
      <c r="B59" s="743"/>
      <c r="C59" s="743"/>
      <c r="D59" s="743"/>
      <c r="E59" s="743"/>
      <c r="F59" s="743"/>
      <c r="G59" s="743"/>
      <c r="H59" s="743"/>
    </row>
    <row r="60" spans="1:13" ht="35.1" customHeight="1" x14ac:dyDescent="0.25">
      <c r="A60" s="742" t="s">
        <v>557</v>
      </c>
      <c r="B60" s="742"/>
      <c r="C60" s="742"/>
      <c r="D60" s="742"/>
      <c r="E60" s="742"/>
      <c r="F60" s="742"/>
      <c r="G60" s="742"/>
      <c r="H60" s="742"/>
    </row>
    <row r="61" spans="1:13" ht="35.25" customHeight="1" x14ac:dyDescent="0.25">
      <c r="A61" s="742" t="s">
        <v>558</v>
      </c>
      <c r="B61" s="742"/>
      <c r="C61" s="742"/>
      <c r="D61" s="742"/>
      <c r="E61" s="742"/>
      <c r="F61" s="742"/>
      <c r="G61" s="742"/>
      <c r="H61" s="742"/>
    </row>
    <row r="62" spans="1:13" x14ac:dyDescent="0.25">
      <c r="A62" s="29" t="s">
        <v>432</v>
      </c>
      <c r="B62" s="29"/>
      <c r="C62" s="29"/>
      <c r="D62" s="29"/>
      <c r="E62" s="29"/>
      <c r="F62" s="29"/>
    </row>
    <row r="63" spans="1:13" x14ac:dyDescent="0.25">
      <c r="A63" s="29" t="s">
        <v>433</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90</v>
      </c>
    </row>
    <row r="3" spans="1:12" ht="12" x14ac:dyDescent="0.2">
      <c r="A3" s="48" t="s">
        <v>498</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91</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41" t="s">
        <v>434</v>
      </c>
      <c r="B9" s="741"/>
      <c r="C9" s="741"/>
      <c r="D9" s="741"/>
      <c r="E9" s="741"/>
      <c r="F9" s="741"/>
    </row>
    <row r="12" spans="1:12" ht="12" x14ac:dyDescent="0.2">
      <c r="A12" s="48" t="s">
        <v>92</v>
      </c>
    </row>
    <row r="13" spans="1:12" x14ac:dyDescent="0.2">
      <c r="A13" s="30"/>
    </row>
    <row r="14" spans="1:12" ht="20.100000000000001" customHeight="1" x14ac:dyDescent="0.2">
      <c r="A14" s="738" t="s">
        <v>44</v>
      </c>
      <c r="B14" s="92">
        <v>2012</v>
      </c>
      <c r="C14" s="92">
        <v>2013</v>
      </c>
      <c r="D14" s="92">
        <v>2014</v>
      </c>
      <c r="E14" s="92">
        <v>2015</v>
      </c>
      <c r="F14" s="92">
        <v>2016</v>
      </c>
    </row>
    <row r="15" spans="1:12" ht="20.100000000000001" customHeight="1" x14ac:dyDescent="0.2">
      <c r="A15" s="739"/>
      <c r="B15" s="745" t="s">
        <v>45</v>
      </c>
      <c r="C15" s="746"/>
      <c r="D15" s="746"/>
      <c r="E15" s="746"/>
      <c r="F15" s="746"/>
    </row>
    <row r="16" spans="1:12" ht="12" customHeight="1" x14ac:dyDescent="0.2">
      <c r="A16" s="44" t="s">
        <v>46</v>
      </c>
      <c r="B16" s="82" t="s">
        <v>18</v>
      </c>
      <c r="C16" s="82" t="s">
        <v>18</v>
      </c>
      <c r="D16" s="82" t="s">
        <v>18</v>
      </c>
      <c r="E16" s="82" t="s">
        <v>18</v>
      </c>
      <c r="F16" s="82" t="s">
        <v>18</v>
      </c>
    </row>
    <row r="17" spans="1:9" ht="12" customHeight="1" x14ac:dyDescent="0.2">
      <c r="A17" s="44" t="s">
        <v>4</v>
      </c>
      <c r="B17" s="82" t="s">
        <v>18</v>
      </c>
      <c r="C17" s="82" t="s">
        <v>18</v>
      </c>
      <c r="D17" s="82" t="s">
        <v>18</v>
      </c>
      <c r="E17" s="82" t="s">
        <v>18</v>
      </c>
      <c r="F17" s="82" t="s">
        <v>18</v>
      </c>
    </row>
    <row r="18" spans="1:9" ht="12" customHeight="1" x14ac:dyDescent="0.2">
      <c r="A18" s="44" t="s">
        <v>47</v>
      </c>
      <c r="B18" s="82" t="s">
        <v>18</v>
      </c>
      <c r="C18" s="82" t="s">
        <v>18</v>
      </c>
      <c r="D18" s="82" t="s">
        <v>18</v>
      </c>
      <c r="E18" s="82" t="s">
        <v>18</v>
      </c>
      <c r="F18" s="82" t="s">
        <v>18</v>
      </c>
    </row>
    <row r="19" spans="1:9" ht="12" customHeight="1" x14ac:dyDescent="0.2">
      <c r="A19" s="44" t="s">
        <v>7</v>
      </c>
      <c r="B19" s="82" t="s">
        <v>18</v>
      </c>
      <c r="C19" s="82" t="s">
        <v>18</v>
      </c>
      <c r="D19" s="82" t="s">
        <v>18</v>
      </c>
      <c r="E19" s="82" t="s">
        <v>18</v>
      </c>
      <c r="F19" s="82" t="s">
        <v>18</v>
      </c>
    </row>
    <row r="20" spans="1:9" ht="12" customHeight="1" x14ac:dyDescent="0.2">
      <c r="A20" s="44" t="s">
        <v>48</v>
      </c>
      <c r="B20" s="82">
        <v>84.261925143017052</v>
      </c>
      <c r="C20" s="82">
        <v>83.465505631694754</v>
      </c>
      <c r="D20" s="82">
        <v>92.977224795077504</v>
      </c>
      <c r="E20" s="82">
        <v>95.806821638279089</v>
      </c>
      <c r="F20" s="82">
        <v>87.094896394719683</v>
      </c>
      <c r="I20" s="511"/>
    </row>
    <row r="21" spans="1:9" ht="12" customHeight="1" x14ac:dyDescent="0.2">
      <c r="A21" s="44" t="s">
        <v>9</v>
      </c>
      <c r="B21" s="82" t="s">
        <v>18</v>
      </c>
      <c r="C21" s="82" t="s">
        <v>18</v>
      </c>
      <c r="D21" s="82" t="s">
        <v>18</v>
      </c>
      <c r="E21" s="82" t="s">
        <v>18</v>
      </c>
      <c r="F21" s="82" t="s">
        <v>18</v>
      </c>
      <c r="I21" s="511"/>
    </row>
    <row r="22" spans="1:9" ht="12" customHeight="1" x14ac:dyDescent="0.2">
      <c r="A22" s="44" t="s">
        <v>10</v>
      </c>
      <c r="B22" s="82" t="s">
        <v>18</v>
      </c>
      <c r="C22" s="82" t="s">
        <v>18</v>
      </c>
      <c r="D22" s="82" t="s">
        <v>18</v>
      </c>
      <c r="E22" s="82" t="s">
        <v>18</v>
      </c>
      <c r="F22" s="82" t="s">
        <v>18</v>
      </c>
    </row>
    <row r="23" spans="1:9" ht="12" customHeight="1" x14ac:dyDescent="0.2">
      <c r="A23" s="44" t="s">
        <v>49</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50</v>
      </c>
      <c r="B25" s="93"/>
      <c r="C25" s="93"/>
      <c r="D25" s="93"/>
      <c r="E25" s="93"/>
      <c r="F25" s="93"/>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499</v>
      </c>
    </row>
    <row r="36" spans="1:12" s="38" customFormat="1" ht="20.100000000000001" customHeight="1" x14ac:dyDescent="0.2">
      <c r="A36" s="29"/>
      <c r="B36" s="29"/>
      <c r="C36" s="29"/>
      <c r="D36" s="29"/>
      <c r="E36" s="29"/>
      <c r="F36" s="29"/>
    </row>
    <row r="37" spans="1:12" s="38" customFormat="1" ht="20.100000000000001" customHeight="1" x14ac:dyDescent="0.25">
      <c r="A37" s="47" t="s">
        <v>93</v>
      </c>
      <c r="B37" s="50">
        <v>2012</v>
      </c>
      <c r="C37" s="51">
        <v>2013</v>
      </c>
      <c r="D37" s="51">
        <v>2014</v>
      </c>
      <c r="E37" s="51">
        <v>2015</v>
      </c>
      <c r="F37" s="51">
        <v>2016</v>
      </c>
    </row>
    <row r="38" spans="1:12" s="38" customFormat="1" ht="18" customHeight="1" x14ac:dyDescent="0.25">
      <c r="A38" s="47" t="s">
        <v>91</v>
      </c>
      <c r="B38" s="96">
        <v>12322526.998930145</v>
      </c>
      <c r="C38" s="96">
        <v>12847507.769652311</v>
      </c>
      <c r="D38" s="96">
        <v>13018619.919768702</v>
      </c>
      <c r="E38" s="96">
        <v>13844148.278526876</v>
      </c>
      <c r="F38" s="96">
        <v>14323390.083191063</v>
      </c>
      <c r="H38" s="583" t="s">
        <v>625</v>
      </c>
      <c r="I38" s="230"/>
      <c r="J38" s="230"/>
      <c r="K38" s="230"/>
      <c r="L38" s="230"/>
    </row>
    <row r="39" spans="1:12" ht="18" customHeight="1" x14ac:dyDescent="0.2">
      <c r="A39" s="46" t="s">
        <v>17</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435</v>
      </c>
    </row>
    <row r="44" spans="1:12" ht="12" x14ac:dyDescent="0.2">
      <c r="A44" s="48" t="s">
        <v>94</v>
      </c>
    </row>
    <row r="45" spans="1:12" x14ac:dyDescent="0.2">
      <c r="A45" s="30"/>
    </row>
    <row r="46" spans="1:12" ht="11.25" customHeight="1" x14ac:dyDescent="0.2">
      <c r="A46" s="738" t="s">
        <v>44</v>
      </c>
      <c r="B46" s="51" t="s">
        <v>500</v>
      </c>
    </row>
    <row r="47" spans="1:12" ht="11.25" customHeight="1" x14ac:dyDescent="0.2">
      <c r="A47" s="739"/>
      <c r="B47" s="51" t="s">
        <v>45</v>
      </c>
    </row>
    <row r="48" spans="1:12" ht="12" customHeight="1" x14ac:dyDescent="0.2">
      <c r="A48" s="44" t="s">
        <v>46</v>
      </c>
      <c r="B48" s="100">
        <v>14.804541338025789</v>
      </c>
      <c r="E48" s="532"/>
      <c r="F48" s="511"/>
      <c r="G48" s="511"/>
    </row>
    <row r="49" spans="1:7" ht="12" customHeight="1" x14ac:dyDescent="0.2">
      <c r="A49" s="44" t="s">
        <v>4</v>
      </c>
      <c r="B49" s="82">
        <v>39.8712595023514</v>
      </c>
      <c r="E49" s="532"/>
      <c r="F49" s="511"/>
      <c r="G49" s="511"/>
    </row>
    <row r="50" spans="1:7" ht="12" customHeight="1" x14ac:dyDescent="0.2">
      <c r="A50" s="576" t="s">
        <v>47</v>
      </c>
      <c r="B50" s="582">
        <v>14.133287967217049</v>
      </c>
      <c r="E50" s="532"/>
      <c r="F50" s="511"/>
      <c r="G50" s="511"/>
    </row>
    <row r="51" spans="1:7" ht="12" customHeight="1" x14ac:dyDescent="0.2">
      <c r="A51" s="44" t="s">
        <v>7</v>
      </c>
      <c r="B51" s="82">
        <v>1.6656445147807817E-2</v>
      </c>
      <c r="E51" s="532"/>
      <c r="F51" s="511"/>
      <c r="G51" s="511"/>
    </row>
    <row r="52" spans="1:7" ht="12" customHeight="1" x14ac:dyDescent="0.2">
      <c r="A52" s="44" t="s">
        <v>48</v>
      </c>
      <c r="B52" s="82">
        <v>13.010209702865168</v>
      </c>
      <c r="E52" s="532"/>
      <c r="F52" s="511"/>
      <c r="G52" s="511"/>
    </row>
    <row r="53" spans="1:7" ht="12" customHeight="1" x14ac:dyDescent="0.2">
      <c r="A53" s="44" t="s">
        <v>9</v>
      </c>
      <c r="B53" s="82">
        <v>5.5779245850362154E-2</v>
      </c>
      <c r="E53" s="532"/>
      <c r="F53" s="511"/>
      <c r="G53" s="511"/>
    </row>
    <row r="54" spans="1:7" ht="12" customHeight="1" x14ac:dyDescent="0.2">
      <c r="A54" s="44" t="s">
        <v>10</v>
      </c>
      <c r="B54" s="82" t="s">
        <v>18</v>
      </c>
      <c r="E54" s="532"/>
      <c r="F54" s="511"/>
      <c r="G54" s="511"/>
    </row>
    <row r="55" spans="1:7" ht="12" customHeight="1" x14ac:dyDescent="0.2">
      <c r="A55" s="44" t="s">
        <v>49</v>
      </c>
      <c r="B55" s="82">
        <v>18.108265798542412</v>
      </c>
      <c r="E55" s="532"/>
      <c r="F55" s="511"/>
      <c r="G55" s="511"/>
    </row>
    <row r="56" spans="1:7" ht="8.1" customHeight="1" x14ac:dyDescent="0.2">
      <c r="A56" s="44"/>
      <c r="B56" s="94"/>
    </row>
    <row r="57" spans="1:7" x14ac:dyDescent="0.2">
      <c r="A57" s="55" t="s">
        <v>50</v>
      </c>
      <c r="B57" s="94"/>
    </row>
    <row r="58" spans="1:7" ht="12" customHeight="1" x14ac:dyDescent="0.2">
      <c r="A58" s="44" t="s">
        <v>51</v>
      </c>
      <c r="B58" s="94">
        <v>100</v>
      </c>
    </row>
    <row r="59" spans="1:7" ht="12" customHeight="1" x14ac:dyDescent="0.2">
      <c r="A59" s="44" t="s">
        <v>52</v>
      </c>
      <c r="B59" s="94" t="s">
        <v>18</v>
      </c>
    </row>
    <row r="60" spans="1:7" ht="12" customHeight="1" x14ac:dyDescent="0.2">
      <c r="A60" s="44" t="s">
        <v>53</v>
      </c>
      <c r="B60" s="94">
        <v>100</v>
      </c>
    </row>
    <row r="61" spans="1:7" ht="8.1" customHeight="1" x14ac:dyDescent="0.2">
      <c r="A61" s="55"/>
      <c r="B61" s="94"/>
    </row>
    <row r="62" spans="1:7" ht="12" customHeight="1" x14ac:dyDescent="0.2">
      <c r="A62" s="44" t="s">
        <v>54</v>
      </c>
      <c r="B62" s="94" t="s">
        <v>18</v>
      </c>
    </row>
    <row r="63" spans="1:7" ht="12" customHeight="1" x14ac:dyDescent="0.2">
      <c r="A63" s="44" t="s">
        <v>52</v>
      </c>
      <c r="B63" s="94" t="s">
        <v>18</v>
      </c>
    </row>
    <row r="64" spans="1:7" ht="12" customHeight="1" x14ac:dyDescent="0.2">
      <c r="A64" s="57" t="s">
        <v>53</v>
      </c>
      <c r="B64" s="95" t="s">
        <v>18</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95</v>
      </c>
    </row>
    <row r="3" spans="1:12" ht="12" x14ac:dyDescent="0.2">
      <c r="A3" s="48" t="s">
        <v>501</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91</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436</v>
      </c>
    </row>
    <row r="12" spans="1:12" ht="12" x14ac:dyDescent="0.2">
      <c r="A12" s="48" t="s">
        <v>96</v>
      </c>
    </row>
    <row r="13" spans="1:12" x14ac:dyDescent="0.2">
      <c r="A13" s="30"/>
    </row>
    <row r="14" spans="1:12" x14ac:dyDescent="0.2">
      <c r="A14" s="738" t="s">
        <v>44</v>
      </c>
      <c r="B14" s="51">
        <v>2012</v>
      </c>
      <c r="C14" s="51">
        <v>2013</v>
      </c>
      <c r="D14" s="51">
        <v>2014</v>
      </c>
      <c r="E14" s="51">
        <v>2015</v>
      </c>
      <c r="F14" s="51">
        <v>2016</v>
      </c>
    </row>
    <row r="15" spans="1:12" x14ac:dyDescent="0.2">
      <c r="A15" s="739"/>
      <c r="B15" s="51" t="s">
        <v>45</v>
      </c>
      <c r="C15" s="51" t="s">
        <v>45</v>
      </c>
      <c r="D15" s="51" t="s">
        <v>45</v>
      </c>
      <c r="E15" s="51" t="s">
        <v>45</v>
      </c>
      <c r="F15" s="51" t="s">
        <v>45</v>
      </c>
    </row>
    <row r="16" spans="1:12" ht="12" customHeight="1" x14ac:dyDescent="0.2">
      <c r="A16" s="44" t="s">
        <v>46</v>
      </c>
      <c r="B16" s="82">
        <v>16.600000000000001</v>
      </c>
      <c r="C16" s="82">
        <v>13.506052637726452</v>
      </c>
      <c r="D16" s="82">
        <v>14.095088698238536</v>
      </c>
      <c r="E16" s="82">
        <v>14.344060643496586</v>
      </c>
      <c r="F16" s="82">
        <v>14.303630695805142</v>
      </c>
      <c r="I16" s="233"/>
    </row>
    <row r="17" spans="1:9" ht="12" customHeight="1" x14ac:dyDescent="0.2">
      <c r="A17" s="44" t="s">
        <v>4</v>
      </c>
      <c r="B17" s="82">
        <v>6.6</v>
      </c>
      <c r="C17" s="82">
        <v>5.330647898847019</v>
      </c>
      <c r="D17" s="82">
        <v>5.5631320985267285</v>
      </c>
      <c r="E17" s="82">
        <v>5.6613978029824086</v>
      </c>
      <c r="F17" s="82">
        <v>5.6454406746124297</v>
      </c>
      <c r="I17" s="233"/>
    </row>
    <row r="18" spans="1:9" ht="12" customHeight="1" x14ac:dyDescent="0.2">
      <c r="A18" s="44" t="s">
        <v>47</v>
      </c>
      <c r="B18" s="82" t="s">
        <v>18</v>
      </c>
      <c r="C18" s="82" t="s">
        <v>18</v>
      </c>
      <c r="D18" s="82" t="s">
        <v>18</v>
      </c>
      <c r="E18" s="82" t="s">
        <v>18</v>
      </c>
      <c r="F18" s="82" t="s">
        <v>18</v>
      </c>
      <c r="I18" s="233"/>
    </row>
    <row r="19" spans="1:9" ht="12" customHeight="1" x14ac:dyDescent="0.2">
      <c r="A19" s="44" t="s">
        <v>7</v>
      </c>
      <c r="B19" s="82" t="s">
        <v>18</v>
      </c>
      <c r="C19" s="82" t="s">
        <v>18</v>
      </c>
      <c r="D19" s="82" t="s">
        <v>18</v>
      </c>
      <c r="E19" s="82" t="s">
        <v>18</v>
      </c>
      <c r="F19" s="82" t="s">
        <v>18</v>
      </c>
      <c r="I19" s="233"/>
    </row>
    <row r="20" spans="1:9" ht="12" customHeight="1" x14ac:dyDescent="0.2">
      <c r="A20" s="44" t="s">
        <v>48</v>
      </c>
      <c r="B20" s="82">
        <v>51.1</v>
      </c>
      <c r="C20" s="82">
        <v>60.328797788677271</v>
      </c>
      <c r="D20" s="82">
        <v>58.598627672127989</v>
      </c>
      <c r="E20" s="82">
        <v>57.867324703732237</v>
      </c>
      <c r="F20" s="82">
        <v>57.986079211306162</v>
      </c>
      <c r="I20" s="233"/>
    </row>
    <row r="21" spans="1:9" ht="12" customHeight="1" x14ac:dyDescent="0.2">
      <c r="A21" s="44" t="s">
        <v>9</v>
      </c>
      <c r="B21" s="82" t="s">
        <v>18</v>
      </c>
      <c r="C21" s="82" t="s">
        <v>18</v>
      </c>
      <c r="D21" s="82" t="s">
        <v>18</v>
      </c>
      <c r="E21" s="82" t="s">
        <v>18</v>
      </c>
      <c r="F21" s="82" t="s">
        <v>18</v>
      </c>
      <c r="I21" s="233"/>
    </row>
    <row r="22" spans="1:9" ht="12" customHeight="1" x14ac:dyDescent="0.2">
      <c r="A22" s="44" t="s">
        <v>10</v>
      </c>
      <c r="B22" s="82" t="s">
        <v>18</v>
      </c>
      <c r="C22" s="82" t="s">
        <v>18</v>
      </c>
      <c r="D22" s="82" t="s">
        <v>18</v>
      </c>
      <c r="E22" s="82" t="s">
        <v>18</v>
      </c>
      <c r="F22" s="82" t="s">
        <v>18</v>
      </c>
      <c r="I22" s="233"/>
    </row>
    <row r="23" spans="1:9" ht="12" customHeight="1" x14ac:dyDescent="0.2">
      <c r="A23" s="44" t="s">
        <v>49</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50</v>
      </c>
      <c r="B25" s="94"/>
      <c r="C25" s="94"/>
      <c r="D25" s="94"/>
      <c r="E25" s="94"/>
      <c r="F25" s="94"/>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502</v>
      </c>
    </row>
    <row r="37" spans="1:12" s="38" customFormat="1" ht="20.100000000000001" customHeight="1" x14ac:dyDescent="0.25">
      <c r="A37" s="47" t="s">
        <v>93</v>
      </c>
      <c r="B37" s="51">
        <v>2012</v>
      </c>
      <c r="C37" s="51">
        <v>2013</v>
      </c>
      <c r="D37" s="51">
        <v>2014</v>
      </c>
      <c r="E37" s="51">
        <v>2015</v>
      </c>
      <c r="F37" s="51">
        <v>2016</v>
      </c>
    </row>
    <row r="38" spans="1:12" s="38" customFormat="1" ht="18" customHeight="1" x14ac:dyDescent="0.25">
      <c r="A38" s="47" t="s">
        <v>91</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17</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437</v>
      </c>
    </row>
    <row r="44" spans="1:12" ht="12" x14ac:dyDescent="0.2">
      <c r="A44" s="48" t="s">
        <v>97</v>
      </c>
    </row>
    <row r="45" spans="1:12" x14ac:dyDescent="0.2">
      <c r="A45" s="30"/>
    </row>
    <row r="46" spans="1:12" x14ac:dyDescent="0.2">
      <c r="A46" s="738" t="s">
        <v>44</v>
      </c>
      <c r="B46" s="51" t="s">
        <v>500</v>
      </c>
    </row>
    <row r="47" spans="1:12" x14ac:dyDescent="0.2">
      <c r="A47" s="739"/>
      <c r="B47" s="51" t="s">
        <v>45</v>
      </c>
    </row>
    <row r="48" spans="1:12" ht="12" customHeight="1" x14ac:dyDescent="0.2">
      <c r="A48" s="44" t="s">
        <v>46</v>
      </c>
      <c r="B48" s="82" t="s">
        <v>18</v>
      </c>
    </row>
    <row r="49" spans="1:2" ht="12" customHeight="1" x14ac:dyDescent="0.2">
      <c r="A49" s="44" t="s">
        <v>4</v>
      </c>
      <c r="B49" s="82" t="s">
        <v>18</v>
      </c>
    </row>
    <row r="50" spans="1:2" ht="12" customHeight="1" x14ac:dyDescent="0.2">
      <c r="A50" s="44" t="s">
        <v>47</v>
      </c>
      <c r="B50" s="82" t="s">
        <v>18</v>
      </c>
    </row>
    <row r="51" spans="1:2" ht="12" customHeight="1" x14ac:dyDescent="0.2">
      <c r="A51" s="44" t="s">
        <v>7</v>
      </c>
      <c r="B51" s="82" t="s">
        <v>18</v>
      </c>
    </row>
    <row r="52" spans="1:2" ht="12" customHeight="1" x14ac:dyDescent="0.2">
      <c r="A52" s="44" t="s">
        <v>48</v>
      </c>
      <c r="B52" s="82" t="s">
        <v>18</v>
      </c>
    </row>
    <row r="53" spans="1:2" ht="12" customHeight="1" x14ac:dyDescent="0.2">
      <c r="A53" s="44" t="s">
        <v>9</v>
      </c>
      <c r="B53" s="82" t="s">
        <v>18</v>
      </c>
    </row>
    <row r="54" spans="1:2" ht="12" customHeight="1" x14ac:dyDescent="0.2">
      <c r="A54" s="44" t="s">
        <v>10</v>
      </c>
      <c r="B54" s="82" t="s">
        <v>18</v>
      </c>
    </row>
    <row r="55" spans="1:2" ht="12" customHeight="1" x14ac:dyDescent="0.2">
      <c r="A55" s="44" t="s">
        <v>49</v>
      </c>
      <c r="B55" s="94">
        <v>100</v>
      </c>
    </row>
    <row r="56" spans="1:2" ht="8.1" customHeight="1" x14ac:dyDescent="0.2">
      <c r="A56" s="44"/>
      <c r="B56" s="94"/>
    </row>
    <row r="57" spans="1:2" x14ac:dyDescent="0.2">
      <c r="A57" s="55" t="s">
        <v>50</v>
      </c>
      <c r="B57" s="94"/>
    </row>
    <row r="58" spans="1:2" ht="12" customHeight="1" x14ac:dyDescent="0.2">
      <c r="A58" s="44" t="s">
        <v>51</v>
      </c>
      <c r="B58" s="94">
        <v>100</v>
      </c>
    </row>
    <row r="59" spans="1:2" ht="12" customHeight="1" x14ac:dyDescent="0.2">
      <c r="A59" s="44" t="s">
        <v>52</v>
      </c>
      <c r="B59" s="94" t="s">
        <v>18</v>
      </c>
    </row>
    <row r="60" spans="1:2" ht="12" customHeight="1" x14ac:dyDescent="0.2">
      <c r="A60" s="44" t="s">
        <v>53</v>
      </c>
      <c r="B60" s="94">
        <v>100</v>
      </c>
    </row>
    <row r="61" spans="1:2" ht="8.1" customHeight="1" x14ac:dyDescent="0.2">
      <c r="A61" s="55"/>
      <c r="B61" s="94"/>
    </row>
    <row r="62" spans="1:2" ht="12" customHeight="1" x14ac:dyDescent="0.2">
      <c r="A62" s="44" t="s">
        <v>54</v>
      </c>
      <c r="B62" s="94" t="s">
        <v>18</v>
      </c>
    </row>
    <row r="63" spans="1:2" ht="12" customHeight="1" x14ac:dyDescent="0.2">
      <c r="A63" s="44" t="s">
        <v>52</v>
      </c>
      <c r="B63" s="94" t="s">
        <v>18</v>
      </c>
    </row>
    <row r="64" spans="1:2" ht="12" customHeight="1" x14ac:dyDescent="0.2">
      <c r="A64" s="57" t="s">
        <v>53</v>
      </c>
      <c r="B64" s="95" t="s">
        <v>18</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98</v>
      </c>
    </row>
    <row r="3" spans="1:12" ht="12" x14ac:dyDescent="0.2">
      <c r="A3" s="747" t="s">
        <v>99</v>
      </c>
      <c r="B3" s="747"/>
      <c r="C3" s="747"/>
      <c r="D3" s="747"/>
      <c r="E3" s="747"/>
      <c r="F3" s="747"/>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100</v>
      </c>
      <c r="B6" s="105">
        <v>1377</v>
      </c>
      <c r="C6" s="105">
        <v>1135</v>
      </c>
      <c r="D6" s="105">
        <v>1374</v>
      </c>
      <c r="E6" s="105">
        <v>1607</v>
      </c>
      <c r="F6" s="105">
        <v>1313</v>
      </c>
      <c r="H6" s="60"/>
      <c r="I6" s="60"/>
      <c r="J6" s="60"/>
      <c r="K6" s="60"/>
      <c r="L6" s="60"/>
    </row>
    <row r="7" spans="1:12" ht="14.1" customHeight="1" x14ac:dyDescent="0.2">
      <c r="A7" s="103" t="s">
        <v>101</v>
      </c>
      <c r="B7" s="105">
        <v>232</v>
      </c>
      <c r="C7" s="105">
        <v>243</v>
      </c>
      <c r="D7" s="105">
        <v>239</v>
      </c>
      <c r="E7" s="105">
        <v>216</v>
      </c>
      <c r="F7" s="105">
        <v>193</v>
      </c>
      <c r="H7" s="60"/>
      <c r="I7" s="60"/>
      <c r="J7" s="60"/>
      <c r="K7" s="60"/>
      <c r="L7" s="60"/>
    </row>
    <row r="8" spans="1:12" ht="14.1" customHeight="1" x14ac:dyDescent="0.2">
      <c r="A8" s="103" t="s">
        <v>102</v>
      </c>
      <c r="B8" s="105">
        <f>221+164</f>
        <v>385</v>
      </c>
      <c r="C8" s="105">
        <f>240+182</f>
        <v>422</v>
      </c>
      <c r="D8" s="105">
        <f>232+178</f>
        <v>410</v>
      </c>
      <c r="E8" s="105">
        <f>235+177</f>
        <v>412</v>
      </c>
      <c r="F8" s="105">
        <f>214+159</f>
        <v>373</v>
      </c>
      <c r="H8" s="60"/>
      <c r="I8" s="60"/>
      <c r="J8" s="60"/>
      <c r="K8" s="60"/>
      <c r="L8" s="60"/>
    </row>
    <row r="9" spans="1:12" ht="14.1" customHeight="1" x14ac:dyDescent="0.2">
      <c r="A9" s="103" t="s">
        <v>103</v>
      </c>
      <c r="B9" s="105">
        <v>311</v>
      </c>
      <c r="C9" s="105">
        <v>226</v>
      </c>
      <c r="D9" s="105">
        <v>287</v>
      </c>
      <c r="E9" s="105">
        <v>286</v>
      </c>
      <c r="F9" s="105">
        <v>241</v>
      </c>
      <c r="H9" s="60"/>
      <c r="I9" s="60"/>
      <c r="J9" s="60"/>
      <c r="K9" s="60"/>
      <c r="L9" s="60"/>
    </row>
    <row r="10" spans="1:12" ht="14.1" customHeight="1" x14ac:dyDescent="0.2">
      <c r="A10" s="103" t="s">
        <v>272</v>
      </c>
      <c r="B10" s="105">
        <v>386</v>
      </c>
      <c r="C10" s="105">
        <v>424</v>
      </c>
      <c r="D10" s="105">
        <v>435</v>
      </c>
      <c r="E10" s="105">
        <v>434</v>
      </c>
      <c r="F10" s="105">
        <v>451</v>
      </c>
      <c r="H10" s="60"/>
    </row>
    <row r="11" spans="1:12" ht="14.1" customHeight="1" x14ac:dyDescent="0.2">
      <c r="A11" s="103" t="s">
        <v>541</v>
      </c>
      <c r="B11" s="105">
        <v>236</v>
      </c>
      <c r="C11" s="105">
        <v>256</v>
      </c>
      <c r="D11" s="105">
        <v>275</v>
      </c>
      <c r="E11" s="105">
        <v>113</v>
      </c>
      <c r="F11" s="105">
        <v>107</v>
      </c>
      <c r="H11" s="60"/>
    </row>
    <row r="12" spans="1:12" ht="14.1" customHeight="1" x14ac:dyDescent="0.2">
      <c r="A12" s="103" t="s">
        <v>104</v>
      </c>
      <c r="B12" s="105">
        <v>343</v>
      </c>
      <c r="C12" s="105">
        <v>273</v>
      </c>
      <c r="D12" s="105">
        <v>284</v>
      </c>
      <c r="E12" s="105">
        <v>282</v>
      </c>
      <c r="F12" s="105">
        <v>233</v>
      </c>
      <c r="H12" s="60"/>
    </row>
    <row r="13" spans="1:12" ht="14.1" customHeight="1" x14ac:dyDescent="0.2">
      <c r="A13" s="103" t="s">
        <v>105</v>
      </c>
      <c r="B13" s="105">
        <v>170</v>
      </c>
      <c r="C13" s="105">
        <v>199</v>
      </c>
      <c r="D13" s="105">
        <v>228</v>
      </c>
      <c r="E13" s="105">
        <v>320</v>
      </c>
      <c r="F13" s="105">
        <v>290</v>
      </c>
      <c r="H13" s="60"/>
    </row>
    <row r="14" spans="1:12" ht="14.1" customHeight="1" x14ac:dyDescent="0.2">
      <c r="A14" s="103" t="s">
        <v>273</v>
      </c>
      <c r="B14" s="105" t="s">
        <v>18</v>
      </c>
      <c r="C14" s="105" t="s">
        <v>18</v>
      </c>
      <c r="D14" s="105">
        <v>108</v>
      </c>
      <c r="E14" s="105">
        <v>203</v>
      </c>
      <c r="F14" s="105">
        <v>181</v>
      </c>
      <c r="H14" s="60"/>
    </row>
    <row r="15" spans="1:12" ht="14.1" customHeight="1" x14ac:dyDescent="0.2">
      <c r="A15" s="103" t="s">
        <v>542</v>
      </c>
      <c r="B15" s="105" t="s">
        <v>18</v>
      </c>
      <c r="C15" s="105" t="s">
        <v>18</v>
      </c>
      <c r="D15" s="105" t="s">
        <v>18</v>
      </c>
      <c r="E15" s="105">
        <v>13</v>
      </c>
      <c r="F15" s="105">
        <v>15</v>
      </c>
      <c r="H15" s="60"/>
    </row>
    <row r="16" spans="1:12" ht="14.1" customHeight="1" x14ac:dyDescent="0.2">
      <c r="A16" s="103" t="s">
        <v>231</v>
      </c>
      <c r="B16" s="105">
        <f>62+15</f>
        <v>77</v>
      </c>
      <c r="C16" s="105">
        <v>26</v>
      </c>
      <c r="D16" s="105">
        <v>32</v>
      </c>
      <c r="E16" s="105">
        <v>15</v>
      </c>
      <c r="F16" s="105">
        <v>6</v>
      </c>
      <c r="H16" s="60"/>
    </row>
    <row r="17" spans="1:8" ht="14.1" customHeight="1" x14ac:dyDescent="0.2">
      <c r="A17" s="103" t="s">
        <v>477</v>
      </c>
      <c r="B17" s="105">
        <v>31</v>
      </c>
      <c r="C17" s="105">
        <v>39</v>
      </c>
      <c r="D17" s="105">
        <v>45</v>
      </c>
      <c r="E17" s="105">
        <v>51</v>
      </c>
      <c r="F17" s="105">
        <v>53</v>
      </c>
      <c r="H17" s="60"/>
    </row>
    <row r="18" spans="1:8" ht="14.1" customHeight="1" x14ac:dyDescent="0.2">
      <c r="A18" s="103" t="s">
        <v>531</v>
      </c>
      <c r="B18" s="105" t="s">
        <v>18</v>
      </c>
      <c r="C18" s="105" t="s">
        <v>18</v>
      </c>
      <c r="D18" s="105" t="s">
        <v>18</v>
      </c>
      <c r="E18" s="105">
        <v>16</v>
      </c>
      <c r="F18" s="105">
        <v>6</v>
      </c>
      <c r="H18" s="60"/>
    </row>
    <row r="19" spans="1:8" ht="8.1" customHeight="1" x14ac:dyDescent="0.2">
      <c r="A19" s="103"/>
      <c r="B19" s="105"/>
      <c r="C19" s="105"/>
      <c r="D19" s="105"/>
      <c r="E19" s="105"/>
      <c r="F19" s="105"/>
    </row>
    <row r="20" spans="1:8" x14ac:dyDescent="0.2">
      <c r="A20" s="103" t="s">
        <v>106</v>
      </c>
      <c r="B20" s="105">
        <v>668</v>
      </c>
      <c r="C20" s="105">
        <v>626</v>
      </c>
      <c r="D20" s="105">
        <v>681</v>
      </c>
      <c r="E20" s="105">
        <v>689</v>
      </c>
      <c r="F20" s="105">
        <v>718</v>
      </c>
      <c r="H20" s="60"/>
    </row>
    <row r="21" spans="1:8" ht="14.1" customHeight="1" x14ac:dyDescent="0.2">
      <c r="A21" s="103" t="s">
        <v>107</v>
      </c>
      <c r="B21" s="105">
        <v>43</v>
      </c>
      <c r="C21" s="105">
        <v>71</v>
      </c>
      <c r="D21" s="105">
        <v>78</v>
      </c>
      <c r="E21" s="105">
        <v>55</v>
      </c>
      <c r="F21" s="105">
        <v>73</v>
      </c>
      <c r="H21" s="60"/>
    </row>
    <row r="22" spans="1:8" ht="14.1" customHeight="1" x14ac:dyDescent="0.2">
      <c r="A22" s="103" t="s">
        <v>529</v>
      </c>
      <c r="B22" s="105">
        <v>89</v>
      </c>
      <c r="C22" s="105">
        <v>95</v>
      </c>
      <c r="D22" s="105">
        <v>85</v>
      </c>
      <c r="E22" s="105">
        <v>84</v>
      </c>
      <c r="F22" s="105">
        <v>90</v>
      </c>
      <c r="H22" s="60"/>
    </row>
    <row r="23" spans="1:8" ht="14.1" customHeight="1" x14ac:dyDescent="0.2">
      <c r="A23" s="103" t="s">
        <v>478</v>
      </c>
      <c r="B23" s="105">
        <v>163</v>
      </c>
      <c r="C23" s="105" t="s">
        <v>18</v>
      </c>
      <c r="D23" s="105" t="s">
        <v>18</v>
      </c>
      <c r="E23" s="105" t="s">
        <v>18</v>
      </c>
      <c r="F23" s="105" t="s">
        <v>18</v>
      </c>
      <c r="H23" s="60"/>
    </row>
    <row r="24" spans="1:8" ht="14.1" customHeight="1" x14ac:dyDescent="0.2">
      <c r="A24" s="103" t="s">
        <v>479</v>
      </c>
      <c r="B24" s="105">
        <v>259</v>
      </c>
      <c r="C24" s="105" t="s">
        <v>18</v>
      </c>
      <c r="D24" s="105" t="s">
        <v>18</v>
      </c>
      <c r="E24" s="105" t="s">
        <v>18</v>
      </c>
      <c r="F24" s="105" t="s">
        <v>18</v>
      </c>
      <c r="H24" s="60"/>
    </row>
    <row r="25" spans="1:8" ht="14.1" customHeight="1" x14ac:dyDescent="0.2">
      <c r="A25" s="103" t="s">
        <v>269</v>
      </c>
      <c r="B25" s="105">
        <v>2111</v>
      </c>
      <c r="C25" s="105">
        <v>2561</v>
      </c>
      <c r="D25" s="105">
        <v>2533</v>
      </c>
      <c r="E25" s="105">
        <v>2475</v>
      </c>
      <c r="F25" s="105">
        <v>2742</v>
      </c>
      <c r="H25" s="60"/>
    </row>
    <row r="26" spans="1:8" ht="14.1" customHeight="1" x14ac:dyDescent="0.2">
      <c r="A26" s="103" t="s">
        <v>539</v>
      </c>
      <c r="B26" s="105">
        <v>599</v>
      </c>
      <c r="C26" s="105">
        <v>555</v>
      </c>
      <c r="D26" s="105">
        <v>398</v>
      </c>
      <c r="E26" s="105">
        <v>269</v>
      </c>
      <c r="F26" s="105">
        <v>418</v>
      </c>
      <c r="H26" s="60"/>
    </row>
    <row r="27" spans="1:8" ht="14.1" customHeight="1" x14ac:dyDescent="0.2">
      <c r="A27" s="103" t="s">
        <v>270</v>
      </c>
      <c r="B27" s="105">
        <v>125</v>
      </c>
      <c r="C27" s="105">
        <v>132</v>
      </c>
      <c r="D27" s="105">
        <v>138</v>
      </c>
      <c r="E27" s="105">
        <v>136</v>
      </c>
      <c r="F27" s="105">
        <v>131</v>
      </c>
      <c r="H27" s="60"/>
    </row>
    <row r="28" spans="1:8" ht="14.1" customHeight="1" x14ac:dyDescent="0.2">
      <c r="A28" s="103" t="s">
        <v>271</v>
      </c>
      <c r="B28" s="105">
        <v>359</v>
      </c>
      <c r="C28" s="105">
        <v>366</v>
      </c>
      <c r="D28" s="105">
        <v>351</v>
      </c>
      <c r="E28" s="105">
        <v>265</v>
      </c>
      <c r="F28" s="105">
        <v>260</v>
      </c>
      <c r="H28" s="60"/>
    </row>
    <row r="29" spans="1:8" ht="14.1" customHeight="1" x14ac:dyDescent="0.2">
      <c r="A29" s="103" t="s">
        <v>265</v>
      </c>
      <c r="B29" s="105" t="s">
        <v>18</v>
      </c>
      <c r="C29" s="105">
        <v>370</v>
      </c>
      <c r="D29" s="105">
        <v>305</v>
      </c>
      <c r="E29" s="105">
        <v>344</v>
      </c>
      <c r="F29" s="105">
        <v>174</v>
      </c>
      <c r="H29" s="60"/>
    </row>
    <row r="30" spans="1:8" ht="14.1" customHeight="1" x14ac:dyDescent="0.2">
      <c r="A30" s="103" t="s">
        <v>540</v>
      </c>
      <c r="B30" s="105" t="s">
        <v>18</v>
      </c>
      <c r="C30" s="105" t="s">
        <v>18</v>
      </c>
      <c r="D30" s="105" t="s">
        <v>18</v>
      </c>
      <c r="E30" s="105">
        <v>7</v>
      </c>
      <c r="F30" s="105">
        <v>41</v>
      </c>
      <c r="H30" s="60"/>
    </row>
    <row r="31" spans="1:8" ht="8.1" customHeight="1" x14ac:dyDescent="0.2">
      <c r="A31" s="103"/>
      <c r="B31" s="105"/>
      <c r="C31" s="105"/>
      <c r="D31" s="105"/>
      <c r="E31" s="105"/>
      <c r="F31" s="105"/>
      <c r="H31" s="60"/>
    </row>
    <row r="32" spans="1:8" ht="14.1" customHeight="1" x14ac:dyDescent="0.2">
      <c r="A32" s="103" t="s">
        <v>532</v>
      </c>
      <c r="B32" s="105">
        <v>232</v>
      </c>
      <c r="C32" s="105" t="s">
        <v>18</v>
      </c>
      <c r="D32" s="105" t="s">
        <v>18</v>
      </c>
      <c r="E32" s="105" t="s">
        <v>18</v>
      </c>
      <c r="F32" s="105" t="s">
        <v>18</v>
      </c>
      <c r="H32" s="60"/>
    </row>
    <row r="33" spans="1:8" ht="14.1" customHeight="1" x14ac:dyDescent="0.2">
      <c r="A33" s="103" t="s">
        <v>233</v>
      </c>
      <c r="B33" s="105">
        <v>67</v>
      </c>
      <c r="C33" s="105">
        <v>68</v>
      </c>
      <c r="D33" s="105">
        <v>81</v>
      </c>
      <c r="E33" s="105">
        <v>82</v>
      </c>
      <c r="F33" s="105">
        <v>85</v>
      </c>
      <c r="H33" s="60"/>
    </row>
    <row r="34" spans="1:8" ht="14.1" customHeight="1" x14ac:dyDescent="0.2">
      <c r="A34" s="103" t="s">
        <v>533</v>
      </c>
      <c r="B34" s="105">
        <v>336</v>
      </c>
      <c r="C34" s="105">
        <v>239</v>
      </c>
      <c r="D34" s="105">
        <v>250</v>
      </c>
      <c r="E34" s="105">
        <v>262</v>
      </c>
      <c r="F34" s="105">
        <v>294</v>
      </c>
      <c r="H34" s="60"/>
    </row>
    <row r="35" spans="1:8" ht="14.1" customHeight="1" x14ac:dyDescent="0.2">
      <c r="A35" s="103" t="s">
        <v>108</v>
      </c>
      <c r="B35" s="105">
        <v>168</v>
      </c>
      <c r="C35" s="105">
        <v>154</v>
      </c>
      <c r="D35" s="105">
        <v>166</v>
      </c>
      <c r="E35" s="105">
        <v>150</v>
      </c>
      <c r="F35" s="105">
        <v>134</v>
      </c>
      <c r="H35" s="60"/>
    </row>
    <row r="36" spans="1:8" ht="14.1" customHeight="1" x14ac:dyDescent="0.2">
      <c r="A36" s="103" t="s">
        <v>109</v>
      </c>
      <c r="B36" s="105">
        <v>235</v>
      </c>
      <c r="C36" s="105">
        <v>216</v>
      </c>
      <c r="D36" s="105">
        <v>229</v>
      </c>
      <c r="E36" s="105">
        <v>223</v>
      </c>
      <c r="F36" s="105">
        <v>200</v>
      </c>
      <c r="H36" s="60"/>
    </row>
    <row r="37" spans="1:8" ht="14.1" customHeight="1" x14ac:dyDescent="0.2">
      <c r="A37" s="103" t="s">
        <v>232</v>
      </c>
      <c r="B37" s="105">
        <v>12</v>
      </c>
      <c r="C37" s="105">
        <v>55</v>
      </c>
      <c r="D37" s="105">
        <v>68</v>
      </c>
      <c r="E37" s="105">
        <v>71</v>
      </c>
      <c r="F37" s="105">
        <v>92</v>
      </c>
      <c r="H37" s="60"/>
    </row>
    <row r="38" spans="1:8" ht="14.1" customHeight="1" x14ac:dyDescent="0.2">
      <c r="A38" s="103" t="s">
        <v>230</v>
      </c>
      <c r="B38" s="105">
        <v>122</v>
      </c>
      <c r="C38" s="105">
        <v>212</v>
      </c>
      <c r="D38" s="105">
        <v>201</v>
      </c>
      <c r="E38" s="105">
        <v>163</v>
      </c>
      <c r="F38" s="105">
        <v>165</v>
      </c>
      <c r="H38" s="60"/>
    </row>
    <row r="39" spans="1:8" ht="14.1" customHeight="1" x14ac:dyDescent="0.2">
      <c r="A39" s="103" t="s">
        <v>534</v>
      </c>
      <c r="B39" s="105">
        <v>2357</v>
      </c>
      <c r="C39" s="105" t="s">
        <v>18</v>
      </c>
      <c r="D39" s="105" t="s">
        <v>18</v>
      </c>
      <c r="E39" s="105" t="s">
        <v>18</v>
      </c>
      <c r="F39" s="105" t="s">
        <v>18</v>
      </c>
      <c r="H39" s="60"/>
    </row>
    <row r="40" spans="1:8" ht="14.1" customHeight="1" x14ac:dyDescent="0.2">
      <c r="A40" s="103" t="s">
        <v>535</v>
      </c>
      <c r="B40" s="104" t="s">
        <v>18</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110</v>
      </c>
      <c r="B42" s="105">
        <v>16677</v>
      </c>
      <c r="C42" s="105">
        <v>15492</v>
      </c>
      <c r="D42" s="105">
        <v>15737</v>
      </c>
      <c r="E42" s="105">
        <v>13541</v>
      </c>
      <c r="F42" s="105">
        <v>11998</v>
      </c>
      <c r="H42" s="60"/>
    </row>
    <row r="43" spans="1:8" ht="14.1" customHeight="1" x14ac:dyDescent="0.2">
      <c r="A43" s="103" t="s">
        <v>229</v>
      </c>
      <c r="B43" s="105">
        <v>128</v>
      </c>
      <c r="C43" s="105">
        <v>230</v>
      </c>
      <c r="D43" s="105">
        <v>183</v>
      </c>
      <c r="E43" s="105">
        <v>223</v>
      </c>
      <c r="F43" s="105">
        <v>260</v>
      </c>
      <c r="H43" s="60"/>
    </row>
    <row r="44" spans="1:8" ht="14.1" customHeight="1" x14ac:dyDescent="0.2">
      <c r="A44" s="103" t="s">
        <v>266</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118</v>
      </c>
    </row>
    <row r="48" spans="1:8" ht="34.5" customHeight="1" x14ac:dyDescent="0.2">
      <c r="A48" s="748" t="s">
        <v>438</v>
      </c>
      <c r="B48" s="748"/>
      <c r="C48" s="748"/>
      <c r="D48" s="748"/>
      <c r="E48" s="748"/>
      <c r="F48" s="748"/>
    </row>
    <row r="49" spans="1:6" ht="12" customHeight="1" x14ac:dyDescent="0.2"/>
    <row r="50" spans="1:6" ht="12" customHeight="1" x14ac:dyDescent="0.2">
      <c r="A50" s="108" t="s">
        <v>482</v>
      </c>
    </row>
    <row r="51" spans="1:6" ht="12" customHeight="1" x14ac:dyDescent="0.2">
      <c r="A51" s="749" t="s">
        <v>530</v>
      </c>
      <c r="B51" s="749"/>
      <c r="C51" s="749"/>
      <c r="D51" s="749"/>
      <c r="E51" s="749"/>
      <c r="F51" s="749"/>
    </row>
    <row r="52" spans="1:6" ht="12" customHeight="1" x14ac:dyDescent="0.2">
      <c r="A52" s="749" t="s">
        <v>481</v>
      </c>
      <c r="B52" s="749"/>
      <c r="C52" s="749"/>
      <c r="D52" s="749"/>
      <c r="E52" s="749"/>
      <c r="F52" s="749"/>
    </row>
    <row r="53" spans="1:6" ht="12" customHeight="1" x14ac:dyDescent="0.2">
      <c r="A53" s="749" t="s">
        <v>480</v>
      </c>
      <c r="B53" s="749"/>
      <c r="C53" s="749"/>
      <c r="D53" s="749"/>
      <c r="E53" s="749"/>
      <c r="F53" s="749"/>
    </row>
    <row r="54" spans="1:6" ht="12" customHeight="1" x14ac:dyDescent="0.2">
      <c r="A54" s="749" t="s">
        <v>538</v>
      </c>
      <c r="B54" s="749"/>
      <c r="C54" s="749"/>
      <c r="D54" s="749"/>
      <c r="E54" s="749"/>
      <c r="F54" s="751"/>
    </row>
    <row r="55" spans="1:6" ht="22.5" customHeight="1" x14ac:dyDescent="0.2">
      <c r="A55" s="742" t="s">
        <v>536</v>
      </c>
      <c r="B55" s="742"/>
      <c r="C55" s="742"/>
      <c r="D55" s="742"/>
      <c r="E55" s="742"/>
      <c r="F55" s="742"/>
    </row>
    <row r="56" spans="1:6" ht="22.5" customHeight="1" x14ac:dyDescent="0.2">
      <c r="A56" s="742" t="s">
        <v>537</v>
      </c>
      <c r="B56" s="742"/>
      <c r="C56" s="742"/>
      <c r="D56" s="742"/>
      <c r="E56" s="742"/>
      <c r="F56" s="742"/>
    </row>
    <row r="57" spans="1:6" ht="12" customHeight="1" x14ac:dyDescent="0.2">
      <c r="A57" s="742"/>
      <c r="B57" s="742"/>
      <c r="C57" s="742"/>
      <c r="D57" s="742"/>
      <c r="E57" s="742"/>
      <c r="F57" s="742"/>
    </row>
    <row r="58" spans="1:6" ht="12" customHeight="1" x14ac:dyDescent="0.2">
      <c r="A58" s="108"/>
    </row>
    <row r="59" spans="1:6" ht="12" customHeight="1" x14ac:dyDescent="0.2">
      <c r="A59" s="750" t="s">
        <v>375</v>
      </c>
      <c r="B59" s="750"/>
      <c r="C59" s="750"/>
      <c r="D59" s="750"/>
      <c r="E59" s="750"/>
      <c r="F59" s="750"/>
    </row>
    <row r="60" spans="1:6" ht="12" customHeight="1" x14ac:dyDescent="0.2">
      <c r="A60" s="748" t="s">
        <v>458</v>
      </c>
      <c r="B60" s="748"/>
      <c r="C60" s="748"/>
      <c r="D60" s="748"/>
      <c r="E60" s="748"/>
      <c r="F60" s="748"/>
    </row>
    <row r="61" spans="1:6" ht="12" customHeight="1" x14ac:dyDescent="0.2">
      <c r="A61" s="750" t="s">
        <v>376</v>
      </c>
      <c r="B61" s="750"/>
      <c r="C61" s="750"/>
      <c r="D61" s="750"/>
      <c r="E61" s="750"/>
      <c r="F61" s="750"/>
    </row>
    <row r="62" spans="1:6" ht="23.25" customHeight="1" x14ac:dyDescent="0.2">
      <c r="A62" s="748" t="s">
        <v>440</v>
      </c>
      <c r="B62" s="748"/>
      <c r="C62" s="748"/>
      <c r="D62" s="748"/>
      <c r="E62" s="748"/>
      <c r="F62" s="748"/>
    </row>
    <row r="63" spans="1:6" ht="12" customHeight="1" x14ac:dyDescent="0.2">
      <c r="A63" s="29" t="s">
        <v>439</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24"/>
      <c r="B99" s="724"/>
      <c r="C99" s="724"/>
      <c r="D99" s="724"/>
      <c r="E99" s="724"/>
      <c r="F99" s="724"/>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47" t="s">
        <v>111</v>
      </c>
      <c r="B1" s="747"/>
      <c r="C1" s="747"/>
      <c r="D1" s="747"/>
      <c r="E1" s="747"/>
      <c r="F1" s="747"/>
      <c r="G1" s="747"/>
      <c r="H1" s="747"/>
      <c r="I1" s="747"/>
    </row>
    <row r="2" spans="1:11" x14ac:dyDescent="0.25">
      <c r="A2" s="29"/>
      <c r="B2" s="29"/>
      <c r="C2" s="29"/>
      <c r="D2" s="29"/>
      <c r="E2" s="29"/>
      <c r="F2" s="29"/>
      <c r="G2" s="29"/>
      <c r="H2" s="29"/>
    </row>
    <row r="3" spans="1:11" x14ac:dyDescent="0.25">
      <c r="A3" s="110"/>
      <c r="B3" s="51">
        <v>2012</v>
      </c>
      <c r="C3" s="518"/>
      <c r="D3" s="51">
        <v>2013</v>
      </c>
      <c r="E3" s="518"/>
      <c r="F3" s="51">
        <v>2014</v>
      </c>
      <c r="G3" s="304"/>
      <c r="H3" s="709">
        <v>2015</v>
      </c>
      <c r="I3" s="711"/>
      <c r="J3" s="709">
        <v>2016</v>
      </c>
      <c r="K3" s="711"/>
    </row>
    <row r="4" spans="1:11" x14ac:dyDescent="0.25">
      <c r="A4" s="111" t="s">
        <v>112</v>
      </c>
      <c r="B4" s="431">
        <v>484</v>
      </c>
      <c r="C4" s="439"/>
      <c r="D4" s="431">
        <v>431</v>
      </c>
      <c r="E4" s="439"/>
      <c r="F4" s="431">
        <v>423</v>
      </c>
      <c r="G4" s="439"/>
      <c r="H4" s="431">
        <v>434</v>
      </c>
      <c r="I4" s="434"/>
      <c r="J4" s="431">
        <v>455</v>
      </c>
      <c r="K4" s="434"/>
    </row>
    <row r="5" spans="1:11" x14ac:dyDescent="0.25">
      <c r="A5" s="111" t="s">
        <v>113</v>
      </c>
      <c r="B5" s="432">
        <v>1135</v>
      </c>
      <c r="C5" s="440"/>
      <c r="D5" s="432">
        <v>1139</v>
      </c>
      <c r="E5" s="440"/>
      <c r="F5" s="432">
        <v>1098</v>
      </c>
      <c r="G5" s="440"/>
      <c r="H5" s="432">
        <v>1100</v>
      </c>
      <c r="I5" s="435"/>
      <c r="J5" s="432">
        <v>1106</v>
      </c>
      <c r="K5" s="435"/>
    </row>
    <row r="6" spans="1:11" x14ac:dyDescent="0.25">
      <c r="A6" s="111" t="s">
        <v>114</v>
      </c>
      <c r="B6" s="431">
        <v>203</v>
      </c>
      <c r="C6" s="441"/>
      <c r="D6" s="431">
        <v>180</v>
      </c>
      <c r="E6" s="441"/>
      <c r="F6" s="431">
        <v>169</v>
      </c>
      <c r="G6" s="441"/>
      <c r="H6" s="431">
        <v>208</v>
      </c>
      <c r="I6" s="436"/>
      <c r="J6" s="431">
        <v>192</v>
      </c>
      <c r="K6" s="436"/>
    </row>
    <row r="7" spans="1:11" x14ac:dyDescent="0.25">
      <c r="A7" s="111" t="s">
        <v>115</v>
      </c>
      <c r="B7" s="431">
        <v>49</v>
      </c>
      <c r="C7" s="441"/>
      <c r="D7" s="431">
        <v>36</v>
      </c>
      <c r="E7" s="441"/>
      <c r="F7" s="431">
        <v>28</v>
      </c>
      <c r="G7" s="441"/>
      <c r="H7" s="431">
        <v>41</v>
      </c>
      <c r="I7" s="436"/>
      <c r="J7" s="431">
        <v>49</v>
      </c>
      <c r="K7" s="436"/>
    </row>
    <row r="8" spans="1:11" x14ac:dyDescent="0.25">
      <c r="A8" s="111" t="s">
        <v>116</v>
      </c>
      <c r="B8" s="431">
        <v>36</v>
      </c>
      <c r="C8" s="437">
        <v>1</v>
      </c>
      <c r="D8" s="431">
        <v>62</v>
      </c>
      <c r="E8" s="443">
        <v>2</v>
      </c>
      <c r="F8" s="431">
        <v>93</v>
      </c>
      <c r="G8" s="443">
        <v>2</v>
      </c>
      <c r="H8" s="431">
        <v>172</v>
      </c>
      <c r="I8" s="437">
        <v>2</v>
      </c>
      <c r="J8" s="431">
        <v>188</v>
      </c>
      <c r="K8" s="437">
        <v>2</v>
      </c>
    </row>
    <row r="9" spans="1:11" x14ac:dyDescent="0.25">
      <c r="A9" s="111" t="s">
        <v>117</v>
      </c>
      <c r="B9" s="431">
        <v>78</v>
      </c>
      <c r="C9" s="437">
        <v>1</v>
      </c>
      <c r="D9" s="431">
        <v>151</v>
      </c>
      <c r="E9" s="443">
        <v>3</v>
      </c>
      <c r="F9" s="431">
        <v>278</v>
      </c>
      <c r="G9" s="443">
        <v>3</v>
      </c>
      <c r="H9" s="431">
        <v>365</v>
      </c>
      <c r="I9" s="437">
        <v>3</v>
      </c>
      <c r="J9" s="431">
        <v>309</v>
      </c>
      <c r="K9" s="437">
        <v>3</v>
      </c>
    </row>
    <row r="10" spans="1:11" x14ac:dyDescent="0.25">
      <c r="A10" s="211" t="s">
        <v>228</v>
      </c>
      <c r="B10" s="431">
        <v>23</v>
      </c>
      <c r="C10" s="441"/>
      <c r="D10" s="431">
        <v>17</v>
      </c>
      <c r="E10" s="441"/>
      <c r="F10" s="431">
        <v>26</v>
      </c>
      <c r="G10" s="441"/>
      <c r="H10" s="431">
        <v>24</v>
      </c>
      <c r="I10" s="436"/>
      <c r="J10" s="431">
        <v>19</v>
      </c>
      <c r="K10" s="436"/>
    </row>
    <row r="11" spans="1:11" x14ac:dyDescent="0.25">
      <c r="A11" s="111" t="s">
        <v>377</v>
      </c>
      <c r="B11" s="431">
        <v>422</v>
      </c>
      <c r="C11" s="441"/>
      <c r="D11" s="431">
        <v>366</v>
      </c>
      <c r="E11" s="441"/>
      <c r="F11" s="431">
        <v>385</v>
      </c>
      <c r="G11" s="441"/>
      <c r="H11" s="431">
        <v>345</v>
      </c>
      <c r="I11" s="436"/>
      <c r="J11" s="431">
        <v>342</v>
      </c>
      <c r="K11" s="436"/>
    </row>
    <row r="12" spans="1:11" x14ac:dyDescent="0.25">
      <c r="A12" s="111" t="s">
        <v>267</v>
      </c>
      <c r="B12" s="431" t="s">
        <v>18</v>
      </c>
      <c r="C12" s="441"/>
      <c r="D12" s="431">
        <v>56</v>
      </c>
      <c r="E12" s="441"/>
      <c r="F12" s="431">
        <v>46</v>
      </c>
      <c r="G12" s="441"/>
      <c r="H12" s="431">
        <v>57</v>
      </c>
      <c r="I12" s="436"/>
      <c r="J12" s="431">
        <v>53</v>
      </c>
      <c r="K12" s="436"/>
    </row>
    <row r="13" spans="1:11" x14ac:dyDescent="0.25">
      <c r="A13" s="265" t="s">
        <v>543</v>
      </c>
      <c r="B13" s="433" t="s">
        <v>18</v>
      </c>
      <c r="C13" s="442"/>
      <c r="D13" s="433" t="s">
        <v>18</v>
      </c>
      <c r="E13" s="442"/>
      <c r="F13" s="433" t="s">
        <v>18</v>
      </c>
      <c r="G13" s="442"/>
      <c r="H13" s="433">
        <v>2</v>
      </c>
      <c r="I13" s="438"/>
      <c r="J13" s="433">
        <v>16</v>
      </c>
      <c r="K13" s="438"/>
    </row>
    <row r="14" spans="1:11" ht="8.1" customHeight="1" x14ac:dyDescent="0.45">
      <c r="A14" s="210"/>
      <c r="B14" s="29"/>
      <c r="C14" s="29"/>
      <c r="D14" s="29"/>
      <c r="E14" s="29"/>
      <c r="F14" s="29"/>
      <c r="G14" s="29"/>
      <c r="H14" s="29"/>
    </row>
    <row r="15" spans="1:11" x14ac:dyDescent="0.25">
      <c r="A15" s="29" t="s">
        <v>118</v>
      </c>
      <c r="B15" s="29"/>
      <c r="C15" s="29"/>
      <c r="D15" s="29"/>
      <c r="E15" s="29"/>
      <c r="F15" s="29"/>
      <c r="G15" s="29"/>
      <c r="H15" s="29"/>
    </row>
    <row r="16" spans="1:11" ht="9" customHeight="1" x14ac:dyDescent="0.25">
      <c r="A16" s="742" t="s">
        <v>441</v>
      </c>
      <c r="B16" s="742"/>
      <c r="C16" s="742"/>
      <c r="D16" s="742"/>
      <c r="E16" s="742"/>
      <c r="F16" s="742"/>
      <c r="G16" s="742"/>
      <c r="H16" s="742"/>
      <c r="I16" s="742"/>
    </row>
    <row r="17" spans="1:9" x14ac:dyDescent="0.25">
      <c r="A17" s="742"/>
      <c r="B17" s="742"/>
      <c r="C17" s="742"/>
      <c r="D17" s="742"/>
      <c r="E17" s="742"/>
      <c r="F17" s="742"/>
      <c r="G17" s="742"/>
      <c r="H17" s="742"/>
      <c r="I17" s="742"/>
    </row>
    <row r="18" spans="1:9" ht="24" customHeight="1" x14ac:dyDescent="0.25">
      <c r="A18" s="742" t="s">
        <v>442</v>
      </c>
      <c r="B18" s="742"/>
      <c r="C18" s="742"/>
      <c r="D18" s="742"/>
      <c r="E18" s="742"/>
      <c r="F18" s="742"/>
      <c r="G18" s="742"/>
      <c r="H18" s="742"/>
      <c r="I18" s="742"/>
    </row>
    <row r="19" spans="1:9" ht="24" customHeight="1" x14ac:dyDescent="0.25">
      <c r="A19" s="742" t="s">
        <v>443</v>
      </c>
      <c r="B19" s="742"/>
      <c r="C19" s="742"/>
      <c r="D19" s="742"/>
      <c r="E19" s="742"/>
      <c r="F19" s="742"/>
      <c r="G19" s="742"/>
      <c r="H19" s="742"/>
      <c r="I19" s="742"/>
    </row>
    <row r="20" spans="1:9" ht="12" customHeight="1" x14ac:dyDescent="0.25">
      <c r="A20" s="752" t="s">
        <v>444</v>
      </c>
      <c r="B20" s="752"/>
      <c r="C20" s="752"/>
      <c r="D20" s="752"/>
      <c r="E20" s="752"/>
      <c r="F20" s="752"/>
      <c r="G20" s="752"/>
      <c r="H20" s="752"/>
    </row>
    <row r="21" spans="1:9" x14ac:dyDescent="0.25">
      <c r="A21" s="112"/>
      <c r="B21" s="112"/>
      <c r="C21" s="112"/>
      <c r="D21" s="112"/>
      <c r="E21" s="112"/>
      <c r="F21" s="112"/>
      <c r="G21" s="112"/>
      <c r="H21" s="112"/>
    </row>
    <row r="22" spans="1:9" x14ac:dyDescent="0.25">
      <c r="A22" s="750" t="s">
        <v>375</v>
      </c>
      <c r="B22" s="750"/>
      <c r="C22" s="750"/>
      <c r="D22" s="750"/>
      <c r="E22" s="750"/>
      <c r="F22" s="750"/>
      <c r="G22" s="750"/>
      <c r="H22" s="750"/>
      <c r="I22" s="750"/>
    </row>
    <row r="23" spans="1:9" ht="15" customHeight="1" x14ac:dyDescent="0.25">
      <c r="A23" s="748" t="s">
        <v>458</v>
      </c>
      <c r="B23" s="748"/>
      <c r="C23" s="748"/>
      <c r="D23" s="748"/>
      <c r="E23" s="748"/>
      <c r="F23" s="748"/>
      <c r="G23" s="748"/>
      <c r="H23" s="748"/>
      <c r="I23" s="748"/>
    </row>
    <row r="24" spans="1:9" x14ac:dyDescent="0.25">
      <c r="A24" s="750" t="s">
        <v>376</v>
      </c>
      <c r="B24" s="750"/>
      <c r="C24" s="750"/>
      <c r="D24" s="750"/>
      <c r="E24" s="750"/>
      <c r="F24" s="750"/>
      <c r="G24" s="750"/>
      <c r="H24" s="750"/>
      <c r="I24" s="750"/>
    </row>
    <row r="25" spans="1:9" ht="24" customHeight="1" x14ac:dyDescent="0.25">
      <c r="A25" s="748" t="s">
        <v>440</v>
      </c>
      <c r="B25" s="748"/>
      <c r="C25" s="748"/>
      <c r="D25" s="748"/>
      <c r="E25" s="748"/>
      <c r="F25" s="748"/>
      <c r="G25" s="748"/>
      <c r="H25" s="748"/>
      <c r="I25" s="748"/>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14</v>
      </c>
      <c r="B2" t="s">
        <v>761</v>
      </c>
      <c r="C2" t="s">
        <v>199</v>
      </c>
      <c r="E2" t="s">
        <v>786</v>
      </c>
    </row>
    <row r="3" spans="1:9" x14ac:dyDescent="0.25">
      <c r="A3" t="s">
        <v>12</v>
      </c>
      <c r="B3" s="657">
        <v>29.726659976294282</v>
      </c>
      <c r="C3" s="657">
        <v>32.731522142560536</v>
      </c>
      <c r="E3" s="516">
        <f>C3-B3</f>
        <v>3.0048621662662534</v>
      </c>
      <c r="H3" s="516"/>
      <c r="I3" s="516"/>
    </row>
    <row r="4" spans="1:9" x14ac:dyDescent="0.25">
      <c r="A4" t="s">
        <v>4</v>
      </c>
      <c r="B4" s="657">
        <v>6.8598432129452229</v>
      </c>
      <c r="C4" s="657">
        <v>3.3584077788353062</v>
      </c>
      <c r="E4" s="516">
        <f t="shared" ref="E4:E10" si="0">C4-B4</f>
        <v>-3.5014354341099168</v>
      </c>
      <c r="H4" s="516"/>
      <c r="I4" s="516"/>
    </row>
    <row r="5" spans="1:9" x14ac:dyDescent="0.25">
      <c r="A5" t="s">
        <v>6</v>
      </c>
      <c r="B5" s="657">
        <v>39.755473627853249</v>
      </c>
      <c r="C5" s="657">
        <v>36.763889858630101</v>
      </c>
      <c r="E5" s="516">
        <f t="shared" si="0"/>
        <v>-2.9915837692231477</v>
      </c>
      <c r="H5" s="516"/>
      <c r="I5" s="516"/>
    </row>
    <row r="6" spans="1:9" x14ac:dyDescent="0.25">
      <c r="A6" t="s">
        <v>7</v>
      </c>
      <c r="B6" s="657">
        <v>5.5766939420705635</v>
      </c>
      <c r="C6" s="657">
        <v>6.2710612480385715</v>
      </c>
      <c r="E6" s="516">
        <f t="shared" si="0"/>
        <v>0.694367305968008</v>
      </c>
      <c r="H6" s="516"/>
      <c r="I6" s="516"/>
    </row>
    <row r="7" spans="1:9" x14ac:dyDescent="0.25">
      <c r="A7" t="s">
        <v>13</v>
      </c>
      <c r="B7" s="657">
        <v>8.2738545164272459</v>
      </c>
      <c r="C7" s="657">
        <v>5.2152886746067031</v>
      </c>
      <c r="E7" s="516">
        <f t="shared" si="0"/>
        <v>-3.0585658418205428</v>
      </c>
      <c r="H7" s="516"/>
      <c r="I7" s="516"/>
    </row>
    <row r="8" spans="1:9" x14ac:dyDescent="0.25">
      <c r="A8" t="s">
        <v>9</v>
      </c>
      <c r="B8" s="657">
        <v>5.9369310800397095</v>
      </c>
      <c r="C8" s="657">
        <v>13.431793710932189</v>
      </c>
      <c r="E8" s="516">
        <f t="shared" si="0"/>
        <v>7.4948626308924791</v>
      </c>
      <c r="H8" s="516"/>
      <c r="I8" s="516"/>
    </row>
    <row r="9" spans="1:9" x14ac:dyDescent="0.25">
      <c r="A9" t="s">
        <v>10</v>
      </c>
      <c r="B9" s="657">
        <v>1.2746783825862311</v>
      </c>
      <c r="C9" s="657">
        <v>0.75737809740448248</v>
      </c>
      <c r="E9" s="516">
        <f t="shared" si="0"/>
        <v>-0.51730028518174864</v>
      </c>
      <c r="H9" s="516"/>
      <c r="I9" s="516"/>
    </row>
    <row r="10" spans="1:9" x14ac:dyDescent="0.25">
      <c r="A10" t="s">
        <v>49</v>
      </c>
      <c r="B10" s="657">
        <v>2.5958647851276946</v>
      </c>
      <c r="C10" s="657">
        <v>1.4706584889921102</v>
      </c>
      <c r="E10" s="516">
        <f t="shared" si="0"/>
        <v>-1.1252062961355844</v>
      </c>
      <c r="H10" s="516"/>
      <c r="I10" s="516"/>
    </row>
    <row r="11" spans="1:9" x14ac:dyDescent="0.25">
      <c r="B11" s="516"/>
      <c r="C11" s="516"/>
    </row>
    <row r="12" spans="1:9" x14ac:dyDescent="0.25">
      <c r="A12" s="575" t="s">
        <v>1</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119</v>
      </c>
    </row>
    <row r="4" spans="1:16" ht="12" x14ac:dyDescent="0.2">
      <c r="A4" s="48" t="s">
        <v>563</v>
      </c>
    </row>
    <row r="6" spans="1:16" s="38" customFormat="1" ht="18" customHeight="1" x14ac:dyDescent="0.25">
      <c r="A6" s="47"/>
      <c r="B6" s="51">
        <v>2012</v>
      </c>
      <c r="C6" s="51">
        <v>2013</v>
      </c>
      <c r="D6" s="51">
        <v>2014</v>
      </c>
      <c r="E6" s="51">
        <v>2015</v>
      </c>
      <c r="F6" s="51">
        <v>2016</v>
      </c>
      <c r="G6" s="344"/>
      <c r="I6" s="38" t="s">
        <v>489</v>
      </c>
      <c r="N6" s="126" t="s">
        <v>565</v>
      </c>
      <c r="O6" s="126"/>
      <c r="P6" s="126"/>
    </row>
    <row r="7" spans="1:16" s="38" customFormat="1" ht="15" customHeight="1" x14ac:dyDescent="0.25">
      <c r="A7" s="89" t="s">
        <v>91</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412</v>
      </c>
      <c r="B8" s="88">
        <v>626</v>
      </c>
      <c r="C8" s="88">
        <v>953</v>
      </c>
      <c r="D8" s="88">
        <v>1185</v>
      </c>
      <c r="E8" s="88" t="s">
        <v>18</v>
      </c>
      <c r="F8" s="519"/>
      <c r="G8" s="352"/>
      <c r="H8" s="126"/>
      <c r="I8" s="230"/>
      <c r="J8" s="230"/>
      <c r="K8" s="230"/>
      <c r="L8" s="230"/>
      <c r="N8" s="126" t="s">
        <v>564</v>
      </c>
      <c r="O8" s="126">
        <v>399</v>
      </c>
      <c r="P8" s="126">
        <v>365</v>
      </c>
    </row>
    <row r="9" spans="1:16" s="38" customFormat="1" ht="15" customHeight="1" x14ac:dyDescent="0.25">
      <c r="A9" s="111" t="s">
        <v>413</v>
      </c>
      <c r="B9" s="88">
        <v>799</v>
      </c>
      <c r="C9" s="88">
        <v>17</v>
      </c>
      <c r="D9" s="88" t="s">
        <v>18</v>
      </c>
      <c r="E9" s="88" t="s">
        <v>18</v>
      </c>
      <c r="F9" s="519"/>
      <c r="G9" s="352"/>
      <c r="I9" s="230"/>
      <c r="J9" s="230"/>
      <c r="K9" s="230"/>
      <c r="N9" s="126" t="s">
        <v>566</v>
      </c>
      <c r="O9" s="126">
        <v>111</v>
      </c>
      <c r="P9" s="126">
        <v>127</v>
      </c>
    </row>
    <row r="10" spans="1:16" s="38" customFormat="1" ht="15" customHeight="1" x14ac:dyDescent="0.25">
      <c r="A10" s="111" t="s">
        <v>414</v>
      </c>
      <c r="B10" s="88" t="s">
        <v>18</v>
      </c>
      <c r="C10" s="88" t="s">
        <v>18</v>
      </c>
      <c r="D10" s="88">
        <v>348</v>
      </c>
      <c r="E10" s="88" t="s">
        <v>18</v>
      </c>
      <c r="F10" s="519"/>
      <c r="G10" s="352"/>
      <c r="L10" s="230"/>
      <c r="N10" s="126" t="s">
        <v>567</v>
      </c>
      <c r="O10" s="126">
        <v>23</v>
      </c>
      <c r="P10" s="126">
        <v>7</v>
      </c>
    </row>
    <row r="11" spans="1:16" s="38" customFormat="1" ht="15" customHeight="1" x14ac:dyDescent="0.25">
      <c r="A11" s="111" t="s">
        <v>473</v>
      </c>
      <c r="B11" s="88" t="s">
        <v>18</v>
      </c>
      <c r="C11" s="88" t="s">
        <v>18</v>
      </c>
      <c r="D11" s="88" t="s">
        <v>18</v>
      </c>
      <c r="E11" s="88">
        <v>582</v>
      </c>
      <c r="F11" s="519"/>
      <c r="G11" s="352"/>
      <c r="M11" s="230"/>
      <c r="N11" s="126" t="s">
        <v>568</v>
      </c>
      <c r="O11" s="126">
        <v>40</v>
      </c>
      <c r="P11" s="126">
        <v>51</v>
      </c>
    </row>
    <row r="12" spans="1:16" s="38" customFormat="1" ht="15" customHeight="1" x14ac:dyDescent="0.25">
      <c r="A12" s="111" t="s">
        <v>415</v>
      </c>
      <c r="B12" s="88" t="s">
        <v>18</v>
      </c>
      <c r="C12" s="88">
        <v>521</v>
      </c>
      <c r="D12" s="88" t="s">
        <v>18</v>
      </c>
      <c r="E12" s="88" t="s">
        <v>18</v>
      </c>
      <c r="F12" s="519"/>
      <c r="G12" s="352"/>
      <c r="K12" s="230"/>
      <c r="N12" s="126" t="s">
        <v>569</v>
      </c>
      <c r="O12" s="126">
        <v>31</v>
      </c>
      <c r="P12" s="126">
        <v>27</v>
      </c>
    </row>
    <row r="13" spans="1:16" s="38" customFormat="1" ht="15" customHeight="1" x14ac:dyDescent="0.25">
      <c r="A13" s="111" t="s">
        <v>475</v>
      </c>
      <c r="B13" s="88" t="s">
        <v>18</v>
      </c>
      <c r="C13" s="88" t="s">
        <v>18</v>
      </c>
      <c r="D13" s="88" t="s">
        <v>18</v>
      </c>
      <c r="E13" s="88">
        <v>314</v>
      </c>
      <c r="F13" s="519"/>
      <c r="G13" s="352"/>
      <c r="M13" s="230"/>
      <c r="N13" s="126" t="s">
        <v>570</v>
      </c>
      <c r="O13" s="126">
        <v>20</v>
      </c>
      <c r="P13" s="126">
        <v>31</v>
      </c>
    </row>
    <row r="14" spans="1:16" s="38" customFormat="1" ht="15" customHeight="1" x14ac:dyDescent="0.25">
      <c r="A14" s="111" t="s">
        <v>476</v>
      </c>
      <c r="B14" s="88" t="s">
        <v>18</v>
      </c>
      <c r="C14" s="88" t="s">
        <v>18</v>
      </c>
      <c r="D14" s="88" t="s">
        <v>18</v>
      </c>
      <c r="E14" s="88">
        <v>214</v>
      </c>
      <c r="F14" s="519"/>
      <c r="G14" s="352"/>
      <c r="M14" s="230"/>
      <c r="N14" s="126" t="s">
        <v>578</v>
      </c>
      <c r="O14" s="533" t="s">
        <v>18</v>
      </c>
      <c r="P14" s="126">
        <v>18</v>
      </c>
    </row>
    <row r="15" spans="1:16" s="38" customFormat="1" ht="15" customHeight="1" x14ac:dyDescent="0.25">
      <c r="A15" s="111" t="s">
        <v>474</v>
      </c>
      <c r="B15" s="88" t="s">
        <v>18</v>
      </c>
      <c r="C15" s="88" t="s">
        <v>18</v>
      </c>
      <c r="D15" s="88" t="s">
        <v>18</v>
      </c>
      <c r="E15" s="88">
        <v>65</v>
      </c>
      <c r="F15" s="519"/>
      <c r="G15" s="352"/>
      <c r="M15" s="230"/>
      <c r="N15" s="126" t="s">
        <v>579</v>
      </c>
      <c r="O15" s="533" t="s">
        <v>18</v>
      </c>
      <c r="P15" s="126">
        <v>553</v>
      </c>
    </row>
    <row r="16" spans="1:16" s="38" customFormat="1" ht="15" customHeight="1" x14ac:dyDescent="0.25">
      <c r="A16" s="111" t="s">
        <v>416</v>
      </c>
      <c r="B16" s="88">
        <v>741</v>
      </c>
      <c r="C16" s="88" t="s">
        <v>18</v>
      </c>
      <c r="D16" s="88" t="s">
        <v>18</v>
      </c>
      <c r="E16" s="88" t="s">
        <v>18</v>
      </c>
      <c r="F16" s="519"/>
      <c r="G16" s="352"/>
      <c r="I16" s="230"/>
      <c r="J16" s="230"/>
      <c r="N16" s="126" t="s">
        <v>571</v>
      </c>
      <c r="O16" s="126">
        <v>382</v>
      </c>
      <c r="P16" s="126">
        <v>134</v>
      </c>
    </row>
    <row r="17" spans="1:16" s="38" customFormat="1" ht="15" customHeight="1" x14ac:dyDescent="0.25">
      <c r="A17" s="111" t="s">
        <v>417</v>
      </c>
      <c r="B17" s="88" t="s">
        <v>18</v>
      </c>
      <c r="C17" s="88" t="s">
        <v>18</v>
      </c>
      <c r="D17" s="88">
        <v>597</v>
      </c>
      <c r="E17" s="88">
        <v>532</v>
      </c>
      <c r="F17" s="519"/>
      <c r="G17" s="352"/>
      <c r="L17" s="230"/>
      <c r="M17" s="230"/>
      <c r="N17" s="126" t="s">
        <v>572</v>
      </c>
      <c r="O17" s="126">
        <v>352</v>
      </c>
      <c r="P17" s="126">
        <v>145</v>
      </c>
    </row>
    <row r="18" spans="1:16" s="38" customFormat="1" ht="15" customHeight="1" x14ac:dyDescent="0.25">
      <c r="A18" s="111" t="s">
        <v>418</v>
      </c>
      <c r="B18" s="88">
        <v>874</v>
      </c>
      <c r="C18" s="88" t="s">
        <v>18</v>
      </c>
      <c r="D18" s="88" t="s">
        <v>18</v>
      </c>
      <c r="E18" s="88" t="s">
        <v>18</v>
      </c>
      <c r="F18" s="519"/>
      <c r="G18" s="352"/>
      <c r="I18" s="230"/>
      <c r="J18" s="230"/>
      <c r="N18" s="126" t="s">
        <v>573</v>
      </c>
      <c r="O18" s="126">
        <v>68</v>
      </c>
      <c r="P18" s="126">
        <v>47</v>
      </c>
    </row>
    <row r="19" spans="1:16" s="38" customFormat="1" ht="15" customHeight="1" x14ac:dyDescent="0.25">
      <c r="A19" s="111" t="s">
        <v>419</v>
      </c>
      <c r="B19" s="88">
        <v>107</v>
      </c>
      <c r="C19" s="88">
        <v>179</v>
      </c>
      <c r="D19" s="88">
        <v>323</v>
      </c>
      <c r="E19" s="88">
        <v>379</v>
      </c>
      <c r="F19" s="519"/>
      <c r="G19" s="352"/>
      <c r="I19" s="230"/>
      <c r="J19" s="230"/>
      <c r="K19" s="230"/>
      <c r="L19" s="230"/>
      <c r="M19" s="230"/>
      <c r="N19" s="126" t="s">
        <v>574</v>
      </c>
      <c r="O19" s="126">
        <v>171</v>
      </c>
      <c r="P19" s="126">
        <v>54</v>
      </c>
    </row>
    <row r="20" spans="1:16" s="38" customFormat="1" ht="15" customHeight="1" x14ac:dyDescent="0.25">
      <c r="A20" s="111" t="s">
        <v>420</v>
      </c>
      <c r="B20" s="88">
        <v>73</v>
      </c>
      <c r="C20" s="88">
        <v>239</v>
      </c>
      <c r="D20" s="88">
        <v>237</v>
      </c>
      <c r="E20" s="88">
        <v>194</v>
      </c>
      <c r="F20" s="519"/>
      <c r="G20" s="352"/>
      <c r="I20" s="230"/>
      <c r="J20" s="230"/>
      <c r="K20" s="230"/>
      <c r="L20" s="230"/>
      <c r="M20" s="230"/>
      <c r="N20" s="126" t="s">
        <v>575</v>
      </c>
      <c r="O20" s="126">
        <v>19</v>
      </c>
      <c r="P20" s="126">
        <v>20</v>
      </c>
    </row>
    <row r="21" spans="1:16" s="38" customFormat="1" ht="15" customHeight="1" x14ac:dyDescent="0.25">
      <c r="A21" s="46" t="s">
        <v>17</v>
      </c>
      <c r="B21" s="91" t="e">
        <f>(B7/#REF!)*100</f>
        <v>#REF!</v>
      </c>
      <c r="C21" s="91" t="e">
        <f>(C7/#REF!)*100</f>
        <v>#REF!</v>
      </c>
      <c r="D21" s="91" t="e">
        <f>(D7/#REF!)*100</f>
        <v>#REF!</v>
      </c>
      <c r="E21" s="91" t="e">
        <f>(E7/#REF!)*100</f>
        <v>#REF!</v>
      </c>
      <c r="F21" s="91" t="e">
        <f>(F7/#REF!)*100</f>
        <v>#REF!</v>
      </c>
      <c r="G21" s="346"/>
      <c r="N21" s="126" t="s">
        <v>576</v>
      </c>
      <c r="O21" s="126">
        <v>443</v>
      </c>
      <c r="P21" s="533" t="s">
        <v>18</v>
      </c>
    </row>
    <row r="22" spans="1:16" s="38" customFormat="1" ht="8.1" customHeight="1" x14ac:dyDescent="0.25">
      <c r="A22" s="33"/>
      <c r="B22" s="80"/>
      <c r="C22" s="80"/>
      <c r="D22" s="80"/>
      <c r="E22" s="80"/>
      <c r="F22" s="80"/>
      <c r="G22" s="80"/>
      <c r="N22" s="126" t="s">
        <v>577</v>
      </c>
      <c r="O22" s="126">
        <v>1163</v>
      </c>
      <c r="P22" s="126">
        <v>215</v>
      </c>
    </row>
    <row r="23" spans="1:16" x14ac:dyDescent="0.2">
      <c r="A23" s="32" t="s">
        <v>445</v>
      </c>
      <c r="N23" s="38"/>
      <c r="O23" s="38"/>
      <c r="P23" s="38"/>
    </row>
    <row r="24" spans="1:16" x14ac:dyDescent="0.2">
      <c r="N24" s="38"/>
      <c r="O24" s="38"/>
      <c r="P24" s="38"/>
    </row>
    <row r="25" spans="1:16" x14ac:dyDescent="0.2">
      <c r="B25" s="60"/>
      <c r="C25" s="60"/>
      <c r="D25" s="60"/>
      <c r="E25" s="60"/>
      <c r="F25" s="60"/>
      <c r="G25" s="60"/>
    </row>
    <row r="26" spans="1:16" ht="12" x14ac:dyDescent="0.2">
      <c r="A26" s="48" t="s">
        <v>120</v>
      </c>
    </row>
    <row r="27" spans="1:16" x14ac:dyDescent="0.2">
      <c r="A27" s="30"/>
    </row>
    <row r="28" spans="1:16" x14ac:dyDescent="0.2">
      <c r="A28" s="738" t="s">
        <v>44</v>
      </c>
      <c r="B28" s="51">
        <v>2012</v>
      </c>
      <c r="C28" s="51">
        <v>2013</v>
      </c>
      <c r="D28" s="51">
        <v>2014</v>
      </c>
      <c r="E28" s="51">
        <v>2015</v>
      </c>
      <c r="F28" s="51">
        <v>2016</v>
      </c>
      <c r="G28" s="344"/>
    </row>
    <row r="29" spans="1:16" x14ac:dyDescent="0.2">
      <c r="A29" s="739"/>
      <c r="B29" s="709" t="s">
        <v>45</v>
      </c>
      <c r="C29" s="710"/>
      <c r="D29" s="710"/>
      <c r="E29" s="710"/>
      <c r="F29" s="710"/>
      <c r="G29" s="344"/>
      <c r="J29" s="29">
        <v>0.31256238966005062</v>
      </c>
    </row>
    <row r="30" spans="1:16" x14ac:dyDescent="0.2">
      <c r="A30" s="44" t="s">
        <v>46</v>
      </c>
      <c r="B30" s="100" t="s">
        <v>18</v>
      </c>
      <c r="C30" s="100" t="s">
        <v>18</v>
      </c>
      <c r="D30" s="100" t="s">
        <v>18</v>
      </c>
      <c r="E30" s="100" t="s">
        <v>18</v>
      </c>
      <c r="F30" s="100" t="s">
        <v>18</v>
      </c>
      <c r="G30" s="347"/>
      <c r="H30" s="29">
        <v>2.2184243871278522</v>
      </c>
    </row>
    <row r="31" spans="1:16" x14ac:dyDescent="0.2">
      <c r="A31" s="44" t="s">
        <v>4</v>
      </c>
      <c r="B31" s="82" t="s">
        <v>18</v>
      </c>
      <c r="C31" s="82">
        <v>0.28443265608755675</v>
      </c>
      <c r="D31" s="82">
        <v>1.1513814785217484</v>
      </c>
      <c r="E31" s="82">
        <v>11.145365856383748</v>
      </c>
      <c r="F31" s="82" t="s">
        <v>18</v>
      </c>
      <c r="G31" s="303"/>
      <c r="H31" s="303" t="e">
        <v>#VALUE!</v>
      </c>
      <c r="I31" s="303"/>
      <c r="J31" s="303">
        <v>0.83881908886169776</v>
      </c>
      <c r="K31" s="303">
        <v>10.003674869178148</v>
      </c>
      <c r="L31" s="303" t="e">
        <v>#VALUE!</v>
      </c>
    </row>
    <row r="32" spans="1:16" x14ac:dyDescent="0.2">
      <c r="A32" s="44" t="s">
        <v>47</v>
      </c>
      <c r="B32" s="82" t="s">
        <v>18</v>
      </c>
      <c r="C32" s="82" t="s">
        <v>18</v>
      </c>
      <c r="D32" s="82" t="s">
        <v>18</v>
      </c>
      <c r="E32" s="82" t="s">
        <v>18</v>
      </c>
      <c r="F32" s="82" t="s">
        <v>18</v>
      </c>
    </row>
    <row r="33" spans="1:12" x14ac:dyDescent="0.2">
      <c r="A33" s="44" t="s">
        <v>7</v>
      </c>
      <c r="B33" s="82" t="s">
        <v>18</v>
      </c>
      <c r="C33" s="82" t="s">
        <v>18</v>
      </c>
      <c r="D33" s="82" t="s">
        <v>18</v>
      </c>
      <c r="E33" s="82" t="s">
        <v>18</v>
      </c>
      <c r="F33" s="82" t="s">
        <v>18</v>
      </c>
    </row>
    <row r="34" spans="1:12" x14ac:dyDescent="0.2">
      <c r="A34" s="44" t="s">
        <v>48</v>
      </c>
      <c r="B34" s="82" t="s">
        <v>18</v>
      </c>
      <c r="C34" s="82" t="s">
        <v>18</v>
      </c>
      <c r="D34" s="82" t="s">
        <v>18</v>
      </c>
      <c r="E34" s="82" t="s">
        <v>18</v>
      </c>
      <c r="F34" s="82" t="s">
        <v>18</v>
      </c>
      <c r="H34" s="29">
        <v>76.04934393096876</v>
      </c>
    </row>
    <row r="35" spans="1:12" x14ac:dyDescent="0.2">
      <c r="A35" s="44" t="s">
        <v>9</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10</v>
      </c>
      <c r="B36" s="82" t="s">
        <v>18</v>
      </c>
      <c r="C36" s="82" t="s">
        <v>18</v>
      </c>
      <c r="D36" s="82" t="s">
        <v>18</v>
      </c>
      <c r="E36" s="82" t="s">
        <v>18</v>
      </c>
      <c r="F36" s="82" t="s">
        <v>18</v>
      </c>
      <c r="J36" s="29">
        <v>109.57720693550306</v>
      </c>
    </row>
    <row r="37" spans="1:12" x14ac:dyDescent="0.2">
      <c r="A37" s="44" t="s">
        <v>49</v>
      </c>
      <c r="B37" s="82" t="s">
        <v>18</v>
      </c>
      <c r="C37" s="82" t="s">
        <v>18</v>
      </c>
      <c r="D37" s="82" t="s">
        <v>18</v>
      </c>
      <c r="E37" s="82" t="s">
        <v>18</v>
      </c>
      <c r="F37" s="82" t="s">
        <v>18</v>
      </c>
    </row>
    <row r="38" spans="1:12" ht="8.1" customHeight="1" x14ac:dyDescent="0.2">
      <c r="A38" s="44"/>
      <c r="B38" s="93"/>
      <c r="C38" s="93"/>
      <c r="D38" s="93"/>
      <c r="E38" s="93"/>
      <c r="F38" s="93"/>
    </row>
    <row r="39" spans="1:12" x14ac:dyDescent="0.2">
      <c r="A39" s="55" t="s">
        <v>50</v>
      </c>
      <c r="B39" s="93"/>
      <c r="C39" s="93"/>
      <c r="D39" s="93"/>
      <c r="E39" s="93"/>
      <c r="F39" s="93"/>
    </row>
    <row r="40" spans="1:12" x14ac:dyDescent="0.2">
      <c r="A40" s="44" t="s">
        <v>51</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52</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53</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54</v>
      </c>
      <c r="B44" s="94" t="s">
        <v>18</v>
      </c>
      <c r="C44" s="94" t="s">
        <v>18</v>
      </c>
      <c r="D44" s="94" t="s">
        <v>18</v>
      </c>
      <c r="E44" s="94" t="s">
        <v>18</v>
      </c>
      <c r="F44" s="94" t="s">
        <v>18</v>
      </c>
      <c r="G44" s="114"/>
      <c r="H44" s="29">
        <v>15.197061181500086</v>
      </c>
      <c r="J44" s="29">
        <v>3.6578935781631126</v>
      </c>
    </row>
    <row r="45" spans="1:12" x14ac:dyDescent="0.2">
      <c r="A45" s="44" t="s">
        <v>52</v>
      </c>
      <c r="B45" s="94" t="s">
        <v>18</v>
      </c>
      <c r="C45" s="94" t="s">
        <v>18</v>
      </c>
      <c r="D45" s="94" t="s">
        <v>18</v>
      </c>
      <c r="E45" s="94" t="s">
        <v>18</v>
      </c>
      <c r="F45" s="94" t="s">
        <v>18</v>
      </c>
      <c r="G45" s="114"/>
      <c r="H45" s="29">
        <v>84.802938818499911</v>
      </c>
      <c r="J45" s="29">
        <v>106.23187574699999</v>
      </c>
    </row>
    <row r="46" spans="1:12" x14ac:dyDescent="0.2">
      <c r="A46" s="57" t="s">
        <v>53</v>
      </c>
      <c r="B46" s="95" t="s">
        <v>18</v>
      </c>
      <c r="C46" s="95" t="s">
        <v>18</v>
      </c>
      <c r="D46" s="95" t="s">
        <v>18</v>
      </c>
      <c r="E46" s="95" t="s">
        <v>18</v>
      </c>
      <c r="F46" s="95" t="s">
        <v>18</v>
      </c>
      <c r="G46" s="114"/>
    </row>
    <row r="47" spans="1:12" x14ac:dyDescent="0.2">
      <c r="A47" s="113"/>
      <c r="B47" s="114"/>
      <c r="C47" s="114"/>
      <c r="D47" s="114"/>
      <c r="E47" s="114"/>
      <c r="F47" s="114"/>
      <c r="G47" s="114"/>
    </row>
    <row r="49" spans="1:16" ht="12" x14ac:dyDescent="0.2">
      <c r="A49" s="48" t="s">
        <v>503</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121</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122</v>
      </c>
      <c r="B53" s="87">
        <v>50.502002897809597</v>
      </c>
      <c r="C53" s="116">
        <v>49.518588222458611</v>
      </c>
      <c r="D53" s="116">
        <v>49.549009207921401</v>
      </c>
      <c r="E53" s="116">
        <v>50.649938467364045</v>
      </c>
      <c r="F53" s="116">
        <v>48.439129003678694</v>
      </c>
      <c r="G53" s="349" t="s">
        <v>490</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123</v>
      </c>
      <c r="B54" s="116">
        <v>49.497997102190403</v>
      </c>
      <c r="C54" s="116">
        <v>50.481411777541382</v>
      </c>
      <c r="D54" s="116">
        <v>50.450990792078599</v>
      </c>
      <c r="E54" s="116">
        <v>49.350061532635962</v>
      </c>
      <c r="F54" s="116">
        <v>51.560870996321306</v>
      </c>
      <c r="G54" s="349" t="s">
        <v>491</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124</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17</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446</v>
      </c>
      <c r="N58" s="38"/>
      <c r="O58" s="38"/>
      <c r="P58" s="38"/>
    </row>
    <row r="59" spans="1:16" ht="23.25" customHeight="1" x14ac:dyDescent="0.2">
      <c r="A59" s="724" t="s">
        <v>378</v>
      </c>
      <c r="B59" s="724"/>
      <c r="C59" s="724"/>
      <c r="D59" s="724"/>
      <c r="E59" s="724"/>
      <c r="F59" s="724"/>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125</v>
      </c>
      <c r="H62" s="225"/>
      <c r="I62" s="225"/>
      <c r="J62" s="225"/>
      <c r="K62" s="225"/>
      <c r="L62" s="225"/>
    </row>
    <row r="63" spans="1:16" x14ac:dyDescent="0.2">
      <c r="A63" s="30"/>
    </row>
    <row r="64" spans="1:16" ht="12.75" x14ac:dyDescent="0.2">
      <c r="A64" s="738" t="s">
        <v>44</v>
      </c>
      <c r="B64" s="51" t="s">
        <v>500</v>
      </c>
      <c r="C64" s="224"/>
      <c r="D64" s="224"/>
      <c r="E64" s="224"/>
      <c r="F64" s="224"/>
      <c r="G64" s="224"/>
      <c r="H64" s="224"/>
    </row>
    <row r="65" spans="1:8" ht="12.75" x14ac:dyDescent="0.2">
      <c r="A65" s="739"/>
      <c r="B65" s="51" t="s">
        <v>45</v>
      </c>
      <c r="C65" s="224"/>
      <c r="D65" s="224"/>
      <c r="E65" s="224"/>
      <c r="F65" s="224"/>
      <c r="G65" s="224"/>
      <c r="H65" s="224"/>
    </row>
    <row r="66" spans="1:8" x14ac:dyDescent="0.2">
      <c r="A66" s="44" t="s">
        <v>46</v>
      </c>
      <c r="B66" s="82">
        <v>100</v>
      </c>
    </row>
    <row r="67" spans="1:8" x14ac:dyDescent="0.2">
      <c r="A67" s="44" t="s">
        <v>4</v>
      </c>
      <c r="B67" s="82" t="s">
        <v>18</v>
      </c>
    </row>
    <row r="68" spans="1:8" x14ac:dyDescent="0.2">
      <c r="A68" s="44" t="s">
        <v>47</v>
      </c>
      <c r="B68" s="82" t="s">
        <v>18</v>
      </c>
    </row>
    <row r="69" spans="1:8" x14ac:dyDescent="0.2">
      <c r="A69" s="44" t="s">
        <v>7</v>
      </c>
      <c r="B69" s="82" t="s">
        <v>18</v>
      </c>
    </row>
    <row r="70" spans="1:8" x14ac:dyDescent="0.2">
      <c r="A70" s="44" t="s">
        <v>48</v>
      </c>
      <c r="B70" s="82" t="s">
        <v>18</v>
      </c>
    </row>
    <row r="71" spans="1:8" x14ac:dyDescent="0.2">
      <c r="A71" s="44" t="s">
        <v>9</v>
      </c>
      <c r="B71" s="82" t="s">
        <v>18</v>
      </c>
    </row>
    <row r="72" spans="1:8" x14ac:dyDescent="0.2">
      <c r="A72" s="44" t="s">
        <v>10</v>
      </c>
      <c r="B72" s="82" t="s">
        <v>18</v>
      </c>
    </row>
    <row r="73" spans="1:8" x14ac:dyDescent="0.2">
      <c r="A73" s="44" t="s">
        <v>49</v>
      </c>
      <c r="B73" s="82" t="s">
        <v>18</v>
      </c>
    </row>
    <row r="74" spans="1:8" ht="8.1" customHeight="1" x14ac:dyDescent="0.2">
      <c r="A74" s="44"/>
      <c r="B74" s="94"/>
    </row>
    <row r="75" spans="1:8" x14ac:dyDescent="0.2">
      <c r="A75" s="55" t="s">
        <v>50</v>
      </c>
      <c r="B75" s="94"/>
    </row>
    <row r="76" spans="1:8" x14ac:dyDescent="0.2">
      <c r="A76" s="44" t="s">
        <v>51</v>
      </c>
      <c r="B76" s="94">
        <v>100</v>
      </c>
    </row>
    <row r="77" spans="1:8" x14ac:dyDescent="0.2">
      <c r="A77" s="44" t="s">
        <v>52</v>
      </c>
      <c r="B77" s="94">
        <v>100</v>
      </c>
    </row>
    <row r="78" spans="1:8" x14ac:dyDescent="0.2">
      <c r="A78" s="44" t="s">
        <v>53</v>
      </c>
      <c r="B78" s="94" t="s">
        <v>18</v>
      </c>
    </row>
    <row r="79" spans="1:8" ht="8.1" customHeight="1" x14ac:dyDescent="0.2">
      <c r="A79" s="55"/>
      <c r="B79" s="94"/>
    </row>
    <row r="80" spans="1:8" x14ac:dyDescent="0.2">
      <c r="A80" s="44" t="s">
        <v>54</v>
      </c>
      <c r="B80" s="94" t="s">
        <v>18</v>
      </c>
    </row>
    <row r="81" spans="1:2" x14ac:dyDescent="0.2">
      <c r="A81" s="44" t="s">
        <v>52</v>
      </c>
      <c r="B81" s="94" t="s">
        <v>18</v>
      </c>
    </row>
    <row r="82" spans="1:2" x14ac:dyDescent="0.2">
      <c r="A82" s="57" t="s">
        <v>53</v>
      </c>
      <c r="B82" s="95" t="s">
        <v>18</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126</v>
      </c>
    </row>
    <row r="3" spans="1:12" ht="12" x14ac:dyDescent="0.2">
      <c r="A3" s="48" t="s">
        <v>504</v>
      </c>
    </row>
    <row r="5" spans="1:12" s="38" customFormat="1" ht="18" customHeight="1" x14ac:dyDescent="0.25">
      <c r="A5" s="47"/>
      <c r="B5" s="51">
        <v>2012</v>
      </c>
      <c r="C5" s="51">
        <v>2013</v>
      </c>
      <c r="D5" s="51">
        <v>2014</v>
      </c>
      <c r="E5" s="51">
        <v>2015</v>
      </c>
      <c r="F5" s="51">
        <v>2016</v>
      </c>
    </row>
    <row r="6" spans="1:12" s="38" customFormat="1" ht="15" customHeight="1" x14ac:dyDescent="0.25">
      <c r="A6" s="584" t="s">
        <v>127</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128</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129</v>
      </c>
      <c r="B9" s="90">
        <v>4016823.59</v>
      </c>
      <c r="C9" s="90">
        <f>1957503.46+1765409.26</f>
        <v>3722912.7199999997</v>
      </c>
      <c r="D9" s="90">
        <v>3016082.58</v>
      </c>
      <c r="E9" s="90">
        <f>1442056.58+1296383.36</f>
        <v>2738439.9400000004</v>
      </c>
      <c r="F9" s="90">
        <v>2525907.09</v>
      </c>
    </row>
    <row r="10" spans="1:12" s="38" customFormat="1" ht="15" customHeight="1" x14ac:dyDescent="0.25">
      <c r="A10" s="111" t="s">
        <v>130</v>
      </c>
      <c r="B10" s="117">
        <v>26372</v>
      </c>
      <c r="C10" s="117">
        <v>26703</v>
      </c>
      <c r="D10" s="117">
        <v>25860</v>
      </c>
      <c r="E10" s="117">
        <v>24382</v>
      </c>
      <c r="F10" s="117">
        <v>23619</v>
      </c>
      <c r="G10" s="230"/>
      <c r="L10" s="230"/>
    </row>
    <row r="11" spans="1:12" s="38" customFormat="1" ht="15" customHeight="1" x14ac:dyDescent="0.25">
      <c r="A11" s="46" t="s">
        <v>17</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447</v>
      </c>
    </row>
    <row r="14" spans="1:12" ht="12" customHeight="1" x14ac:dyDescent="0.2">
      <c r="A14" s="32" t="s">
        <v>448</v>
      </c>
    </row>
    <row r="15" spans="1:12" ht="9.9499999999999993" customHeight="1" x14ac:dyDescent="0.2"/>
    <row r="16" spans="1:12" ht="9.9499999999999993" customHeight="1" x14ac:dyDescent="0.2"/>
    <row r="17" spans="1:12" ht="12" x14ac:dyDescent="0.2">
      <c r="A17" s="48" t="s">
        <v>131</v>
      </c>
    </row>
    <row r="18" spans="1:12" x14ac:dyDescent="0.2">
      <c r="A18" s="30"/>
    </row>
    <row r="19" spans="1:12" x14ac:dyDescent="0.2">
      <c r="A19" s="738" t="s">
        <v>44</v>
      </c>
      <c r="B19" s="118">
        <v>2012</v>
      </c>
      <c r="C19" s="118">
        <v>2013</v>
      </c>
      <c r="D19" s="118">
        <v>2014</v>
      </c>
      <c r="E19" s="118">
        <v>2015</v>
      </c>
      <c r="F19" s="118">
        <v>2016</v>
      </c>
    </row>
    <row r="20" spans="1:12" x14ac:dyDescent="0.2">
      <c r="A20" s="739"/>
      <c r="B20" s="709" t="s">
        <v>45</v>
      </c>
      <c r="C20" s="710"/>
      <c r="D20" s="710"/>
      <c r="E20" s="710"/>
      <c r="F20" s="710"/>
    </row>
    <row r="21" spans="1:12" x14ac:dyDescent="0.2">
      <c r="A21" s="44" t="s">
        <v>46</v>
      </c>
      <c r="B21" s="82" t="s">
        <v>18</v>
      </c>
      <c r="C21" s="82" t="s">
        <v>18</v>
      </c>
      <c r="D21" s="82" t="s">
        <v>18</v>
      </c>
      <c r="E21" s="82" t="s">
        <v>18</v>
      </c>
      <c r="F21" s="82" t="s">
        <v>18</v>
      </c>
    </row>
    <row r="22" spans="1:12" x14ac:dyDescent="0.2">
      <c r="A22" s="44" t="s">
        <v>4</v>
      </c>
      <c r="B22" s="82" t="s">
        <v>18</v>
      </c>
      <c r="C22" s="82" t="s">
        <v>18</v>
      </c>
      <c r="D22" s="82" t="s">
        <v>18</v>
      </c>
      <c r="E22" s="82" t="s">
        <v>18</v>
      </c>
      <c r="F22" s="82" t="s">
        <v>18</v>
      </c>
      <c r="H22" s="515"/>
    </row>
    <row r="23" spans="1:12" x14ac:dyDescent="0.2">
      <c r="A23" s="576" t="s">
        <v>47</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7</v>
      </c>
      <c r="B24" s="82" t="s">
        <v>18</v>
      </c>
      <c r="C24" s="82" t="s">
        <v>18</v>
      </c>
      <c r="D24" s="82" t="s">
        <v>18</v>
      </c>
      <c r="E24" s="82" t="s">
        <v>18</v>
      </c>
      <c r="F24" s="82" t="s">
        <v>18</v>
      </c>
      <c r="H24" s="515"/>
      <c r="I24" s="515"/>
      <c r="J24" s="515"/>
      <c r="K24" s="515"/>
      <c r="L24" s="515"/>
    </row>
    <row r="25" spans="1:12" x14ac:dyDescent="0.2">
      <c r="A25" s="44" t="s">
        <v>48</v>
      </c>
      <c r="B25" s="82" t="s">
        <v>18</v>
      </c>
      <c r="C25" s="82" t="s">
        <v>18</v>
      </c>
      <c r="D25" s="82" t="s">
        <v>18</v>
      </c>
      <c r="E25" s="82" t="s">
        <v>18</v>
      </c>
      <c r="F25" s="82" t="s">
        <v>18</v>
      </c>
      <c r="H25" s="515"/>
      <c r="I25" s="515"/>
      <c r="J25" s="515"/>
      <c r="K25" s="515"/>
      <c r="L25" s="515"/>
    </row>
    <row r="26" spans="1:12" x14ac:dyDescent="0.2">
      <c r="A26" s="44" t="s">
        <v>9</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10</v>
      </c>
      <c r="B27" s="82" t="s">
        <v>18</v>
      </c>
      <c r="C27" s="82" t="s">
        <v>18</v>
      </c>
      <c r="D27" s="82" t="s">
        <v>18</v>
      </c>
      <c r="E27" s="82" t="s">
        <v>18</v>
      </c>
      <c r="F27" s="82" t="s">
        <v>18</v>
      </c>
      <c r="H27" s="515"/>
      <c r="I27" s="515"/>
      <c r="J27" s="515"/>
      <c r="K27" s="515"/>
      <c r="L27" s="515"/>
    </row>
    <row r="28" spans="1:12" x14ac:dyDescent="0.2">
      <c r="A28" s="44" t="s">
        <v>49</v>
      </c>
      <c r="B28" s="94" t="s">
        <v>18</v>
      </c>
      <c r="C28" s="94" t="s">
        <v>18</v>
      </c>
      <c r="D28" s="94" t="s">
        <v>18</v>
      </c>
      <c r="E28" s="94" t="s">
        <v>18</v>
      </c>
      <c r="F28" s="94" t="s">
        <v>18</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50</v>
      </c>
      <c r="B30" s="93"/>
      <c r="C30" s="93"/>
      <c r="D30" s="93"/>
      <c r="E30" s="93"/>
      <c r="F30" s="93"/>
      <c r="H30" s="515"/>
      <c r="I30" s="515"/>
      <c r="J30" s="515"/>
      <c r="K30" s="515"/>
      <c r="L30" s="515"/>
    </row>
    <row r="31" spans="1:12" x14ac:dyDescent="0.2">
      <c r="A31" s="44" t="s">
        <v>51</v>
      </c>
      <c r="B31" s="94" t="s">
        <v>18</v>
      </c>
      <c r="C31" s="94" t="s">
        <v>18</v>
      </c>
      <c r="D31" s="94" t="s">
        <v>18</v>
      </c>
      <c r="E31" s="94" t="s">
        <v>18</v>
      </c>
      <c r="F31" s="94" t="s">
        <v>18</v>
      </c>
      <c r="H31" s="515"/>
      <c r="I31" s="515"/>
      <c r="J31" s="515"/>
      <c r="K31" s="515"/>
      <c r="L31" s="515"/>
    </row>
    <row r="32" spans="1:12" x14ac:dyDescent="0.2">
      <c r="A32" s="44" t="s">
        <v>52</v>
      </c>
      <c r="B32" s="94" t="s">
        <v>18</v>
      </c>
      <c r="C32" s="94" t="s">
        <v>18</v>
      </c>
      <c r="D32" s="94" t="s">
        <v>18</v>
      </c>
      <c r="E32" s="94" t="s">
        <v>18</v>
      </c>
      <c r="F32" s="94" t="s">
        <v>18</v>
      </c>
      <c r="H32" s="515"/>
      <c r="I32" s="515"/>
      <c r="J32" s="515"/>
      <c r="K32" s="515"/>
      <c r="L32" s="515"/>
    </row>
    <row r="33" spans="1:12" x14ac:dyDescent="0.2">
      <c r="A33" s="44" t="s">
        <v>53</v>
      </c>
      <c r="B33" s="94" t="s">
        <v>18</v>
      </c>
      <c r="C33" s="94" t="s">
        <v>18</v>
      </c>
      <c r="D33" s="94" t="s">
        <v>18</v>
      </c>
      <c r="E33" s="94" t="s">
        <v>18</v>
      </c>
      <c r="F33" s="94" t="s">
        <v>18</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54</v>
      </c>
      <c r="B35" s="94">
        <v>100</v>
      </c>
      <c r="C35" s="94">
        <v>100</v>
      </c>
      <c r="D35" s="94">
        <v>100</v>
      </c>
      <c r="E35" s="94">
        <v>100</v>
      </c>
      <c r="F35" s="94">
        <v>100</v>
      </c>
      <c r="H35" s="515"/>
      <c r="I35" s="515"/>
      <c r="J35" s="515"/>
      <c r="K35" s="515"/>
      <c r="L35" s="515"/>
    </row>
    <row r="36" spans="1:12" x14ac:dyDescent="0.2">
      <c r="A36" s="44" t="s">
        <v>52</v>
      </c>
      <c r="B36" s="94" t="s">
        <v>18</v>
      </c>
      <c r="C36" s="94" t="s">
        <v>18</v>
      </c>
      <c r="D36" s="94" t="s">
        <v>18</v>
      </c>
      <c r="E36" s="94" t="s">
        <v>18</v>
      </c>
      <c r="F36" s="94" t="s">
        <v>18</v>
      </c>
      <c r="H36" s="515"/>
      <c r="I36" s="515"/>
      <c r="J36" s="515"/>
      <c r="K36" s="515"/>
      <c r="L36" s="515"/>
    </row>
    <row r="37" spans="1:12" x14ac:dyDescent="0.2">
      <c r="A37" s="57" t="s">
        <v>53</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53" t="s">
        <v>662</v>
      </c>
      <c r="B40" s="753"/>
      <c r="C40" s="753"/>
      <c r="D40" s="753"/>
      <c r="E40" s="753"/>
      <c r="F40" s="753"/>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132</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133</v>
      </c>
      <c r="B44" s="117">
        <v>26372</v>
      </c>
      <c r="C44" s="117">
        <v>26703</v>
      </c>
      <c r="D44" s="117">
        <v>25860</v>
      </c>
      <c r="E44" s="117">
        <v>24382</v>
      </c>
      <c r="F44" s="117">
        <v>23619</v>
      </c>
      <c r="H44" s="230"/>
      <c r="I44" s="230"/>
      <c r="J44" s="230"/>
      <c r="K44" s="230"/>
      <c r="L44" s="230"/>
    </row>
    <row r="45" spans="1:12" s="38" customFormat="1" ht="15" customHeight="1" x14ac:dyDescent="0.25">
      <c r="A45" s="46" t="s">
        <v>17</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449</v>
      </c>
    </row>
    <row r="48" spans="1:12" ht="9.75" customHeight="1" x14ac:dyDescent="0.2">
      <c r="A48" s="119"/>
    </row>
    <row r="49" spans="1:2" ht="9.9499999999999993" customHeight="1" x14ac:dyDescent="0.2"/>
    <row r="50" spans="1:2" ht="12" x14ac:dyDescent="0.2">
      <c r="A50" s="48" t="s">
        <v>134</v>
      </c>
    </row>
    <row r="51" spans="1:2" x14ac:dyDescent="0.2">
      <c r="A51" s="30"/>
    </row>
    <row r="52" spans="1:2" x14ac:dyDescent="0.2">
      <c r="A52" s="738" t="s">
        <v>44</v>
      </c>
      <c r="B52" s="51" t="s">
        <v>500</v>
      </c>
    </row>
    <row r="53" spans="1:2" x14ac:dyDescent="0.2">
      <c r="A53" s="739"/>
      <c r="B53" s="51" t="s">
        <v>45</v>
      </c>
    </row>
    <row r="54" spans="1:2" x14ac:dyDescent="0.2">
      <c r="A54" s="44" t="s">
        <v>46</v>
      </c>
      <c r="B54" s="82" t="s">
        <v>18</v>
      </c>
    </row>
    <row r="55" spans="1:2" x14ac:dyDescent="0.2">
      <c r="A55" s="44" t="s">
        <v>4</v>
      </c>
      <c r="B55" s="82" t="s">
        <v>18</v>
      </c>
    </row>
    <row r="56" spans="1:2" x14ac:dyDescent="0.2">
      <c r="A56" s="44" t="s">
        <v>47</v>
      </c>
      <c r="B56" s="82" t="s">
        <v>18</v>
      </c>
    </row>
    <row r="57" spans="1:2" x14ac:dyDescent="0.2">
      <c r="A57" s="44" t="s">
        <v>7</v>
      </c>
      <c r="B57" s="82" t="s">
        <v>18</v>
      </c>
    </row>
    <row r="58" spans="1:2" x14ac:dyDescent="0.2">
      <c r="A58" s="44" t="s">
        <v>48</v>
      </c>
      <c r="B58" s="82">
        <v>100</v>
      </c>
    </row>
    <row r="59" spans="1:2" x14ac:dyDescent="0.2">
      <c r="A59" s="44" t="s">
        <v>9</v>
      </c>
      <c r="B59" s="82" t="s">
        <v>18</v>
      </c>
    </row>
    <row r="60" spans="1:2" x14ac:dyDescent="0.2">
      <c r="A60" s="44" t="s">
        <v>10</v>
      </c>
      <c r="B60" s="82" t="s">
        <v>18</v>
      </c>
    </row>
    <row r="61" spans="1:2" x14ac:dyDescent="0.2">
      <c r="A61" s="44" t="s">
        <v>49</v>
      </c>
      <c r="B61" s="94" t="s">
        <v>18</v>
      </c>
    </row>
    <row r="62" spans="1:2" ht="8.1" customHeight="1" x14ac:dyDescent="0.2">
      <c r="A62" s="44"/>
      <c r="B62" s="94"/>
    </row>
    <row r="63" spans="1:2" x14ac:dyDescent="0.2">
      <c r="A63" s="55" t="s">
        <v>50</v>
      </c>
      <c r="B63" s="94"/>
    </row>
    <row r="64" spans="1:2" x14ac:dyDescent="0.2">
      <c r="A64" s="44" t="s">
        <v>51</v>
      </c>
      <c r="B64" s="94" t="s">
        <v>18</v>
      </c>
    </row>
    <row r="65" spans="1:2" x14ac:dyDescent="0.2">
      <c r="A65" s="44" t="s">
        <v>52</v>
      </c>
      <c r="B65" s="94" t="s">
        <v>18</v>
      </c>
    </row>
    <row r="66" spans="1:2" x14ac:dyDescent="0.2">
      <c r="A66" s="44" t="s">
        <v>53</v>
      </c>
      <c r="B66" s="94" t="s">
        <v>18</v>
      </c>
    </row>
    <row r="67" spans="1:2" ht="8.1" customHeight="1" x14ac:dyDescent="0.2">
      <c r="A67" s="55"/>
      <c r="B67" s="94"/>
    </row>
    <row r="68" spans="1:2" x14ac:dyDescent="0.2">
      <c r="A68" s="44" t="s">
        <v>54</v>
      </c>
      <c r="B68" s="94">
        <v>100</v>
      </c>
    </row>
    <row r="69" spans="1:2" x14ac:dyDescent="0.2">
      <c r="A69" s="44" t="s">
        <v>52</v>
      </c>
      <c r="B69" s="94" t="s">
        <v>18</v>
      </c>
    </row>
    <row r="70" spans="1:2" x14ac:dyDescent="0.2">
      <c r="A70" s="57" t="s">
        <v>53</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135</v>
      </c>
    </row>
    <row r="3" spans="1:7" ht="12" x14ac:dyDescent="0.2">
      <c r="A3" s="48" t="s">
        <v>505</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488</v>
      </c>
      <c r="B6" s="90">
        <v>79346</v>
      </c>
      <c r="C6" s="90">
        <v>352231</v>
      </c>
      <c r="D6" s="90">
        <v>391340</v>
      </c>
      <c r="E6" s="90" t="s">
        <v>18</v>
      </c>
      <c r="F6" s="90" t="s">
        <v>18</v>
      </c>
      <c r="G6" s="126"/>
    </row>
    <row r="7" spans="1:7" s="38" customFormat="1" ht="18" customHeight="1" x14ac:dyDescent="0.25">
      <c r="A7" s="46" t="s">
        <v>17</v>
      </c>
      <c r="B7" s="91">
        <v>5.8506641431766409E-3</v>
      </c>
      <c r="C7" s="91">
        <v>5.7067300548075735E-3</v>
      </c>
      <c r="D7" s="91">
        <v>4.1297641117465513E-2</v>
      </c>
      <c r="E7" s="91" t="s">
        <v>18</v>
      </c>
      <c r="F7" s="91" t="s">
        <v>18</v>
      </c>
    </row>
    <row r="8" spans="1:7" s="38" customFormat="1" ht="8.1" customHeight="1" x14ac:dyDescent="0.25">
      <c r="A8" s="33"/>
      <c r="B8" s="80"/>
      <c r="C8" s="80"/>
      <c r="D8" s="80"/>
      <c r="E8" s="80"/>
      <c r="F8" s="80"/>
    </row>
    <row r="9" spans="1:7" ht="11.25" customHeight="1" x14ac:dyDescent="0.2">
      <c r="A9" s="741" t="s">
        <v>434</v>
      </c>
      <c r="B9" s="741"/>
      <c r="C9" s="741"/>
      <c r="D9" s="741"/>
      <c r="E9" s="741"/>
      <c r="F9" s="741"/>
    </row>
    <row r="10" spans="1:7" x14ac:dyDescent="0.2">
      <c r="A10" s="32" t="s">
        <v>450</v>
      </c>
      <c r="B10" s="32"/>
      <c r="C10" s="32"/>
      <c r="D10" s="32"/>
      <c r="E10" s="32"/>
      <c r="F10" s="32"/>
    </row>
    <row r="11" spans="1:7" s="5" customFormat="1" ht="12" customHeight="1" x14ac:dyDescent="0.25">
      <c r="A11" s="506" t="s">
        <v>493</v>
      </c>
      <c r="B11" s="10"/>
      <c r="C11" s="10"/>
      <c r="D11" s="10"/>
      <c r="E11" s="10"/>
      <c r="F11" s="10"/>
    </row>
    <row r="13" spans="1:7" ht="12" x14ac:dyDescent="0.2">
      <c r="A13" s="48" t="s">
        <v>136</v>
      </c>
    </row>
    <row r="14" spans="1:7" x14ac:dyDescent="0.2">
      <c r="A14" s="30"/>
    </row>
    <row r="15" spans="1:7" x14ac:dyDescent="0.2">
      <c r="A15" s="738" t="s">
        <v>44</v>
      </c>
      <c r="B15" s="51" t="s">
        <v>506</v>
      </c>
      <c r="C15" s="51" t="s">
        <v>507</v>
      </c>
    </row>
    <row r="16" spans="1:7" x14ac:dyDescent="0.2">
      <c r="A16" s="739"/>
      <c r="B16" s="51" t="s">
        <v>45</v>
      </c>
      <c r="C16" s="51" t="s">
        <v>45</v>
      </c>
    </row>
    <row r="17" spans="1:3" x14ac:dyDescent="0.2">
      <c r="A17" s="44" t="s">
        <v>46</v>
      </c>
      <c r="B17" s="82" t="s">
        <v>18</v>
      </c>
      <c r="C17" s="82" t="s">
        <v>18</v>
      </c>
    </row>
    <row r="18" spans="1:3" x14ac:dyDescent="0.2">
      <c r="A18" s="44" t="s">
        <v>4</v>
      </c>
      <c r="B18" s="82" t="s">
        <v>18</v>
      </c>
      <c r="C18" s="82" t="s">
        <v>18</v>
      </c>
    </row>
    <row r="19" spans="1:3" x14ac:dyDescent="0.2">
      <c r="A19" s="44" t="s">
        <v>47</v>
      </c>
      <c r="B19" s="82" t="s">
        <v>18</v>
      </c>
      <c r="C19" s="82" t="s">
        <v>18</v>
      </c>
    </row>
    <row r="20" spans="1:3" x14ac:dyDescent="0.2">
      <c r="A20" s="44" t="s">
        <v>7</v>
      </c>
      <c r="B20" s="82" t="s">
        <v>18</v>
      </c>
      <c r="C20" s="82" t="s">
        <v>18</v>
      </c>
    </row>
    <row r="21" spans="1:3" x14ac:dyDescent="0.2">
      <c r="A21" s="44" t="s">
        <v>48</v>
      </c>
      <c r="B21" s="82" t="s">
        <v>18</v>
      </c>
      <c r="C21" s="82" t="s">
        <v>18</v>
      </c>
    </row>
    <row r="22" spans="1:3" x14ac:dyDescent="0.2">
      <c r="A22" s="44" t="s">
        <v>9</v>
      </c>
      <c r="B22" s="82" t="s">
        <v>18</v>
      </c>
      <c r="C22" s="82" t="s">
        <v>18</v>
      </c>
    </row>
    <row r="23" spans="1:3" x14ac:dyDescent="0.2">
      <c r="A23" s="44" t="s">
        <v>10</v>
      </c>
      <c r="B23" s="82">
        <v>100</v>
      </c>
      <c r="C23" s="82" t="s">
        <v>18</v>
      </c>
    </row>
    <row r="24" spans="1:3" x14ac:dyDescent="0.2">
      <c r="A24" s="44" t="s">
        <v>49</v>
      </c>
      <c r="B24" s="94" t="s">
        <v>18</v>
      </c>
      <c r="C24" s="82" t="s">
        <v>18</v>
      </c>
    </row>
    <row r="25" spans="1:3" ht="8.1" customHeight="1" x14ac:dyDescent="0.2">
      <c r="A25" s="44"/>
      <c r="B25" s="94"/>
      <c r="C25" s="94"/>
    </row>
    <row r="26" spans="1:3" x14ac:dyDescent="0.2">
      <c r="A26" s="55" t="s">
        <v>50</v>
      </c>
      <c r="B26" s="94"/>
      <c r="C26" s="94"/>
    </row>
    <row r="27" spans="1:3" x14ac:dyDescent="0.2">
      <c r="A27" s="44" t="s">
        <v>51</v>
      </c>
      <c r="B27" s="94" t="s">
        <v>18</v>
      </c>
      <c r="C27" s="94" t="s">
        <v>18</v>
      </c>
    </row>
    <row r="28" spans="1:3" x14ac:dyDescent="0.2">
      <c r="A28" s="44" t="s">
        <v>52</v>
      </c>
      <c r="B28" s="94" t="s">
        <v>18</v>
      </c>
      <c r="C28" s="94" t="s">
        <v>18</v>
      </c>
    </row>
    <row r="29" spans="1:3" x14ac:dyDescent="0.2">
      <c r="A29" s="44" t="s">
        <v>53</v>
      </c>
      <c r="B29" s="94" t="s">
        <v>18</v>
      </c>
      <c r="C29" s="94" t="s">
        <v>18</v>
      </c>
    </row>
    <row r="30" spans="1:3" ht="8.1" customHeight="1" x14ac:dyDescent="0.2">
      <c r="A30" s="55"/>
      <c r="B30" s="94"/>
      <c r="C30" s="94"/>
    </row>
    <row r="31" spans="1:3" x14ac:dyDescent="0.2">
      <c r="A31" s="44" t="s">
        <v>54</v>
      </c>
      <c r="B31" s="94">
        <v>100</v>
      </c>
      <c r="C31" s="94" t="s">
        <v>18</v>
      </c>
    </row>
    <row r="32" spans="1:3" x14ac:dyDescent="0.2">
      <c r="A32" s="44" t="s">
        <v>52</v>
      </c>
      <c r="B32" s="94" t="s">
        <v>18</v>
      </c>
      <c r="C32" s="94" t="s">
        <v>18</v>
      </c>
    </row>
    <row r="33" spans="1:6" x14ac:dyDescent="0.2">
      <c r="A33" s="57" t="s">
        <v>53</v>
      </c>
      <c r="B33" s="95">
        <v>100</v>
      </c>
      <c r="C33" s="95" t="s">
        <v>18</v>
      </c>
    </row>
    <row r="36" spans="1:6" ht="12" x14ac:dyDescent="0.2">
      <c r="A36" s="48" t="s">
        <v>508</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91</v>
      </c>
      <c r="B39" s="96">
        <v>5399607.0000000009</v>
      </c>
      <c r="C39" s="96">
        <v>6906724</v>
      </c>
      <c r="D39" s="96">
        <v>10397328</v>
      </c>
      <c r="E39" s="96">
        <v>20512599</v>
      </c>
      <c r="F39" s="96">
        <v>15925801</v>
      </c>
    </row>
    <row r="40" spans="1:6" s="38" customFormat="1" ht="15" customHeight="1" x14ac:dyDescent="0.25">
      <c r="A40" s="46" t="s">
        <v>17</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451</v>
      </c>
    </row>
    <row r="45" spans="1:6" ht="12" x14ac:dyDescent="0.2">
      <c r="A45" s="48" t="s">
        <v>137</v>
      </c>
    </row>
    <row r="46" spans="1:6" x14ac:dyDescent="0.2">
      <c r="A46" s="30"/>
    </row>
    <row r="47" spans="1:6" x14ac:dyDescent="0.2">
      <c r="A47" s="738" t="s">
        <v>44</v>
      </c>
      <c r="B47" s="51" t="s">
        <v>500</v>
      </c>
    </row>
    <row r="48" spans="1:6" x14ac:dyDescent="0.2">
      <c r="A48" s="739"/>
      <c r="B48" s="51" t="s">
        <v>45</v>
      </c>
    </row>
    <row r="49" spans="1:2" x14ac:dyDescent="0.2">
      <c r="A49" s="44" t="s">
        <v>46</v>
      </c>
      <c r="B49" s="82" t="s">
        <v>18</v>
      </c>
    </row>
    <row r="50" spans="1:2" x14ac:dyDescent="0.2">
      <c r="A50" s="44" t="s">
        <v>4</v>
      </c>
      <c r="B50" s="82" t="s">
        <v>18</v>
      </c>
    </row>
    <row r="51" spans="1:2" x14ac:dyDescent="0.2">
      <c r="A51" s="44" t="s">
        <v>47</v>
      </c>
      <c r="B51" s="82" t="s">
        <v>18</v>
      </c>
    </row>
    <row r="52" spans="1:2" x14ac:dyDescent="0.2">
      <c r="A52" s="44" t="s">
        <v>7</v>
      </c>
      <c r="B52" s="82" t="s">
        <v>18</v>
      </c>
    </row>
    <row r="53" spans="1:2" x14ac:dyDescent="0.2">
      <c r="A53" s="44" t="s">
        <v>48</v>
      </c>
      <c r="B53" s="82" t="s">
        <v>18</v>
      </c>
    </row>
    <row r="54" spans="1:2" x14ac:dyDescent="0.2">
      <c r="A54" s="44" t="s">
        <v>9</v>
      </c>
      <c r="B54" s="82" t="s">
        <v>18</v>
      </c>
    </row>
    <row r="55" spans="1:2" x14ac:dyDescent="0.2">
      <c r="A55" s="44" t="s">
        <v>10</v>
      </c>
      <c r="B55" s="82">
        <v>100</v>
      </c>
    </row>
    <row r="56" spans="1:2" x14ac:dyDescent="0.2">
      <c r="A56" s="44" t="s">
        <v>49</v>
      </c>
      <c r="B56" s="94" t="s">
        <v>18</v>
      </c>
    </row>
    <row r="57" spans="1:2" ht="8.1" customHeight="1" x14ac:dyDescent="0.2">
      <c r="A57" s="44"/>
      <c r="B57" s="94"/>
    </row>
    <row r="58" spans="1:2" x14ac:dyDescent="0.2">
      <c r="A58" s="55" t="s">
        <v>50</v>
      </c>
      <c r="B58" s="94"/>
    </row>
    <row r="59" spans="1:2" x14ac:dyDescent="0.2">
      <c r="A59" s="44" t="s">
        <v>51</v>
      </c>
      <c r="B59" s="94" t="s">
        <v>18</v>
      </c>
    </row>
    <row r="60" spans="1:2" x14ac:dyDescent="0.2">
      <c r="A60" s="44" t="s">
        <v>52</v>
      </c>
      <c r="B60" s="94" t="s">
        <v>18</v>
      </c>
    </row>
    <row r="61" spans="1:2" x14ac:dyDescent="0.2">
      <c r="A61" s="44" t="s">
        <v>53</v>
      </c>
      <c r="B61" s="94" t="s">
        <v>18</v>
      </c>
    </row>
    <row r="62" spans="1:2" ht="8.1" customHeight="1" x14ac:dyDescent="0.2">
      <c r="A62" s="55"/>
      <c r="B62" s="94"/>
    </row>
    <row r="63" spans="1:2" x14ac:dyDescent="0.2">
      <c r="A63" s="44" t="s">
        <v>54</v>
      </c>
      <c r="B63" s="94">
        <v>100</v>
      </c>
    </row>
    <row r="64" spans="1:2" x14ac:dyDescent="0.2">
      <c r="A64" s="44" t="s">
        <v>52</v>
      </c>
      <c r="B64" s="94" t="s">
        <v>18</v>
      </c>
    </row>
    <row r="65" spans="1:2" x14ac:dyDescent="0.2">
      <c r="A65" s="57" t="s">
        <v>53</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138</v>
      </c>
    </row>
    <row r="3" spans="1:16" ht="12" x14ac:dyDescent="0.2">
      <c r="A3" s="587" t="s">
        <v>580</v>
      </c>
    </row>
    <row r="4" spans="1:16" x14ac:dyDescent="0.2">
      <c r="K4" s="29" t="s">
        <v>584</v>
      </c>
    </row>
    <row r="5" spans="1:16" s="38" customFormat="1" ht="18" customHeight="1" x14ac:dyDescent="0.25">
      <c r="A5" s="47"/>
      <c r="B5" s="51">
        <v>2012</v>
      </c>
      <c r="C5" s="51">
        <v>2013</v>
      </c>
      <c r="D5" s="51">
        <v>2014</v>
      </c>
      <c r="E5" s="51">
        <v>2015</v>
      </c>
      <c r="F5" s="51">
        <v>2016</v>
      </c>
      <c r="L5" s="38" t="s">
        <v>581</v>
      </c>
      <c r="N5" s="38" t="s">
        <v>585</v>
      </c>
    </row>
    <row r="6" spans="1:16" s="38" customFormat="1" ht="18" customHeight="1" x14ac:dyDescent="0.25">
      <c r="A6" s="89" t="s">
        <v>139</v>
      </c>
      <c r="B6" s="90">
        <v>2904395.1245156224</v>
      </c>
      <c r="C6" s="90">
        <v>3428533.1285049506</v>
      </c>
      <c r="D6" s="90">
        <v>3000859.5736381765</v>
      </c>
      <c r="E6" s="90">
        <v>3171531.052222345</v>
      </c>
      <c r="F6" s="90">
        <v>3715937.5</v>
      </c>
      <c r="G6" s="520" t="s">
        <v>487</v>
      </c>
      <c r="K6" s="38" t="s">
        <v>582</v>
      </c>
      <c r="L6" s="38">
        <v>239803</v>
      </c>
      <c r="N6" s="38">
        <v>11577</v>
      </c>
    </row>
    <row r="7" spans="1:16" s="38" customFormat="1" ht="18" customHeight="1" x14ac:dyDescent="0.25">
      <c r="A7" s="111" t="s">
        <v>379</v>
      </c>
      <c r="B7" s="78">
        <v>2169202</v>
      </c>
      <c r="C7" s="78">
        <v>2473294</v>
      </c>
      <c r="D7" s="78">
        <v>2698651.5</v>
      </c>
      <c r="E7" s="480">
        <v>1276886</v>
      </c>
      <c r="F7" s="480"/>
      <c r="G7" s="126"/>
      <c r="H7" s="230"/>
      <c r="K7" s="38" t="s">
        <v>583</v>
      </c>
      <c r="L7" s="38">
        <v>7192072</v>
      </c>
      <c r="M7" s="38" t="s">
        <v>4</v>
      </c>
      <c r="N7" s="38">
        <v>1793</v>
      </c>
    </row>
    <row r="8" spans="1:16" s="38" customFormat="1" ht="18" customHeight="1" x14ac:dyDescent="0.25">
      <c r="A8" s="46" t="s">
        <v>17</v>
      </c>
      <c r="B8" s="91" t="e">
        <f>(B6/#REF!)*100</f>
        <v>#REF!</v>
      </c>
      <c r="C8" s="91" t="e">
        <f>(C6/#REF!)*100</f>
        <v>#REF!</v>
      </c>
      <c r="D8" s="91" t="e">
        <f>(D6/#REF!)*100</f>
        <v>#REF!</v>
      </c>
      <c r="E8" s="91" t="e">
        <f>(E6/#REF!)*100</f>
        <v>#REF!</v>
      </c>
      <c r="F8" s="91" t="e">
        <f>(F6/#REF!)*100</f>
        <v>#REF!</v>
      </c>
      <c r="M8" s="38" t="s">
        <v>6</v>
      </c>
      <c r="N8" s="38">
        <v>71563</v>
      </c>
    </row>
    <row r="9" spans="1:16" s="38" customFormat="1" ht="6" customHeight="1" x14ac:dyDescent="0.25">
      <c r="A9" s="33"/>
      <c r="B9" s="80"/>
      <c r="C9" s="80"/>
      <c r="D9" s="80"/>
      <c r="E9" s="80"/>
      <c r="F9" s="80"/>
    </row>
    <row r="10" spans="1:16" ht="69" customHeight="1" x14ac:dyDescent="0.2">
      <c r="A10" s="32" t="s">
        <v>225</v>
      </c>
      <c r="K10" s="755" t="s">
        <v>587</v>
      </c>
      <c r="L10" s="755"/>
      <c r="M10" s="755"/>
      <c r="N10" s="755"/>
      <c r="O10" s="755"/>
      <c r="P10" s="755"/>
    </row>
    <row r="11" spans="1:16" x14ac:dyDescent="0.2">
      <c r="A11" s="32" t="s">
        <v>452</v>
      </c>
    </row>
    <row r="12" spans="1:16" ht="22.5" customHeight="1" x14ac:dyDescent="0.2">
      <c r="A12" s="754" t="s">
        <v>454</v>
      </c>
      <c r="B12" s="754"/>
      <c r="C12" s="754"/>
      <c r="D12" s="754"/>
      <c r="E12" s="754"/>
      <c r="F12" s="754"/>
    </row>
    <row r="13" spans="1:16" x14ac:dyDescent="0.2">
      <c r="A13" s="29" t="s">
        <v>453</v>
      </c>
    </row>
    <row r="15" spans="1:16" ht="12" x14ac:dyDescent="0.2">
      <c r="A15" s="48" t="s">
        <v>140</v>
      </c>
    </row>
    <row r="16" spans="1:16" x14ac:dyDescent="0.2">
      <c r="A16" s="30"/>
    </row>
    <row r="17" spans="1:3" x14ac:dyDescent="0.2">
      <c r="A17" s="738" t="s">
        <v>44</v>
      </c>
      <c r="B17" s="51" t="s">
        <v>586</v>
      </c>
      <c r="C17" s="51">
        <v>2016</v>
      </c>
    </row>
    <row r="18" spans="1:3" x14ac:dyDescent="0.2">
      <c r="A18" s="739"/>
      <c r="B18" s="51" t="s">
        <v>45</v>
      </c>
      <c r="C18" s="51" t="s">
        <v>45</v>
      </c>
    </row>
    <row r="19" spans="1:3" x14ac:dyDescent="0.2">
      <c r="A19" s="44" t="s">
        <v>46</v>
      </c>
      <c r="B19" s="82" t="s">
        <v>18</v>
      </c>
      <c r="C19" s="82" t="s">
        <v>18</v>
      </c>
    </row>
    <row r="20" spans="1:3" x14ac:dyDescent="0.2">
      <c r="A20" s="44" t="s">
        <v>4</v>
      </c>
      <c r="B20" s="82" t="s">
        <v>18</v>
      </c>
      <c r="C20" s="82">
        <v>2.365376499807637</v>
      </c>
    </row>
    <row r="21" spans="1:3" x14ac:dyDescent="0.2">
      <c r="A21" s="44" t="s">
        <v>47</v>
      </c>
      <c r="B21" s="82">
        <v>100</v>
      </c>
      <c r="C21" s="82">
        <v>94.407941135378636</v>
      </c>
    </row>
    <row r="22" spans="1:3" x14ac:dyDescent="0.2">
      <c r="A22" s="44" t="s">
        <v>7</v>
      </c>
      <c r="B22" s="82" t="s">
        <v>18</v>
      </c>
      <c r="C22" s="82" t="s">
        <v>18</v>
      </c>
    </row>
    <row r="23" spans="1:3" x14ac:dyDescent="0.2">
      <c r="A23" s="44" t="s">
        <v>48</v>
      </c>
      <c r="B23" s="82" t="s">
        <v>18</v>
      </c>
      <c r="C23" s="82">
        <v>3.2266823648137244</v>
      </c>
    </row>
    <row r="24" spans="1:3" x14ac:dyDescent="0.2">
      <c r="A24" s="44" t="s">
        <v>9</v>
      </c>
      <c r="B24" s="82" t="s">
        <v>18</v>
      </c>
      <c r="C24" s="82" t="s">
        <v>18</v>
      </c>
    </row>
    <row r="25" spans="1:3" x14ac:dyDescent="0.2">
      <c r="A25" s="44" t="s">
        <v>10</v>
      </c>
      <c r="B25" s="82" t="s">
        <v>18</v>
      </c>
      <c r="C25" s="82" t="s">
        <v>18</v>
      </c>
    </row>
    <row r="26" spans="1:3" x14ac:dyDescent="0.2">
      <c r="A26" s="44" t="s">
        <v>49</v>
      </c>
      <c r="B26" s="82" t="s">
        <v>18</v>
      </c>
      <c r="C26" s="82" t="s">
        <v>18</v>
      </c>
    </row>
    <row r="27" spans="1:3" ht="8.1" customHeight="1" x14ac:dyDescent="0.2">
      <c r="A27" s="44"/>
      <c r="B27" s="94"/>
      <c r="C27" s="94"/>
    </row>
    <row r="28" spans="1:3" x14ac:dyDescent="0.2">
      <c r="A28" s="55" t="s">
        <v>50</v>
      </c>
      <c r="B28" s="94"/>
      <c r="C28" s="94"/>
    </row>
    <row r="29" spans="1:3" x14ac:dyDescent="0.2">
      <c r="A29" s="44" t="s">
        <v>51</v>
      </c>
      <c r="B29" s="94">
        <v>100</v>
      </c>
      <c r="C29" s="94">
        <v>100</v>
      </c>
    </row>
    <row r="30" spans="1:3" x14ac:dyDescent="0.2">
      <c r="A30" s="44" t="s">
        <v>52</v>
      </c>
      <c r="B30" s="94" t="s">
        <v>18</v>
      </c>
      <c r="C30" s="94" t="s">
        <v>18</v>
      </c>
    </row>
    <row r="31" spans="1:3" x14ac:dyDescent="0.2">
      <c r="A31" s="44" t="s">
        <v>53</v>
      </c>
      <c r="B31" s="94">
        <v>100</v>
      </c>
      <c r="C31" s="94">
        <v>100</v>
      </c>
    </row>
    <row r="32" spans="1:3" ht="8.1" customHeight="1" x14ac:dyDescent="0.2">
      <c r="A32" s="55"/>
      <c r="B32" s="94"/>
      <c r="C32" s="94"/>
    </row>
    <row r="33" spans="1:10" x14ac:dyDescent="0.2">
      <c r="A33" s="44" t="s">
        <v>54</v>
      </c>
      <c r="B33" s="94" t="s">
        <v>18</v>
      </c>
      <c r="C33" s="94" t="s">
        <v>18</v>
      </c>
    </row>
    <row r="34" spans="1:10" x14ac:dyDescent="0.2">
      <c r="A34" s="44" t="s">
        <v>52</v>
      </c>
      <c r="B34" s="94" t="s">
        <v>18</v>
      </c>
      <c r="C34" s="94" t="s">
        <v>18</v>
      </c>
    </row>
    <row r="35" spans="1:10" x14ac:dyDescent="0.2">
      <c r="A35" s="57" t="s">
        <v>53</v>
      </c>
      <c r="B35" s="95" t="s">
        <v>18</v>
      </c>
      <c r="C35" s="95" t="s">
        <v>18</v>
      </c>
    </row>
    <row r="38" spans="1:10" ht="12" x14ac:dyDescent="0.2">
      <c r="A38" s="587" t="s">
        <v>509</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139</v>
      </c>
      <c r="B41" s="96">
        <v>1273232.8</v>
      </c>
      <c r="C41" s="96">
        <v>1409678.15</v>
      </c>
      <c r="D41" s="96">
        <v>1535275.75</v>
      </c>
      <c r="E41" s="96">
        <v>1563618.1</v>
      </c>
      <c r="F41" s="96">
        <v>1717148.3</v>
      </c>
    </row>
    <row r="42" spans="1:10" s="38" customFormat="1" ht="18" customHeight="1" x14ac:dyDescent="0.25">
      <c r="A42" s="111" t="s">
        <v>141</v>
      </c>
      <c r="B42" s="120">
        <v>242427</v>
      </c>
      <c r="C42" s="120">
        <v>267750</v>
      </c>
      <c r="D42" s="120">
        <v>291048</v>
      </c>
      <c r="E42" s="120">
        <v>295230</v>
      </c>
      <c r="F42" s="120">
        <v>324224</v>
      </c>
      <c r="G42" s="230"/>
      <c r="H42" s="230"/>
      <c r="I42" s="230"/>
      <c r="J42" s="356"/>
    </row>
    <row r="43" spans="1:10" s="38" customFormat="1" ht="18" customHeight="1" x14ac:dyDescent="0.25">
      <c r="A43" s="46" t="s">
        <v>17</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142</v>
      </c>
    </row>
    <row r="46" spans="1:10" x14ac:dyDescent="0.2">
      <c r="A46" s="32"/>
    </row>
    <row r="48" spans="1:10" ht="12" x14ac:dyDescent="0.2">
      <c r="A48" s="48" t="s">
        <v>227</v>
      </c>
    </row>
    <row r="49" spans="1:2" x14ac:dyDescent="0.2">
      <c r="A49" s="30"/>
    </row>
    <row r="50" spans="1:2" x14ac:dyDescent="0.2">
      <c r="A50" s="738" t="s">
        <v>44</v>
      </c>
      <c r="B50" s="51" t="s">
        <v>500</v>
      </c>
    </row>
    <row r="51" spans="1:2" x14ac:dyDescent="0.2">
      <c r="A51" s="739"/>
      <c r="B51" s="51" t="s">
        <v>45</v>
      </c>
    </row>
    <row r="52" spans="1:2" x14ac:dyDescent="0.2">
      <c r="A52" s="44" t="s">
        <v>46</v>
      </c>
      <c r="B52" s="82" t="s">
        <v>18</v>
      </c>
    </row>
    <row r="53" spans="1:2" x14ac:dyDescent="0.2">
      <c r="A53" s="44" t="s">
        <v>4</v>
      </c>
      <c r="B53" s="82" t="s">
        <v>18</v>
      </c>
    </row>
    <row r="54" spans="1:2" x14ac:dyDescent="0.2">
      <c r="A54" s="44" t="s">
        <v>47</v>
      </c>
      <c r="B54" s="82">
        <v>100</v>
      </c>
    </row>
    <row r="55" spans="1:2" x14ac:dyDescent="0.2">
      <c r="A55" s="44" t="s">
        <v>7</v>
      </c>
      <c r="B55" s="82" t="s">
        <v>18</v>
      </c>
    </row>
    <row r="56" spans="1:2" x14ac:dyDescent="0.2">
      <c r="A56" s="44" t="s">
        <v>48</v>
      </c>
      <c r="B56" s="82" t="s">
        <v>18</v>
      </c>
    </row>
    <row r="57" spans="1:2" x14ac:dyDescent="0.2">
      <c r="A57" s="44" t="s">
        <v>9</v>
      </c>
      <c r="B57" s="82" t="s">
        <v>18</v>
      </c>
    </row>
    <row r="58" spans="1:2" x14ac:dyDescent="0.2">
      <c r="A58" s="44" t="s">
        <v>10</v>
      </c>
      <c r="B58" s="82" t="s">
        <v>18</v>
      </c>
    </row>
    <row r="59" spans="1:2" x14ac:dyDescent="0.2">
      <c r="A59" s="44" t="s">
        <v>49</v>
      </c>
      <c r="B59" s="82" t="s">
        <v>18</v>
      </c>
    </row>
    <row r="60" spans="1:2" ht="8.1" customHeight="1" x14ac:dyDescent="0.2">
      <c r="A60" s="44"/>
      <c r="B60" s="94"/>
    </row>
    <row r="61" spans="1:2" x14ac:dyDescent="0.2">
      <c r="A61" s="55" t="s">
        <v>50</v>
      </c>
      <c r="B61" s="94"/>
    </row>
    <row r="62" spans="1:2" x14ac:dyDescent="0.2">
      <c r="A62" s="44" t="s">
        <v>51</v>
      </c>
      <c r="B62" s="94">
        <v>100</v>
      </c>
    </row>
    <row r="63" spans="1:2" x14ac:dyDescent="0.2">
      <c r="A63" s="44" t="s">
        <v>52</v>
      </c>
      <c r="B63" s="94" t="s">
        <v>18</v>
      </c>
    </row>
    <row r="64" spans="1:2" x14ac:dyDescent="0.2">
      <c r="A64" s="44" t="s">
        <v>53</v>
      </c>
      <c r="B64" s="94">
        <v>100</v>
      </c>
    </row>
    <row r="65" spans="1:2" ht="8.1" customHeight="1" x14ac:dyDescent="0.2">
      <c r="A65" s="55"/>
      <c r="B65" s="94"/>
    </row>
    <row r="66" spans="1:2" x14ac:dyDescent="0.2">
      <c r="A66" s="44" t="s">
        <v>54</v>
      </c>
      <c r="B66" s="94" t="s">
        <v>18</v>
      </c>
    </row>
    <row r="67" spans="1:2" x14ac:dyDescent="0.2">
      <c r="A67" s="44" t="s">
        <v>52</v>
      </c>
      <c r="B67" s="94" t="s">
        <v>18</v>
      </c>
    </row>
    <row r="68" spans="1:2" x14ac:dyDescent="0.2">
      <c r="A68" s="57" t="s">
        <v>53</v>
      </c>
      <c r="B68" s="95" t="s">
        <v>18</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143</v>
      </c>
    </row>
    <row r="3" spans="1:12" ht="12" x14ac:dyDescent="0.2">
      <c r="A3" s="587" t="s">
        <v>510</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91</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144</v>
      </c>
      <c r="B7" s="78">
        <f>SUM(B8:B9)</f>
        <v>1281</v>
      </c>
      <c r="C7" s="78">
        <f>SUM(C8:C9)</f>
        <v>1438</v>
      </c>
      <c r="D7" s="78">
        <f>SUM(D8:D9)</f>
        <v>1517</v>
      </c>
      <c r="E7" s="78">
        <f>SUM(E8:E9)</f>
        <v>1656</v>
      </c>
      <c r="F7" s="78">
        <f>SUM(F8:F9)</f>
        <v>1840</v>
      </c>
    </row>
    <row r="8" spans="1:12" s="38" customFormat="1" ht="14.1" customHeight="1" x14ac:dyDescent="0.25">
      <c r="A8" s="111" t="s">
        <v>545</v>
      </c>
      <c r="B8" s="78">
        <v>863</v>
      </c>
      <c r="C8" s="78">
        <v>942</v>
      </c>
      <c r="D8" s="78">
        <v>949</v>
      </c>
      <c r="E8" s="78">
        <v>937</v>
      </c>
      <c r="F8" s="78">
        <v>937</v>
      </c>
    </row>
    <row r="9" spans="1:12" s="38" customFormat="1" ht="14.1" customHeight="1" x14ac:dyDescent="0.25">
      <c r="A9" s="111" t="s">
        <v>544</v>
      </c>
      <c r="B9" s="78">
        <v>418</v>
      </c>
      <c r="C9" s="78">
        <v>496</v>
      </c>
      <c r="D9" s="78">
        <v>568</v>
      </c>
      <c r="E9" s="78">
        <v>719</v>
      </c>
      <c r="F9" s="78">
        <v>903</v>
      </c>
    </row>
    <row r="10" spans="1:12" s="38" customFormat="1" ht="14.1" customHeight="1" x14ac:dyDescent="0.25">
      <c r="A10" s="111" t="s">
        <v>145</v>
      </c>
      <c r="B10" s="78">
        <v>1203</v>
      </c>
      <c r="C10" s="78">
        <v>1142</v>
      </c>
      <c r="D10" s="78">
        <f>334+766</f>
        <v>1100</v>
      </c>
      <c r="E10" s="78">
        <v>1083</v>
      </c>
      <c r="F10" s="78">
        <v>1081</v>
      </c>
    </row>
    <row r="11" spans="1:12" s="38" customFormat="1" ht="14.1" customHeight="1" x14ac:dyDescent="0.25">
      <c r="A11" s="111" t="s">
        <v>146</v>
      </c>
      <c r="B11" s="78">
        <v>1426</v>
      </c>
      <c r="C11" s="78">
        <v>1505</v>
      </c>
      <c r="D11" s="78">
        <f>155+1398</f>
        <v>1553</v>
      </c>
      <c r="E11" s="78">
        <f>1465</f>
        <v>1465</v>
      </c>
      <c r="F11" s="78">
        <v>1898</v>
      </c>
    </row>
    <row r="12" spans="1:12" s="38" customFormat="1" ht="14.1" customHeight="1" x14ac:dyDescent="0.25">
      <c r="A12" s="111" t="s">
        <v>147</v>
      </c>
      <c r="B12" s="78">
        <v>3659</v>
      </c>
      <c r="C12" s="78">
        <v>3742</v>
      </c>
      <c r="D12" s="78">
        <v>3685</v>
      </c>
      <c r="E12" s="78">
        <v>3733</v>
      </c>
      <c r="F12" s="78">
        <v>3791</v>
      </c>
    </row>
    <row r="13" spans="1:12" s="38" customFormat="1" ht="14.1" customHeight="1" x14ac:dyDescent="0.25">
      <c r="A13" s="111" t="s">
        <v>148</v>
      </c>
      <c r="B13" s="78">
        <v>3912</v>
      </c>
      <c r="C13" s="78">
        <v>4073</v>
      </c>
      <c r="D13" s="78">
        <f>1770+2765</f>
        <v>4535</v>
      </c>
      <c r="E13" s="78">
        <f>2049+2967</f>
        <v>5016</v>
      </c>
      <c r="F13" s="78">
        <v>5427</v>
      </c>
    </row>
    <row r="14" spans="1:12" s="38" customFormat="1" ht="14.1" customHeight="1" x14ac:dyDescent="0.25">
      <c r="A14" s="111" t="s">
        <v>149</v>
      </c>
      <c r="B14" s="88">
        <v>87500</v>
      </c>
      <c r="C14" s="88">
        <v>90000</v>
      </c>
      <c r="D14" s="88">
        <v>98000</v>
      </c>
      <c r="E14" s="88">
        <v>82000</v>
      </c>
      <c r="F14" s="88">
        <v>106000</v>
      </c>
    </row>
    <row r="15" spans="1:12" s="38" customFormat="1" ht="14.1" customHeight="1" x14ac:dyDescent="0.25">
      <c r="A15" s="46" t="s">
        <v>17</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455</v>
      </c>
      <c r="G17" s="38"/>
    </row>
    <row r="18" spans="1:12" ht="8.1" customHeight="1" x14ac:dyDescent="0.2">
      <c r="G18" s="38"/>
    </row>
    <row r="19" spans="1:12" ht="8.1" customHeight="1" x14ac:dyDescent="0.2"/>
    <row r="20" spans="1:12" ht="12" x14ac:dyDescent="0.2">
      <c r="A20" s="48" t="s">
        <v>150</v>
      </c>
    </row>
    <row r="21" spans="1:12" x14ac:dyDescent="0.2">
      <c r="A21" s="30"/>
    </row>
    <row r="22" spans="1:12" x14ac:dyDescent="0.2">
      <c r="A22" s="738" t="s">
        <v>44</v>
      </c>
      <c r="B22" s="51">
        <v>2012</v>
      </c>
      <c r="C22" s="51">
        <v>2013</v>
      </c>
      <c r="D22" s="51">
        <v>2014</v>
      </c>
      <c r="E22" s="51">
        <v>2015</v>
      </c>
      <c r="F22" s="51">
        <v>2016</v>
      </c>
    </row>
    <row r="23" spans="1:12" x14ac:dyDescent="0.2">
      <c r="A23" s="739"/>
      <c r="B23" s="709" t="s">
        <v>45</v>
      </c>
      <c r="C23" s="710"/>
      <c r="D23" s="710"/>
      <c r="E23" s="710"/>
      <c r="F23" s="710"/>
    </row>
    <row r="24" spans="1:12" x14ac:dyDescent="0.2">
      <c r="A24" s="44" t="s">
        <v>46</v>
      </c>
      <c r="B24" s="82" t="s">
        <v>18</v>
      </c>
      <c r="C24" s="82" t="s">
        <v>18</v>
      </c>
      <c r="D24" s="82" t="s">
        <v>18</v>
      </c>
      <c r="E24" s="82" t="s">
        <v>18</v>
      </c>
      <c r="F24" s="82" t="s">
        <v>18</v>
      </c>
      <c r="H24" s="231"/>
    </row>
    <row r="25" spans="1:12" x14ac:dyDescent="0.2">
      <c r="A25" s="44" t="s">
        <v>4</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47</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7</v>
      </c>
      <c r="B27" s="82" t="s">
        <v>18</v>
      </c>
      <c r="C27" s="82" t="s">
        <v>18</v>
      </c>
      <c r="D27" s="82" t="s">
        <v>18</v>
      </c>
      <c r="E27" s="82" t="s">
        <v>18</v>
      </c>
      <c r="F27" s="82" t="s">
        <v>18</v>
      </c>
      <c r="H27" s="515"/>
      <c r="I27" s="515"/>
      <c r="J27" s="515"/>
      <c r="K27" s="515"/>
      <c r="L27" s="515"/>
    </row>
    <row r="28" spans="1:12" x14ac:dyDescent="0.2">
      <c r="A28" s="44" t="s">
        <v>48</v>
      </c>
      <c r="B28" s="82" t="s">
        <v>18</v>
      </c>
      <c r="C28" s="82" t="s">
        <v>18</v>
      </c>
      <c r="D28" s="82" t="s">
        <v>18</v>
      </c>
      <c r="E28" s="82" t="s">
        <v>18</v>
      </c>
      <c r="F28" s="82" t="s">
        <v>18</v>
      </c>
      <c r="H28" s="515"/>
      <c r="I28" s="515"/>
      <c r="J28" s="515"/>
      <c r="K28" s="515"/>
      <c r="L28" s="515"/>
    </row>
    <row r="29" spans="1:12" x14ac:dyDescent="0.2">
      <c r="A29" s="44" t="s">
        <v>9</v>
      </c>
      <c r="B29" s="82" t="s">
        <v>18</v>
      </c>
      <c r="C29" s="82" t="s">
        <v>18</v>
      </c>
      <c r="D29" s="82" t="s">
        <v>18</v>
      </c>
      <c r="E29" s="82" t="s">
        <v>18</v>
      </c>
      <c r="F29" s="82" t="s">
        <v>18</v>
      </c>
      <c r="H29" s="515"/>
      <c r="I29" s="515"/>
      <c r="J29" s="515"/>
      <c r="K29" s="515"/>
      <c r="L29" s="515"/>
    </row>
    <row r="30" spans="1:12" x14ac:dyDescent="0.2">
      <c r="A30" s="44" t="s">
        <v>10</v>
      </c>
      <c r="B30" s="82" t="s">
        <v>18</v>
      </c>
      <c r="C30" s="82" t="s">
        <v>18</v>
      </c>
      <c r="D30" s="82" t="s">
        <v>18</v>
      </c>
      <c r="E30" s="82" t="s">
        <v>18</v>
      </c>
      <c r="F30" s="82" t="s">
        <v>18</v>
      </c>
      <c r="H30" s="515"/>
      <c r="I30" s="515"/>
      <c r="J30" s="515"/>
      <c r="K30" s="515"/>
      <c r="L30" s="515"/>
    </row>
    <row r="31" spans="1:12" x14ac:dyDescent="0.2">
      <c r="A31" s="44" t="s">
        <v>49</v>
      </c>
      <c r="B31" s="82" t="s">
        <v>18</v>
      </c>
      <c r="C31" s="82" t="s">
        <v>18</v>
      </c>
      <c r="D31" s="82" t="s">
        <v>18</v>
      </c>
      <c r="E31" s="82" t="s">
        <v>18</v>
      </c>
      <c r="F31" s="82" t="s">
        <v>18</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50</v>
      </c>
      <c r="B33" s="93"/>
      <c r="C33" s="93"/>
      <c r="D33" s="93"/>
      <c r="E33" s="93"/>
      <c r="F33" s="93"/>
      <c r="H33" s="515"/>
      <c r="I33" s="515"/>
      <c r="J33" s="515"/>
      <c r="K33" s="515"/>
      <c r="L33" s="515"/>
    </row>
    <row r="34" spans="1:12" x14ac:dyDescent="0.2">
      <c r="A34" s="44" t="s">
        <v>51</v>
      </c>
      <c r="B34" s="94">
        <v>100</v>
      </c>
      <c r="C34" s="94">
        <v>100</v>
      </c>
      <c r="D34" s="94">
        <v>100</v>
      </c>
      <c r="E34" s="94">
        <v>100</v>
      </c>
      <c r="F34" s="94">
        <v>100</v>
      </c>
      <c r="H34" s="515"/>
      <c r="I34" s="515"/>
      <c r="J34" s="515"/>
      <c r="K34" s="515"/>
      <c r="L34" s="515"/>
    </row>
    <row r="35" spans="1:12" x14ac:dyDescent="0.2">
      <c r="A35" s="44" t="s">
        <v>52</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53</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54</v>
      </c>
      <c r="B38" s="94" t="s">
        <v>18</v>
      </c>
      <c r="C38" s="94" t="s">
        <v>18</v>
      </c>
      <c r="D38" s="94" t="s">
        <v>18</v>
      </c>
      <c r="E38" s="94" t="s">
        <v>18</v>
      </c>
      <c r="F38" s="94" t="s">
        <v>18</v>
      </c>
      <c r="K38" s="515"/>
      <c r="L38" s="515"/>
    </row>
    <row r="39" spans="1:12" x14ac:dyDescent="0.2">
      <c r="A39" s="44" t="s">
        <v>52</v>
      </c>
      <c r="B39" s="94" t="s">
        <v>18</v>
      </c>
      <c r="C39" s="94" t="s">
        <v>18</v>
      </c>
      <c r="D39" s="94" t="s">
        <v>18</v>
      </c>
      <c r="E39" s="94" t="s">
        <v>18</v>
      </c>
      <c r="F39" s="94" t="s">
        <v>18</v>
      </c>
      <c r="K39" s="515"/>
      <c r="L39" s="515"/>
    </row>
    <row r="40" spans="1:12" x14ac:dyDescent="0.2">
      <c r="A40" s="57" t="s">
        <v>53</v>
      </c>
      <c r="B40" s="95" t="s">
        <v>18</v>
      </c>
      <c r="C40" s="95" t="s">
        <v>18</v>
      </c>
      <c r="D40" s="95" t="s">
        <v>18</v>
      </c>
      <c r="E40" s="95" t="s">
        <v>18</v>
      </c>
      <c r="F40" s="95" t="s">
        <v>18</v>
      </c>
    </row>
    <row r="41" spans="1:12" ht="12" customHeight="1" x14ac:dyDescent="0.2"/>
    <row r="42" spans="1:12" ht="12" customHeight="1" x14ac:dyDescent="0.2"/>
    <row r="43" spans="1:12" ht="12" x14ac:dyDescent="0.2">
      <c r="A43" s="587" t="s">
        <v>511</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121</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41</v>
      </c>
      <c r="B47" s="88">
        <v>15492</v>
      </c>
      <c r="C47" s="88">
        <v>15370</v>
      </c>
      <c r="D47" s="88">
        <v>15333</v>
      </c>
      <c r="E47" s="88">
        <v>15184</v>
      </c>
      <c r="F47" s="88">
        <v>15117</v>
      </c>
    </row>
    <row r="48" spans="1:12" s="38" customFormat="1" ht="14.1" customHeight="1" x14ac:dyDescent="0.25">
      <c r="A48" s="46" t="s">
        <v>17</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456</v>
      </c>
      <c r="G50" s="38"/>
    </row>
    <row r="51" spans="1:10" ht="8.1" customHeight="1" x14ac:dyDescent="0.2">
      <c r="G51" s="38"/>
    </row>
    <row r="52" spans="1:10" ht="8.1" customHeight="1" x14ac:dyDescent="0.2"/>
    <row r="53" spans="1:10" ht="12" x14ac:dyDescent="0.2">
      <c r="A53" s="48" t="s">
        <v>151</v>
      </c>
    </row>
    <row r="54" spans="1:10" x14ac:dyDescent="0.2">
      <c r="A54" s="30"/>
    </row>
    <row r="55" spans="1:10" x14ac:dyDescent="0.2">
      <c r="A55" s="738" t="s">
        <v>44</v>
      </c>
      <c r="B55" s="51">
        <v>2012</v>
      </c>
      <c r="C55" s="51">
        <v>2013</v>
      </c>
      <c r="D55" s="51">
        <v>2014</v>
      </c>
      <c r="E55" s="51">
        <v>2015</v>
      </c>
      <c r="F55" s="51">
        <v>2016</v>
      </c>
    </row>
    <row r="56" spans="1:10" x14ac:dyDescent="0.2">
      <c r="A56" s="739"/>
      <c r="B56" s="709" t="s">
        <v>45</v>
      </c>
      <c r="C56" s="710"/>
      <c r="D56" s="710"/>
      <c r="E56" s="710"/>
      <c r="F56" s="710"/>
    </row>
    <row r="57" spans="1:10" x14ac:dyDescent="0.2">
      <c r="A57" s="44" t="s">
        <v>46</v>
      </c>
      <c r="B57" s="82" t="s">
        <v>18</v>
      </c>
      <c r="C57" s="82" t="s">
        <v>18</v>
      </c>
      <c r="D57" s="82" t="s">
        <v>18</v>
      </c>
      <c r="E57" s="82" t="s">
        <v>18</v>
      </c>
      <c r="F57" s="82" t="s">
        <v>18</v>
      </c>
    </row>
    <row r="58" spans="1:10" x14ac:dyDescent="0.2">
      <c r="A58" s="44" t="s">
        <v>4</v>
      </c>
      <c r="B58" s="82">
        <v>5.1481359785600617E-2</v>
      </c>
      <c r="C58" s="82" t="s">
        <v>18</v>
      </c>
      <c r="D58" s="82">
        <v>5.0205231625016375E-2</v>
      </c>
      <c r="E58" s="82">
        <v>4.4966048969390861E-2</v>
      </c>
      <c r="F58" s="82">
        <v>4.2433554766437551E-2</v>
      </c>
    </row>
    <row r="59" spans="1:10" x14ac:dyDescent="0.2">
      <c r="A59" s="576" t="s">
        <v>47</v>
      </c>
      <c r="B59" s="582">
        <v>97.964957678515745</v>
      </c>
      <c r="C59" s="582">
        <v>97.852494810744957</v>
      </c>
      <c r="D59" s="582">
        <v>97.949356604523359</v>
      </c>
      <c r="E59" s="582">
        <v>97.995199678006813</v>
      </c>
      <c r="F59" s="582">
        <v>98.08180617522693</v>
      </c>
    </row>
    <row r="60" spans="1:10" x14ac:dyDescent="0.2">
      <c r="A60" s="44" t="s">
        <v>7</v>
      </c>
      <c r="B60" s="82">
        <v>1.9835609616986598</v>
      </c>
      <c r="C60" s="82">
        <v>2.0977038683674976</v>
      </c>
      <c r="D60" s="82">
        <v>2.0004381638516215</v>
      </c>
      <c r="E60" s="82">
        <v>1.9598342730237936</v>
      </c>
      <c r="F60" s="82">
        <v>1.8757602700066391</v>
      </c>
    </row>
    <row r="61" spans="1:10" x14ac:dyDescent="0.2">
      <c r="A61" s="44" t="s">
        <v>48</v>
      </c>
      <c r="B61" s="82" t="s">
        <v>18</v>
      </c>
      <c r="C61" s="82" t="s">
        <v>18</v>
      </c>
      <c r="D61" s="82" t="s">
        <v>18</v>
      </c>
      <c r="E61" s="82" t="s">
        <v>18</v>
      </c>
      <c r="F61" s="82" t="s">
        <v>18</v>
      </c>
      <c r="J61" s="303"/>
    </row>
    <row r="62" spans="1:10" x14ac:dyDescent="0.2">
      <c r="A62" s="44" t="s">
        <v>9</v>
      </c>
      <c r="B62" s="82" t="s">
        <v>18</v>
      </c>
      <c r="C62" s="82" t="s">
        <v>18</v>
      </c>
      <c r="D62" s="82" t="s">
        <v>18</v>
      </c>
      <c r="E62" s="82" t="s">
        <v>18</v>
      </c>
      <c r="F62" s="82" t="s">
        <v>18</v>
      </c>
      <c r="J62" s="303"/>
    </row>
    <row r="63" spans="1:10" x14ac:dyDescent="0.2">
      <c r="A63" s="44" t="s">
        <v>10</v>
      </c>
      <c r="B63" s="82" t="s">
        <v>18</v>
      </c>
      <c r="C63" s="82" t="s">
        <v>18</v>
      </c>
      <c r="D63" s="82" t="s">
        <v>18</v>
      </c>
      <c r="E63" s="82" t="s">
        <v>18</v>
      </c>
      <c r="F63" s="82" t="s">
        <v>18</v>
      </c>
      <c r="J63" s="303"/>
    </row>
    <row r="64" spans="1:10" x14ac:dyDescent="0.2">
      <c r="A64" s="44" t="s">
        <v>49</v>
      </c>
      <c r="B64" s="82" t="s">
        <v>18</v>
      </c>
      <c r="C64" s="82" t="s">
        <v>18</v>
      </c>
      <c r="D64" s="82" t="s">
        <v>18</v>
      </c>
      <c r="E64" s="82" t="s">
        <v>18</v>
      </c>
      <c r="F64" s="82" t="s">
        <v>18</v>
      </c>
    </row>
    <row r="65" spans="1:8" ht="8.1" customHeight="1" x14ac:dyDescent="0.2">
      <c r="A65" s="44"/>
      <c r="B65" s="93"/>
      <c r="C65" s="93"/>
      <c r="D65" s="93"/>
      <c r="E65" s="93"/>
      <c r="F65" s="93"/>
    </row>
    <row r="66" spans="1:8" x14ac:dyDescent="0.2">
      <c r="A66" s="55" t="s">
        <v>50</v>
      </c>
      <c r="B66" s="93"/>
      <c r="C66" s="93"/>
      <c r="D66" s="93"/>
      <c r="E66" s="93"/>
      <c r="F66" s="93"/>
    </row>
    <row r="67" spans="1:8" x14ac:dyDescent="0.2">
      <c r="A67" s="44" t="s">
        <v>51</v>
      </c>
      <c r="B67" s="94">
        <v>100</v>
      </c>
      <c r="C67" s="94">
        <v>100</v>
      </c>
      <c r="D67" s="94">
        <v>100</v>
      </c>
      <c r="E67" s="94">
        <v>100</v>
      </c>
      <c r="F67" s="94">
        <v>100</v>
      </c>
    </row>
    <row r="68" spans="1:8" x14ac:dyDescent="0.2">
      <c r="A68" s="44" t="s">
        <v>52</v>
      </c>
      <c r="B68" s="94">
        <v>100</v>
      </c>
      <c r="C68" s="94">
        <v>100</v>
      </c>
      <c r="D68" s="94">
        <v>100</v>
      </c>
      <c r="E68" s="94">
        <v>100</v>
      </c>
      <c r="F68" s="94">
        <v>100</v>
      </c>
    </row>
    <row r="69" spans="1:8" x14ac:dyDescent="0.2">
      <c r="A69" s="44" t="s">
        <v>53</v>
      </c>
      <c r="B69" s="94" t="s">
        <v>18</v>
      </c>
      <c r="C69" s="94" t="s">
        <v>18</v>
      </c>
      <c r="D69" s="94" t="s">
        <v>18</v>
      </c>
      <c r="E69" s="94" t="s">
        <v>18</v>
      </c>
      <c r="F69" s="94" t="s">
        <v>18</v>
      </c>
    </row>
    <row r="70" spans="1:8" ht="8.1" customHeight="1" x14ac:dyDescent="0.2">
      <c r="A70" s="55"/>
      <c r="B70" s="94"/>
      <c r="C70" s="94"/>
      <c r="D70" s="94"/>
      <c r="E70" s="94"/>
      <c r="F70" s="94"/>
    </row>
    <row r="71" spans="1:8" x14ac:dyDescent="0.2">
      <c r="A71" s="44" t="s">
        <v>54</v>
      </c>
      <c r="B71" s="94" t="s">
        <v>18</v>
      </c>
      <c r="C71" s="94" t="s">
        <v>18</v>
      </c>
      <c r="D71" s="94" t="s">
        <v>18</v>
      </c>
      <c r="E71" s="94" t="s">
        <v>18</v>
      </c>
      <c r="F71" s="94" t="s">
        <v>18</v>
      </c>
    </row>
    <row r="72" spans="1:8" x14ac:dyDescent="0.2">
      <c r="A72" s="44" t="s">
        <v>52</v>
      </c>
      <c r="B72" s="94" t="s">
        <v>18</v>
      </c>
      <c r="C72" s="94" t="s">
        <v>18</v>
      </c>
      <c r="D72" s="94" t="s">
        <v>18</v>
      </c>
      <c r="E72" s="94" t="s">
        <v>18</v>
      </c>
      <c r="F72" s="94" t="s">
        <v>18</v>
      </c>
    </row>
    <row r="73" spans="1:8" x14ac:dyDescent="0.2">
      <c r="A73" s="57" t="s">
        <v>53</v>
      </c>
      <c r="B73" s="95" t="s">
        <v>18</v>
      </c>
      <c r="C73" s="95" t="s">
        <v>18</v>
      </c>
      <c r="D73" s="95" t="s">
        <v>18</v>
      </c>
      <c r="E73" s="95" t="s">
        <v>18</v>
      </c>
      <c r="F73" s="95" t="s">
        <v>18</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512</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152</v>
      </c>
      <c r="B5" s="90">
        <v>3423185</v>
      </c>
      <c r="C5" s="90">
        <v>3573400</v>
      </c>
      <c r="D5" s="90">
        <v>3940200</v>
      </c>
      <c r="E5" s="90">
        <v>3382920</v>
      </c>
      <c r="F5" s="90">
        <v>3002418</v>
      </c>
      <c r="G5" s="124"/>
      <c r="H5" s="230"/>
      <c r="I5" s="230"/>
      <c r="J5" s="230"/>
      <c r="K5" s="230"/>
      <c r="L5" s="230"/>
    </row>
    <row r="6" spans="1:12" s="38" customFormat="1" ht="18" customHeight="1" x14ac:dyDescent="0.25">
      <c r="A6" s="111" t="s">
        <v>41</v>
      </c>
      <c r="B6" s="78">
        <v>288</v>
      </c>
      <c r="C6" s="78">
        <v>293</v>
      </c>
      <c r="D6" s="78">
        <v>327</v>
      </c>
      <c r="E6" s="78">
        <v>268</v>
      </c>
      <c r="F6" s="78">
        <v>216</v>
      </c>
    </row>
    <row r="7" spans="1:12" s="38" customFormat="1" ht="18" customHeight="1" x14ac:dyDescent="0.25">
      <c r="A7" s="46" t="s">
        <v>17</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457</v>
      </c>
    </row>
    <row r="11" spans="1:12" ht="12" x14ac:dyDescent="0.2">
      <c r="A11" s="48" t="s">
        <v>153</v>
      </c>
    </row>
    <row r="12" spans="1:12" x14ac:dyDescent="0.2">
      <c r="A12" s="30"/>
    </row>
    <row r="13" spans="1:12" x14ac:dyDescent="0.2">
      <c r="A13" s="756" t="s">
        <v>44</v>
      </c>
      <c r="B13" s="51" t="s">
        <v>500</v>
      </c>
    </row>
    <row r="14" spans="1:12" x14ac:dyDescent="0.2">
      <c r="A14" s="757"/>
      <c r="B14" s="51" t="s">
        <v>45</v>
      </c>
    </row>
    <row r="15" spans="1:12" x14ac:dyDescent="0.2">
      <c r="A15" s="44" t="s">
        <v>46</v>
      </c>
      <c r="B15" s="82" t="s">
        <v>18</v>
      </c>
    </row>
    <row r="16" spans="1:12" x14ac:dyDescent="0.2">
      <c r="A16" s="44" t="s">
        <v>4</v>
      </c>
      <c r="B16" s="82" t="s">
        <v>18</v>
      </c>
    </row>
    <row r="17" spans="1:2" x14ac:dyDescent="0.2">
      <c r="A17" s="44" t="s">
        <v>47</v>
      </c>
      <c r="B17" s="82" t="s">
        <v>18</v>
      </c>
    </row>
    <row r="18" spans="1:2" x14ac:dyDescent="0.2">
      <c r="A18" s="44" t="s">
        <v>7</v>
      </c>
      <c r="B18" s="82" t="s">
        <v>18</v>
      </c>
    </row>
    <row r="19" spans="1:2" x14ac:dyDescent="0.2">
      <c r="A19" s="44" t="s">
        <v>48</v>
      </c>
      <c r="B19" s="82" t="s">
        <v>18</v>
      </c>
    </row>
    <row r="20" spans="1:2" x14ac:dyDescent="0.2">
      <c r="A20" s="44" t="s">
        <v>9</v>
      </c>
      <c r="B20" s="82">
        <v>100</v>
      </c>
    </row>
    <row r="21" spans="1:2" x14ac:dyDescent="0.2">
      <c r="A21" s="44" t="s">
        <v>10</v>
      </c>
      <c r="B21" s="82" t="s">
        <v>18</v>
      </c>
    </row>
    <row r="22" spans="1:2" x14ac:dyDescent="0.2">
      <c r="A22" s="44" t="s">
        <v>49</v>
      </c>
      <c r="B22" s="94" t="s">
        <v>18</v>
      </c>
    </row>
    <row r="23" spans="1:2" ht="8.1" customHeight="1" x14ac:dyDescent="0.2">
      <c r="A23" s="44"/>
      <c r="B23" s="94"/>
    </row>
    <row r="24" spans="1:2" x14ac:dyDescent="0.2">
      <c r="A24" s="55" t="s">
        <v>50</v>
      </c>
      <c r="B24" s="94"/>
    </row>
    <row r="25" spans="1:2" x14ac:dyDescent="0.2">
      <c r="A25" s="44" t="s">
        <v>51</v>
      </c>
      <c r="B25" s="94">
        <v>100</v>
      </c>
    </row>
    <row r="26" spans="1:2" x14ac:dyDescent="0.2">
      <c r="A26" s="44" t="s">
        <v>52</v>
      </c>
      <c r="B26" s="94">
        <v>100</v>
      </c>
    </row>
    <row r="27" spans="1:2" x14ac:dyDescent="0.2">
      <c r="A27" s="44" t="s">
        <v>53</v>
      </c>
      <c r="B27" s="94" t="s">
        <v>18</v>
      </c>
    </row>
    <row r="28" spans="1:2" ht="8.1" customHeight="1" x14ac:dyDescent="0.2">
      <c r="A28" s="55"/>
      <c r="B28" s="94"/>
    </row>
    <row r="29" spans="1:2" x14ac:dyDescent="0.2">
      <c r="A29" s="44" t="s">
        <v>54</v>
      </c>
      <c r="B29" s="94" t="s">
        <v>18</v>
      </c>
    </row>
    <row r="30" spans="1:2" x14ac:dyDescent="0.2">
      <c r="A30" s="44" t="s">
        <v>52</v>
      </c>
      <c r="B30" s="94" t="s">
        <v>18</v>
      </c>
    </row>
    <row r="31" spans="1:2" x14ac:dyDescent="0.2">
      <c r="A31" s="57" t="s">
        <v>53</v>
      </c>
      <c r="B31" s="95" t="s">
        <v>18</v>
      </c>
    </row>
    <row r="32" spans="1:2" x14ac:dyDescent="0.2">
      <c r="A32" s="113"/>
      <c r="B32" s="114"/>
    </row>
    <row r="34" spans="1:12" ht="12" x14ac:dyDescent="0.2">
      <c r="A34" s="48" t="s">
        <v>513</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91</v>
      </c>
      <c r="B37" s="96">
        <v>9926654</v>
      </c>
      <c r="C37" s="96">
        <v>9540981</v>
      </c>
      <c r="D37" s="96">
        <v>10977084</v>
      </c>
      <c r="E37" s="96">
        <v>8714200</v>
      </c>
      <c r="F37" s="96">
        <v>5162643</v>
      </c>
      <c r="H37" s="230"/>
      <c r="I37" s="230"/>
      <c r="J37" s="230"/>
      <c r="K37" s="230"/>
      <c r="L37" s="230"/>
    </row>
    <row r="38" spans="1:12" s="38" customFormat="1" ht="18" customHeight="1" x14ac:dyDescent="0.25">
      <c r="A38" s="111" t="s">
        <v>154</v>
      </c>
      <c r="B38" s="117">
        <v>2156</v>
      </c>
      <c r="C38" s="117">
        <v>1499</v>
      </c>
      <c r="D38" s="117">
        <v>764</v>
      </c>
      <c r="E38" s="117">
        <v>604</v>
      </c>
      <c r="F38" s="117">
        <v>673</v>
      </c>
      <c r="G38" s="126"/>
    </row>
    <row r="39" spans="1:12" s="38" customFormat="1" ht="18" customHeight="1" x14ac:dyDescent="0.25">
      <c r="A39" s="46" t="s">
        <v>17</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226</v>
      </c>
    </row>
    <row r="42" spans="1:12" x14ac:dyDescent="0.2">
      <c r="A42" s="32"/>
    </row>
    <row r="44" spans="1:12" ht="12" x14ac:dyDescent="0.2">
      <c r="A44" s="48" t="s">
        <v>155</v>
      </c>
    </row>
    <row r="45" spans="1:12" x14ac:dyDescent="0.2">
      <c r="A45" s="30"/>
    </row>
    <row r="46" spans="1:12" x14ac:dyDescent="0.2">
      <c r="A46" s="756" t="s">
        <v>44</v>
      </c>
      <c r="B46" s="51" t="s">
        <v>500</v>
      </c>
    </row>
    <row r="47" spans="1:12" x14ac:dyDescent="0.2">
      <c r="A47" s="757"/>
      <c r="B47" s="51" t="s">
        <v>45</v>
      </c>
    </row>
    <row r="48" spans="1:12" x14ac:dyDescent="0.2">
      <c r="A48" s="44" t="s">
        <v>46</v>
      </c>
      <c r="B48" s="82" t="s">
        <v>18</v>
      </c>
    </row>
    <row r="49" spans="1:2" x14ac:dyDescent="0.2">
      <c r="A49" s="44" t="s">
        <v>4</v>
      </c>
      <c r="B49" s="82" t="s">
        <v>18</v>
      </c>
    </row>
    <row r="50" spans="1:2" x14ac:dyDescent="0.2">
      <c r="A50" s="44" t="s">
        <v>47</v>
      </c>
      <c r="B50" s="82" t="s">
        <v>18</v>
      </c>
    </row>
    <row r="51" spans="1:2" x14ac:dyDescent="0.2">
      <c r="A51" s="44" t="s">
        <v>7</v>
      </c>
      <c r="B51" s="82" t="s">
        <v>18</v>
      </c>
    </row>
    <row r="52" spans="1:2" x14ac:dyDescent="0.2">
      <c r="A52" s="44" t="s">
        <v>48</v>
      </c>
      <c r="B52" s="82" t="s">
        <v>18</v>
      </c>
    </row>
    <row r="53" spans="1:2" x14ac:dyDescent="0.2">
      <c r="A53" s="44" t="s">
        <v>9</v>
      </c>
      <c r="B53" s="82" t="s">
        <v>18</v>
      </c>
    </row>
    <row r="54" spans="1:2" x14ac:dyDescent="0.2">
      <c r="A54" s="44" t="s">
        <v>10</v>
      </c>
      <c r="B54" s="82" t="s">
        <v>18</v>
      </c>
    </row>
    <row r="55" spans="1:2" x14ac:dyDescent="0.2">
      <c r="A55" s="44" t="s">
        <v>49</v>
      </c>
      <c r="B55" s="94">
        <v>100</v>
      </c>
    </row>
    <row r="56" spans="1:2" ht="8.1" customHeight="1" x14ac:dyDescent="0.2">
      <c r="A56" s="44"/>
      <c r="B56" s="94"/>
    </row>
    <row r="57" spans="1:2" x14ac:dyDescent="0.2">
      <c r="A57" s="55" t="s">
        <v>50</v>
      </c>
      <c r="B57" s="94"/>
    </row>
    <row r="58" spans="1:2" x14ac:dyDescent="0.2">
      <c r="A58" s="44" t="s">
        <v>51</v>
      </c>
      <c r="B58" s="94">
        <v>100</v>
      </c>
    </row>
    <row r="59" spans="1:2" x14ac:dyDescent="0.2">
      <c r="A59" s="44" t="s">
        <v>52</v>
      </c>
      <c r="B59" s="94" t="s">
        <v>18</v>
      </c>
    </row>
    <row r="60" spans="1:2" x14ac:dyDescent="0.2">
      <c r="A60" s="44" t="s">
        <v>53</v>
      </c>
      <c r="B60" s="94">
        <v>100</v>
      </c>
    </row>
    <row r="61" spans="1:2" ht="8.1" customHeight="1" x14ac:dyDescent="0.2">
      <c r="A61" s="55"/>
      <c r="B61" s="94"/>
    </row>
    <row r="62" spans="1:2" x14ac:dyDescent="0.2">
      <c r="A62" s="44" t="s">
        <v>54</v>
      </c>
      <c r="B62" s="94" t="s">
        <v>18</v>
      </c>
    </row>
    <row r="63" spans="1:2" x14ac:dyDescent="0.2">
      <c r="A63" s="44" t="s">
        <v>52</v>
      </c>
      <c r="B63" s="94" t="s">
        <v>18</v>
      </c>
    </row>
    <row r="64" spans="1:2" x14ac:dyDescent="0.2">
      <c r="A64" s="57" t="s">
        <v>53</v>
      </c>
      <c r="B64" s="95" t="s">
        <v>18</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588</v>
      </c>
    </row>
    <row r="5" spans="1:8" x14ac:dyDescent="0.2">
      <c r="H5" s="494" t="s">
        <v>589</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249</v>
      </c>
      <c r="F2" s="29" t="s">
        <v>288</v>
      </c>
    </row>
    <row r="3" spans="1:11" x14ac:dyDescent="0.2">
      <c r="A3" s="30"/>
      <c r="B3" s="214"/>
      <c r="G3" s="29" t="s">
        <v>526</v>
      </c>
    </row>
    <row r="4" spans="1:11" ht="35.1" customHeight="1" x14ac:dyDescent="0.2">
      <c r="A4" s="135"/>
      <c r="B4" s="50">
        <v>2014</v>
      </c>
      <c r="C4" s="50">
        <v>2015</v>
      </c>
      <c r="D4" s="128" t="s">
        <v>526</v>
      </c>
      <c r="F4" s="482" t="s">
        <v>210</v>
      </c>
      <c r="G4" s="483">
        <v>-5.081413115958096</v>
      </c>
      <c r="I4" s="29" t="s">
        <v>263</v>
      </c>
    </row>
    <row r="5" spans="1:11" s="33" customFormat="1" ht="14.1" customHeight="1" x14ac:dyDescent="0.25">
      <c r="A5" s="136" t="s">
        <v>241</v>
      </c>
      <c r="B5" s="535">
        <v>27.533292265622105</v>
      </c>
      <c r="C5" s="535">
        <v>26.966686051398938</v>
      </c>
      <c r="D5" s="194">
        <f>C5-B5</f>
        <v>-0.56660621422316737</v>
      </c>
      <c r="F5" s="485" t="s">
        <v>199</v>
      </c>
      <c r="G5" s="486">
        <v>-1.2129507255878167</v>
      </c>
    </row>
    <row r="6" spans="1:11" s="38" customFormat="1" ht="14.1" customHeight="1" x14ac:dyDescent="0.25">
      <c r="A6" s="136" t="s">
        <v>483</v>
      </c>
      <c r="B6" s="535">
        <v>28.300759935595831</v>
      </c>
      <c r="C6" s="535">
        <v>28.017097928608436</v>
      </c>
      <c r="D6" s="194">
        <f t="shared" ref="D6:D33" si="0">C6-B6</f>
        <v>-0.28366200698739519</v>
      </c>
      <c r="F6" s="482" t="s">
        <v>200</v>
      </c>
      <c r="G6" s="483">
        <v>-0.77024535886576828</v>
      </c>
      <c r="J6" s="493" t="s">
        <v>210</v>
      </c>
      <c r="K6" s="493"/>
    </row>
    <row r="7" spans="1:11" s="38" customFormat="1" ht="14.1" customHeight="1" x14ac:dyDescent="0.2">
      <c r="A7" s="139" t="s">
        <v>207</v>
      </c>
      <c r="B7" s="536">
        <v>28.970320333231349</v>
      </c>
      <c r="C7" s="536">
        <v>29.077814377861539</v>
      </c>
      <c r="D7" s="195">
        <f t="shared" si="0"/>
        <v>0.10749404463019019</v>
      </c>
      <c r="F7" s="482" t="s">
        <v>204</v>
      </c>
      <c r="G7" s="483">
        <v>-0.73202859804047549</v>
      </c>
      <c r="J7" s="494" t="s">
        <v>206</v>
      </c>
      <c r="K7" s="494"/>
    </row>
    <row r="8" spans="1:11" s="38" customFormat="1" ht="14.1" customHeight="1" x14ac:dyDescent="0.2">
      <c r="A8" s="139" t="s">
        <v>189</v>
      </c>
      <c r="B8" s="536">
        <v>17.932052139506389</v>
      </c>
      <c r="C8" s="536">
        <v>17.337131374692238</v>
      </c>
      <c r="D8" s="195">
        <f t="shared" si="0"/>
        <v>-0.59492076481415168</v>
      </c>
      <c r="F8" s="482" t="s">
        <v>198</v>
      </c>
      <c r="G8" s="483">
        <v>-0.67834373121183944</v>
      </c>
      <c r="J8" s="493" t="s">
        <v>197</v>
      </c>
      <c r="K8" s="493"/>
    </row>
    <row r="9" spans="1:11" s="38" customFormat="1" ht="14.1" customHeight="1" x14ac:dyDescent="0.2">
      <c r="A9" s="139" t="s">
        <v>198</v>
      </c>
      <c r="B9" s="536">
        <v>19.092193284820631</v>
      </c>
      <c r="C9" s="536">
        <v>18.413849553608792</v>
      </c>
      <c r="D9" s="195">
        <f t="shared" si="0"/>
        <v>-0.67834373121183944</v>
      </c>
      <c r="F9" s="485" t="s">
        <v>189</v>
      </c>
      <c r="G9" s="486">
        <v>-0.59492076481415168</v>
      </c>
      <c r="J9" s="494" t="s">
        <v>202</v>
      </c>
      <c r="K9" s="494"/>
    </row>
    <row r="10" spans="1:11" s="38" customFormat="1" ht="14.1" customHeight="1" x14ac:dyDescent="0.2">
      <c r="A10" s="139" t="s">
        <v>214</v>
      </c>
      <c r="B10" s="536">
        <v>31.570186298009084</v>
      </c>
      <c r="C10" s="536">
        <v>31.098681017611085</v>
      </c>
      <c r="D10" s="195">
        <f t="shared" si="0"/>
        <v>-0.47150528039799866</v>
      </c>
      <c r="F10" s="482" t="s">
        <v>241</v>
      </c>
      <c r="G10" s="483">
        <v>-0.56660621422316737</v>
      </c>
      <c r="J10" s="493" t="s">
        <v>199</v>
      </c>
      <c r="K10" s="493"/>
    </row>
    <row r="11" spans="1:11" s="38" customFormat="1" ht="14.1" customHeight="1" x14ac:dyDescent="0.2">
      <c r="A11" s="139" t="s">
        <v>161</v>
      </c>
      <c r="B11" s="536">
        <v>27.681276193788857</v>
      </c>
      <c r="C11" s="536">
        <v>27.851375486668967</v>
      </c>
      <c r="D11" s="195">
        <f t="shared" si="0"/>
        <v>0.17009929288010994</v>
      </c>
      <c r="F11" s="482" t="s">
        <v>213</v>
      </c>
      <c r="G11" s="483">
        <v>-0.52987607118633306</v>
      </c>
      <c r="J11" s="493" t="s">
        <v>215</v>
      </c>
      <c r="K11" s="493"/>
    </row>
    <row r="12" spans="1:11" s="38" customFormat="1" ht="14.1" customHeight="1" x14ac:dyDescent="0.2">
      <c r="A12" s="139" t="s">
        <v>194</v>
      </c>
      <c r="B12" s="536">
        <v>14.936331028062916</v>
      </c>
      <c r="C12" s="536">
        <v>16.163792467944781</v>
      </c>
      <c r="D12" s="195">
        <f t="shared" si="0"/>
        <v>1.2274614398818642</v>
      </c>
      <c r="F12" s="488" t="s">
        <v>214</v>
      </c>
      <c r="G12" s="483">
        <v>-0.47150528039799866</v>
      </c>
      <c r="J12" s="493" t="s">
        <v>200</v>
      </c>
      <c r="K12" s="493"/>
    </row>
    <row r="13" spans="1:11" s="38" customFormat="1" ht="14.1" customHeight="1" x14ac:dyDescent="0.2">
      <c r="A13" s="139" t="s">
        <v>210</v>
      </c>
      <c r="B13" s="536">
        <v>20.301484754586781</v>
      </c>
      <c r="C13" s="536">
        <v>15.220071638628685</v>
      </c>
      <c r="D13" s="195">
        <f t="shared" si="0"/>
        <v>-5.081413115958096</v>
      </c>
      <c r="F13" s="482" t="s">
        <v>211</v>
      </c>
      <c r="G13" s="483">
        <v>-0.34586464461000688</v>
      </c>
      <c r="J13" s="493" t="s">
        <v>203</v>
      </c>
      <c r="K13" s="493"/>
    </row>
    <row r="14" spans="1:11" s="38" customFormat="1" ht="14.1" customHeight="1" x14ac:dyDescent="0.2">
      <c r="A14" s="139" t="s">
        <v>203</v>
      </c>
      <c r="B14" s="536">
        <v>25.500270071338015</v>
      </c>
      <c r="C14" s="536">
        <v>26.05112527791642</v>
      </c>
      <c r="D14" s="195">
        <f t="shared" si="0"/>
        <v>0.55085520657840448</v>
      </c>
      <c r="F14" s="482" t="s">
        <v>242</v>
      </c>
      <c r="G14" s="483">
        <v>-0.32598800792959892</v>
      </c>
      <c r="J14" s="494" t="s">
        <v>198</v>
      </c>
      <c r="K14" s="494"/>
    </row>
    <row r="15" spans="1:11" s="38" customFormat="1" ht="14.1" customHeight="1" x14ac:dyDescent="0.2">
      <c r="A15" s="139" t="s">
        <v>204</v>
      </c>
      <c r="B15" s="536">
        <v>24.925468771077835</v>
      </c>
      <c r="C15" s="536">
        <v>24.193440173037359</v>
      </c>
      <c r="D15" s="195">
        <f t="shared" si="0"/>
        <v>-0.73202859804047549</v>
      </c>
      <c r="F15" s="488" t="s">
        <v>215</v>
      </c>
      <c r="G15" s="483">
        <v>-0.31280621761889194</v>
      </c>
      <c r="J15" s="493" t="s">
        <v>211</v>
      </c>
      <c r="K15" s="493"/>
    </row>
    <row r="16" spans="1:11" s="38" customFormat="1" ht="14.1" customHeight="1" x14ac:dyDescent="0.2">
      <c r="A16" s="139" t="s">
        <v>209</v>
      </c>
      <c r="B16" s="536">
        <v>32.091006691429065</v>
      </c>
      <c r="C16" s="536">
        <v>31.895955390023435</v>
      </c>
      <c r="D16" s="195">
        <f t="shared" si="0"/>
        <v>-0.19505130140563054</v>
      </c>
      <c r="F16" s="103" t="s">
        <v>483</v>
      </c>
      <c r="G16" s="93">
        <v>-0.28366200698739519</v>
      </c>
      <c r="J16" s="493" t="s">
        <v>193</v>
      </c>
      <c r="K16" s="493"/>
    </row>
    <row r="17" spans="1:11" s="38" customFormat="1" ht="14.1" customHeight="1" x14ac:dyDescent="0.2">
      <c r="A17" s="139" t="s">
        <v>242</v>
      </c>
      <c r="B17" s="536">
        <v>21.005431964472141</v>
      </c>
      <c r="C17" s="536">
        <v>20.679443956542542</v>
      </c>
      <c r="D17" s="195">
        <f t="shared" si="0"/>
        <v>-0.32598800792959892</v>
      </c>
      <c r="F17" s="482" t="s">
        <v>196</v>
      </c>
      <c r="G17" s="483">
        <v>-0.23073364585131984</v>
      </c>
      <c r="J17" s="493" t="s">
        <v>204</v>
      </c>
      <c r="K17" s="493"/>
    </row>
    <row r="18" spans="1:11" s="38" customFormat="1" ht="14.1" customHeight="1" x14ac:dyDescent="0.2">
      <c r="A18" s="139" t="s">
        <v>205</v>
      </c>
      <c r="B18" s="536">
        <v>28.79998559649265</v>
      </c>
      <c r="C18" s="536">
        <v>28.809426086045185</v>
      </c>
      <c r="D18" s="195">
        <f t="shared" si="0"/>
        <v>9.4404895525350696E-3</v>
      </c>
      <c r="F18" s="482" t="s">
        <v>209</v>
      </c>
      <c r="G18" s="483">
        <v>-0.19505130140563054</v>
      </c>
      <c r="J18" s="493" t="s">
        <v>242</v>
      </c>
      <c r="K18" s="493"/>
    </row>
    <row r="19" spans="1:11" s="38" customFormat="1" ht="14.1" customHeight="1" x14ac:dyDescent="0.2">
      <c r="A19" s="139" t="s">
        <v>201</v>
      </c>
      <c r="B19" s="536">
        <v>21.272130365388875</v>
      </c>
      <c r="C19" s="536">
        <v>21.353455078345171</v>
      </c>
      <c r="D19" s="195">
        <f t="shared" si="0"/>
        <v>8.1324712956295286E-2</v>
      </c>
      <c r="F19" s="488" t="s">
        <v>190</v>
      </c>
      <c r="G19" s="483">
        <v>-0.18788719829646183</v>
      </c>
      <c r="J19" s="493" t="s">
        <v>195</v>
      </c>
      <c r="K19" s="493"/>
    </row>
    <row r="20" spans="1:11" s="38" customFormat="1" ht="14.1" customHeight="1" x14ac:dyDescent="0.2">
      <c r="A20" s="139" t="s">
        <v>192</v>
      </c>
      <c r="B20" s="536">
        <v>14.278607175822033</v>
      </c>
      <c r="C20" s="536">
        <v>14.718691792453221</v>
      </c>
      <c r="D20" s="195">
        <f t="shared" si="0"/>
        <v>0.44008461663118759</v>
      </c>
      <c r="F20" s="482" t="s">
        <v>202</v>
      </c>
      <c r="G20" s="483">
        <v>-0.11385209759171744</v>
      </c>
      <c r="J20" s="493" t="s">
        <v>213</v>
      </c>
      <c r="K20" s="493"/>
    </row>
    <row r="21" spans="1:11" s="33" customFormat="1" ht="14.1" customHeight="1" x14ac:dyDescent="0.2">
      <c r="A21" s="139" t="s">
        <v>193</v>
      </c>
      <c r="B21" s="536">
        <v>14.405919881427357</v>
      </c>
      <c r="C21" s="536">
        <v>14.760117135940748</v>
      </c>
      <c r="D21" s="195">
        <f t="shared" si="0"/>
        <v>0.3541972545133909</v>
      </c>
      <c r="F21" s="485" t="s">
        <v>208</v>
      </c>
      <c r="G21" s="486">
        <v>-2.39841175729687E-2</v>
      </c>
      <c r="J21" s="493" t="s">
        <v>241</v>
      </c>
      <c r="K21" s="493"/>
    </row>
    <row r="22" spans="1:11" s="38" customFormat="1" ht="14.1" customHeight="1" x14ac:dyDescent="0.2">
      <c r="A22" s="139" t="s">
        <v>215</v>
      </c>
      <c r="B22" s="536">
        <v>22.053107435040907</v>
      </c>
      <c r="C22" s="536">
        <v>21.740301217422015</v>
      </c>
      <c r="D22" s="195">
        <f t="shared" si="0"/>
        <v>-0.31280621761889194</v>
      </c>
      <c r="F22" s="484" t="s">
        <v>205</v>
      </c>
      <c r="G22" s="481">
        <v>9.4404895525350696E-3</v>
      </c>
      <c r="J22" s="527" t="s">
        <v>192</v>
      </c>
      <c r="K22" s="527"/>
    </row>
    <row r="23" spans="1:11" s="38" customFormat="1" ht="14.1" customHeight="1" x14ac:dyDescent="0.2">
      <c r="A23" s="139" t="s">
        <v>197</v>
      </c>
      <c r="B23" s="536">
        <v>19.565564973918743</v>
      </c>
      <c r="C23" s="536">
        <v>19.721087507642952</v>
      </c>
      <c r="D23" s="195">
        <f t="shared" si="0"/>
        <v>0.15552253372420921</v>
      </c>
      <c r="F23" s="482" t="s">
        <v>212</v>
      </c>
      <c r="G23" s="483">
        <v>3.1647196032427161E-2</v>
      </c>
      <c r="J23" s="493" t="s">
        <v>190</v>
      </c>
      <c r="K23" s="493"/>
    </row>
    <row r="24" spans="1:11" s="38" customFormat="1" ht="14.1" customHeight="1" x14ac:dyDescent="0.25">
      <c r="A24" s="136" t="s">
        <v>199</v>
      </c>
      <c r="B24" s="535">
        <v>18.038407483081574</v>
      </c>
      <c r="C24" s="535">
        <v>16.825456757493757</v>
      </c>
      <c r="D24" s="159">
        <f t="shared" si="0"/>
        <v>-1.2129507255878167</v>
      </c>
      <c r="F24" s="482" t="s">
        <v>201</v>
      </c>
      <c r="G24" s="483">
        <v>8.1324712956295286E-2</v>
      </c>
      <c r="J24" s="493" t="s">
        <v>483</v>
      </c>
      <c r="K24" s="493"/>
    </row>
    <row r="25" spans="1:11" s="38" customFormat="1" ht="14.1" customHeight="1" x14ac:dyDescent="0.2">
      <c r="A25" s="139" t="s">
        <v>213</v>
      </c>
      <c r="B25" s="536">
        <v>28.932833389642358</v>
      </c>
      <c r="C25" s="536">
        <v>28.402957318456025</v>
      </c>
      <c r="D25" s="195">
        <f t="shared" si="0"/>
        <v>-0.52987607118633306</v>
      </c>
      <c r="F25" s="488" t="s">
        <v>207</v>
      </c>
      <c r="G25" s="483">
        <v>0.10749404463019019</v>
      </c>
      <c r="J25" s="493" t="s">
        <v>201</v>
      </c>
      <c r="K25" s="493"/>
    </row>
    <row r="26" spans="1:11" s="38" customFormat="1" ht="14.1" customHeight="1" x14ac:dyDescent="0.2">
      <c r="A26" s="139" t="s">
        <v>212</v>
      </c>
      <c r="B26" s="536">
        <v>29.013503767760181</v>
      </c>
      <c r="C26" s="536">
        <v>29.045150963792608</v>
      </c>
      <c r="D26" s="195">
        <f t="shared" si="0"/>
        <v>3.1647196032427161E-2</v>
      </c>
      <c r="F26" s="482" t="s">
        <v>197</v>
      </c>
      <c r="G26" s="483">
        <v>0.15552253372420921</v>
      </c>
      <c r="J26" s="493" t="s">
        <v>161</v>
      </c>
      <c r="K26" s="493"/>
    </row>
    <row r="27" spans="1:11" s="38" customFormat="1" ht="14.1" customHeight="1" x14ac:dyDescent="0.2">
      <c r="A27" s="139" t="s">
        <v>195</v>
      </c>
      <c r="B27" s="536">
        <v>18.691011695229161</v>
      </c>
      <c r="C27" s="528" t="s">
        <v>274</v>
      </c>
      <c r="D27" s="195" t="e">
        <f t="shared" si="0"/>
        <v>#VALUE!</v>
      </c>
      <c r="F27" s="482" t="s">
        <v>161</v>
      </c>
      <c r="G27" s="483">
        <v>0.17009929288010994</v>
      </c>
      <c r="J27" s="493" t="s">
        <v>207</v>
      </c>
      <c r="K27" s="493"/>
    </row>
    <row r="28" spans="1:11" s="38" customFormat="1" ht="14.1" customHeight="1" x14ac:dyDescent="0.2">
      <c r="A28" s="139" t="s">
        <v>200</v>
      </c>
      <c r="B28" s="536">
        <v>25.481742162976349</v>
      </c>
      <c r="C28" s="536">
        <v>24.711496804110581</v>
      </c>
      <c r="D28" s="195">
        <f t="shared" si="0"/>
        <v>-0.77024535886576828</v>
      </c>
      <c r="F28" s="488" t="s">
        <v>193</v>
      </c>
      <c r="G28" s="483">
        <v>0.3541972545133909</v>
      </c>
      <c r="J28" s="493" t="s">
        <v>205</v>
      </c>
      <c r="K28" s="493"/>
    </row>
    <row r="29" spans="1:11" s="38" customFormat="1" ht="14.1" customHeight="1" x14ac:dyDescent="0.2">
      <c r="A29" s="139" t="s">
        <v>190</v>
      </c>
      <c r="B29" s="536">
        <v>14.440237434115359</v>
      </c>
      <c r="C29" s="536">
        <v>14.252350235818897</v>
      </c>
      <c r="D29" s="195">
        <f>C29-B29</f>
        <v>-0.18788719829646183</v>
      </c>
      <c r="F29" s="482" t="s">
        <v>192</v>
      </c>
      <c r="G29" s="483">
        <v>0.44008461663118759</v>
      </c>
      <c r="J29" s="494" t="s">
        <v>196</v>
      </c>
      <c r="K29" s="494"/>
    </row>
    <row r="30" spans="1:11" s="38" customFormat="1" ht="14.1" customHeight="1" x14ac:dyDescent="0.2">
      <c r="A30" s="139" t="s">
        <v>202</v>
      </c>
      <c r="B30" s="536">
        <v>23.473543728681982</v>
      </c>
      <c r="C30" s="536">
        <v>23.359691631090264</v>
      </c>
      <c r="D30" s="195">
        <f t="shared" si="0"/>
        <v>-0.11385209759171744</v>
      </c>
      <c r="F30" s="103" t="s">
        <v>203</v>
      </c>
      <c r="G30" s="93">
        <v>0.55085520657840448</v>
      </c>
      <c r="J30" s="493" t="s">
        <v>194</v>
      </c>
      <c r="K30" s="493"/>
    </row>
    <row r="31" spans="1:11" ht="20.100000000000001" customHeight="1" x14ac:dyDescent="0.2">
      <c r="A31" s="139" t="s">
        <v>196</v>
      </c>
      <c r="B31" s="536">
        <v>17.967689958179893</v>
      </c>
      <c r="C31" s="536">
        <v>17.736956312328573</v>
      </c>
      <c r="D31" s="195">
        <f t="shared" si="0"/>
        <v>-0.23073364585131984</v>
      </c>
      <c r="F31" s="482" t="s">
        <v>194</v>
      </c>
      <c r="G31" s="483">
        <v>1.2274614398818642</v>
      </c>
      <c r="J31" s="493" t="s">
        <v>212</v>
      </c>
      <c r="K31" s="493"/>
    </row>
    <row r="32" spans="1:11" ht="12" x14ac:dyDescent="0.2">
      <c r="A32" s="139" t="s">
        <v>208</v>
      </c>
      <c r="B32" s="536">
        <v>31.106577961201904</v>
      </c>
      <c r="C32" s="536">
        <v>31.082593843628935</v>
      </c>
      <c r="D32" s="195">
        <f t="shared" si="0"/>
        <v>-2.39841175729687E-2</v>
      </c>
      <c r="F32" s="494" t="s">
        <v>206</v>
      </c>
      <c r="G32" s="494">
        <v>1.298591858947681</v>
      </c>
      <c r="J32" s="493" t="s">
        <v>214</v>
      </c>
      <c r="K32" s="493"/>
    </row>
    <row r="33" spans="1:11" ht="12" x14ac:dyDescent="0.2">
      <c r="A33" s="139" t="s">
        <v>211</v>
      </c>
      <c r="B33" s="536">
        <v>28.941866379964832</v>
      </c>
      <c r="C33" s="536">
        <v>28.596001735354825</v>
      </c>
      <c r="D33" s="195">
        <f t="shared" si="0"/>
        <v>-0.34586464461000688</v>
      </c>
      <c r="J33" s="493" t="s">
        <v>209</v>
      </c>
      <c r="K33" s="493"/>
    </row>
    <row r="34" spans="1:11" ht="12" x14ac:dyDescent="0.2">
      <c r="A34" s="149" t="s">
        <v>206</v>
      </c>
      <c r="B34" s="537">
        <v>27.086090884437802</v>
      </c>
      <c r="C34" s="537">
        <v>28.384682743385483</v>
      </c>
      <c r="D34" s="196">
        <f>C34-B34</f>
        <v>1.298591858947681</v>
      </c>
      <c r="J34" s="494" t="s">
        <v>208</v>
      </c>
      <c r="K34" s="494"/>
    </row>
    <row r="35" spans="1:11" x14ac:dyDescent="0.2">
      <c r="J35" s="493" t="s">
        <v>189</v>
      </c>
      <c r="K35" s="493"/>
    </row>
    <row r="36" spans="1:11" x14ac:dyDescent="0.2">
      <c r="A36" s="108"/>
    </row>
    <row r="38" spans="1:11" x14ac:dyDescent="0.2">
      <c r="A38" s="136" t="s">
        <v>241</v>
      </c>
      <c r="B38" s="489">
        <f>B5-[7]Data!P12</f>
        <v>1.8036362033839737E-2</v>
      </c>
      <c r="C38" s="489">
        <f>C5-[7]Data!Q12</f>
        <v>-1.0046089376860792</v>
      </c>
    </row>
    <row r="39" spans="1:11" x14ac:dyDescent="0.2">
      <c r="A39" s="136" t="s">
        <v>248</v>
      </c>
      <c r="B39" s="489">
        <f>B6-[7]Data!P13</f>
        <v>0.24646694381880252</v>
      </c>
      <c r="C39" s="489">
        <f>C6-[7]Data!Q13</f>
        <v>-0.36084784682423532</v>
      </c>
    </row>
    <row r="40" spans="1:11" x14ac:dyDescent="0.2">
      <c r="A40" s="139" t="s">
        <v>207</v>
      </c>
      <c r="B40" s="489">
        <f>B7-[7]Data!P14</f>
        <v>0.38241024488378272</v>
      </c>
      <c r="C40" s="489">
        <f>C7-[7]Data!Q14</f>
        <v>0.15923794697085469</v>
      </c>
    </row>
    <row r="41" spans="1:11" x14ac:dyDescent="0.2">
      <c r="A41" s="139" t="s">
        <v>189</v>
      </c>
      <c r="B41" s="489">
        <f>B8-[7]Data!P15</f>
        <v>1.8751317230365991</v>
      </c>
      <c r="C41" s="489">
        <f>C8-[7]Data!Q15</f>
        <v>0.36351058054834695</v>
      </c>
    </row>
    <row r="42" spans="1:11" x14ac:dyDescent="0.2">
      <c r="A42" s="139" t="s">
        <v>198</v>
      </c>
      <c r="B42" s="489">
        <f>B9-[7]Data!P16</f>
        <v>-0.8038532994515748</v>
      </c>
      <c r="C42" s="489">
        <f>C9-[7]Data!Q16</f>
        <v>-1.167486637851745</v>
      </c>
    </row>
    <row r="43" spans="1:11" x14ac:dyDescent="0.2">
      <c r="A43" s="139" t="s">
        <v>214</v>
      </c>
      <c r="B43" s="489">
        <f>B10-[7]Data!P17</f>
        <v>0.51673834391221973</v>
      </c>
      <c r="C43" s="489">
        <f>C10-[7]Data!Q17</f>
        <v>-0.63711268498659734</v>
      </c>
    </row>
    <row r="44" spans="1:11" x14ac:dyDescent="0.2">
      <c r="A44" s="139" t="s">
        <v>161</v>
      </c>
      <c r="B44" s="489">
        <f>B11-[7]Data!P18</f>
        <v>0.26718364462120547</v>
      </c>
      <c r="C44" s="489">
        <f>C11-[7]Data!Q18</f>
        <v>0.13263341875963874</v>
      </c>
    </row>
    <row r="45" spans="1:11" x14ac:dyDescent="0.2">
      <c r="A45" s="139" t="s">
        <v>194</v>
      </c>
      <c r="B45" s="489">
        <f>B12-[7]Data!P19</f>
        <v>0.15459160786964787</v>
      </c>
      <c r="C45" s="489">
        <f>C12-[7]Data!Q19</f>
        <v>1.5604024948184421</v>
      </c>
    </row>
    <row r="46" spans="1:11" x14ac:dyDescent="0.2">
      <c r="A46" s="139" t="s">
        <v>210</v>
      </c>
      <c r="B46" s="489">
        <f>B13-[7]Data!P20</f>
        <v>-1.3417667802081965</v>
      </c>
      <c r="C46" s="489">
        <f>C13-[7]Data!Q20</f>
        <v>-5.4952286967893755</v>
      </c>
    </row>
    <row r="47" spans="1:11" x14ac:dyDescent="0.2">
      <c r="A47" s="139" t="s">
        <v>203</v>
      </c>
      <c r="B47" s="489">
        <f>B14-[7]Data!P21</f>
        <v>-4.8095457849285168</v>
      </c>
      <c r="C47" s="489" t="e">
        <f>C14-[7]Data!Q21</f>
        <v>#VALUE!</v>
      </c>
    </row>
    <row r="48" spans="1:11" x14ac:dyDescent="0.2">
      <c r="A48" s="139" t="s">
        <v>204</v>
      </c>
      <c r="B48" s="489">
        <f>B15-[7]Data!P22</f>
        <v>-0.11779636596678955</v>
      </c>
      <c r="C48" s="489">
        <f>C15-[7]Data!Q22</f>
        <v>-0.97249762028971531</v>
      </c>
    </row>
    <row r="49" spans="1:3" x14ac:dyDescent="0.2">
      <c r="A49" s="139" t="s">
        <v>209</v>
      </c>
      <c r="B49" s="489">
        <f>B16-[7]Data!P23</f>
        <v>0.82348153844110783</v>
      </c>
      <c r="C49" s="489">
        <f>C16-[7]Data!Q23</f>
        <v>0.14639182830905284</v>
      </c>
    </row>
    <row r="50" spans="1:3" x14ac:dyDescent="0.2">
      <c r="A50" s="139" t="s">
        <v>242</v>
      </c>
      <c r="B50" s="489">
        <f>B17-[7]Data!P24</f>
        <v>0.53447231390776651</v>
      </c>
      <c r="C50" s="489">
        <f>C17-[7]Data!Q24</f>
        <v>-0.59272641122169389</v>
      </c>
    </row>
    <row r="51" spans="1:3" x14ac:dyDescent="0.2">
      <c r="A51" s="139" t="s">
        <v>205</v>
      </c>
      <c r="B51" s="489">
        <f>B18-[7]Data!P25</f>
        <v>0.75102897746229758</v>
      </c>
      <c r="C51" s="489">
        <f>C18-[7]Data!Q25</f>
        <v>0.17400518059051961</v>
      </c>
    </row>
    <row r="52" spans="1:3" x14ac:dyDescent="0.2">
      <c r="A52" s="139" t="s">
        <v>201</v>
      </c>
      <c r="B52" s="489">
        <f>B19-[7]Data!P26</f>
        <v>0.68016060849454618</v>
      </c>
      <c r="C52" s="489">
        <f>C19-[7]Data!Q26</f>
        <v>-0.40661710703396992</v>
      </c>
    </row>
    <row r="53" spans="1:3" x14ac:dyDescent="0.2">
      <c r="A53" s="139" t="s">
        <v>192</v>
      </c>
      <c r="B53" s="489">
        <f>B20-[7]Data!P27</f>
        <v>0.32554408530084977</v>
      </c>
      <c r="C53" s="489">
        <f>C20-[7]Data!Q27</f>
        <v>0.55113351627059792</v>
      </c>
    </row>
    <row r="54" spans="1:3" x14ac:dyDescent="0.2">
      <c r="A54" s="139" t="s">
        <v>193</v>
      </c>
      <c r="B54" s="489">
        <f>B21-[7]Data!P28</f>
        <v>-1.1040442100448935</v>
      </c>
      <c r="C54" s="489">
        <f>C21-[7]Data!Q28</f>
        <v>0.30810896711841984</v>
      </c>
    </row>
    <row r="55" spans="1:3" x14ac:dyDescent="0.2">
      <c r="A55" s="139" t="s">
        <v>215</v>
      </c>
      <c r="B55" s="489">
        <f>B22-[7]Data!P29</f>
        <v>-0.55261477149921845</v>
      </c>
      <c r="C55" s="489">
        <f>C22-[7]Data!Q29</f>
        <v>-0.95875402622284867</v>
      </c>
    </row>
    <row r="56" spans="1:3" x14ac:dyDescent="0.2">
      <c r="A56" s="139" t="s">
        <v>197</v>
      </c>
      <c r="B56" s="489">
        <f>B23-[7]Data!P30</f>
        <v>-1.6184269915505567</v>
      </c>
      <c r="C56" s="489">
        <f>C23-[7]Data!Q30</f>
        <v>-0.92559824269795854</v>
      </c>
    </row>
    <row r="57" spans="1:3" x14ac:dyDescent="0.2">
      <c r="A57" s="136" t="s">
        <v>199</v>
      </c>
      <c r="B57" s="489">
        <f>B24-[7]Data!P31</f>
        <v>-0.23394320063529861</v>
      </c>
      <c r="C57" s="489">
        <f>C24-[7]Data!Q31</f>
        <v>-1.3493383432238808</v>
      </c>
    </row>
    <row r="58" spans="1:3" x14ac:dyDescent="0.2">
      <c r="A58" s="139" t="s">
        <v>213</v>
      </c>
      <c r="B58" s="489">
        <f>B25-[7]Data!P32</f>
        <v>-0.27555393513087978</v>
      </c>
      <c r="C58" s="489">
        <f>C25-[7]Data!Q32</f>
        <v>-0.85892355553012223</v>
      </c>
    </row>
    <row r="59" spans="1:3" x14ac:dyDescent="0.2">
      <c r="A59" s="139" t="s">
        <v>212</v>
      </c>
      <c r="B59" s="489">
        <f>B26-[7]Data!P33</f>
        <v>0.60333432755438565</v>
      </c>
      <c r="C59" s="489">
        <f>C26-[7]Data!Q33</f>
        <v>0.11164257998359872</v>
      </c>
    </row>
    <row r="60" spans="1:3" x14ac:dyDescent="0.2">
      <c r="A60" s="139" t="s">
        <v>195</v>
      </c>
      <c r="B60" s="489">
        <f>B27-[7]Data!P34</f>
        <v>1.4512575173803341</v>
      </c>
      <c r="C60" s="489" t="e">
        <f>C27-[7]Data!Q34</f>
        <v>#VALUE!</v>
      </c>
    </row>
    <row r="61" spans="1:3" x14ac:dyDescent="0.2">
      <c r="A61" s="139" t="s">
        <v>200</v>
      </c>
      <c r="B61" s="489">
        <f>B28-[7]Data!P35</f>
        <v>0.53654091355533495</v>
      </c>
      <c r="C61" s="489">
        <f>C28-[7]Data!Q35</f>
        <v>-1.3514517133262096</v>
      </c>
    </row>
    <row r="62" spans="1:3" x14ac:dyDescent="0.2">
      <c r="A62" s="139" t="s">
        <v>190</v>
      </c>
      <c r="B62" s="489">
        <f>B29-[7]Data!P36</f>
        <v>-0.75245023150720236</v>
      </c>
      <c r="C62" s="489">
        <f>C29-[7]Data!Q36</f>
        <v>-0.22664680758039779</v>
      </c>
    </row>
    <row r="63" spans="1:3" x14ac:dyDescent="0.2">
      <c r="A63" s="139" t="s">
        <v>202</v>
      </c>
      <c r="B63" s="489">
        <f>B30-[7]Data!P37</f>
        <v>-0.978319793629435</v>
      </c>
      <c r="C63" s="489">
        <f>C30-[7]Data!Q37</f>
        <v>-1.1703090651431154</v>
      </c>
    </row>
    <row r="64" spans="1:3" x14ac:dyDescent="0.2">
      <c r="A64" s="139" t="s">
        <v>196</v>
      </c>
      <c r="B64" s="489">
        <f>B31-[7]Data!P38</f>
        <v>0.38522655028152286</v>
      </c>
      <c r="C64" s="489">
        <f>C31-[7]Data!Q38</f>
        <v>-0.1223274158711547</v>
      </c>
    </row>
    <row r="65" spans="1:3" x14ac:dyDescent="0.2">
      <c r="A65" s="139" t="s">
        <v>208</v>
      </c>
      <c r="B65" s="489">
        <f>B32-[7]Data!P39</f>
        <v>1.823550027290306</v>
      </c>
      <c r="C65" s="489">
        <f>C32-[7]Data!Q39</f>
        <v>0.79879052108223547</v>
      </c>
    </row>
    <row r="66" spans="1:3" x14ac:dyDescent="0.2">
      <c r="A66" s="139" t="s">
        <v>211</v>
      </c>
      <c r="B66" s="489">
        <f>B33-[7]Data!P40</f>
        <v>0.2065191761642069</v>
      </c>
      <c r="C66" s="489">
        <f>C33-[7]Data!Q40</f>
        <v>-0.85377945904446761</v>
      </c>
    </row>
    <row r="67" spans="1:3" x14ac:dyDescent="0.2">
      <c r="A67" s="149" t="s">
        <v>206</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523</v>
      </c>
    </row>
    <row r="4" spans="1:11" x14ac:dyDescent="0.2">
      <c r="K4" s="553" t="s">
        <v>589</v>
      </c>
    </row>
    <row r="5" spans="1:11" x14ac:dyDescent="0.2">
      <c r="J5" s="213"/>
    </row>
    <row r="30" spans="1:1" ht="8.1" customHeight="1" x14ac:dyDescent="0.2"/>
    <row r="31" spans="1:1" x14ac:dyDescent="0.2">
      <c r="A31" s="32"/>
    </row>
    <row r="33" spans="1:11" x14ac:dyDescent="0.2">
      <c r="A33" s="48" t="s">
        <v>525</v>
      </c>
    </row>
    <row r="36" spans="1:11" x14ac:dyDescent="0.2">
      <c r="J36" s="213"/>
    </row>
    <row r="38" spans="1:11" x14ac:dyDescent="0.2">
      <c r="K38" s="554" t="s">
        <v>590</v>
      </c>
    </row>
    <row r="45" spans="1:11" x14ac:dyDescent="0.2">
      <c r="I45" s="122" t="s">
        <v>247</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777</v>
      </c>
      <c r="B2" s="1"/>
      <c r="C2" s="1"/>
      <c r="D2" s="1"/>
      <c r="E2" s="1"/>
      <c r="F2" s="1"/>
    </row>
    <row r="3" spans="1:16" x14ac:dyDescent="0.25">
      <c r="A3" s="3" t="s">
        <v>0</v>
      </c>
      <c r="B3" s="3"/>
      <c r="C3" s="3"/>
      <c r="D3" s="3"/>
      <c r="E3" s="4"/>
      <c r="F3" s="594"/>
      <c r="K3" s="594"/>
      <c r="L3" s="594"/>
      <c r="M3" s="594"/>
      <c r="P3" s="594" t="s">
        <v>628</v>
      </c>
    </row>
    <row r="4" spans="1:16" x14ac:dyDescent="0.25">
      <c r="A4" s="6" t="s">
        <v>3</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5</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4</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6</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7</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8</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9</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10</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188</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1</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619</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289</v>
      </c>
      <c r="H1" s="122" t="s">
        <v>282</v>
      </c>
    </row>
    <row r="2" spans="1:11" ht="13.5" thickBot="1" x14ac:dyDescent="0.25">
      <c r="B2" s="192"/>
      <c r="D2" s="213"/>
    </row>
    <row r="3" spans="1:11" ht="13.5" thickBot="1" x14ac:dyDescent="0.25">
      <c r="A3" s="190"/>
      <c r="B3" s="192"/>
      <c r="C3" s="222" t="s">
        <v>191</v>
      </c>
      <c r="D3" s="191">
        <v>2014</v>
      </c>
      <c r="E3" s="191">
        <v>2015</v>
      </c>
      <c r="F3" s="122" t="s">
        <v>524</v>
      </c>
      <c r="G3" s="193"/>
      <c r="I3" s="122" t="s">
        <v>243</v>
      </c>
      <c r="J3" s="122">
        <v>2015</v>
      </c>
      <c r="K3" s="355"/>
    </row>
    <row r="4" spans="1:11" x14ac:dyDescent="0.2">
      <c r="C4" s="538" t="s">
        <v>214</v>
      </c>
      <c r="D4" s="539">
        <v>83899.98</v>
      </c>
      <c r="E4" s="539">
        <v>84519.28</v>
      </c>
      <c r="F4" s="122">
        <f t="shared" ref="F4:F32" si="0">((E4-D4)/D4)*100</f>
        <v>0.73814081958065181</v>
      </c>
      <c r="G4" s="193"/>
      <c r="H4" s="193"/>
      <c r="I4" s="538" t="s">
        <v>178</v>
      </c>
      <c r="J4" s="539">
        <v>2448.37</v>
      </c>
    </row>
    <row r="5" spans="1:11" x14ac:dyDescent="0.2">
      <c r="A5" s="190"/>
      <c r="B5" s="192"/>
      <c r="C5" s="538" t="s">
        <v>200</v>
      </c>
      <c r="D5" s="539">
        <v>44103.57</v>
      </c>
      <c r="E5" s="539">
        <v>44433.52</v>
      </c>
      <c r="F5" s="122">
        <f t="shared" si="0"/>
        <v>0.74812537851243577</v>
      </c>
      <c r="G5" s="193"/>
      <c r="H5" s="193"/>
      <c r="I5" s="538" t="s">
        <v>158</v>
      </c>
      <c r="J5" s="539">
        <v>2598.2600000000002</v>
      </c>
    </row>
    <row r="6" spans="1:11" x14ac:dyDescent="0.2">
      <c r="C6" s="538" t="s">
        <v>203</v>
      </c>
      <c r="D6" s="539">
        <v>45557.89</v>
      </c>
      <c r="E6" s="539">
        <v>45931.26</v>
      </c>
      <c r="F6" s="122">
        <f t="shared" si="0"/>
        <v>0.81955068595144021</v>
      </c>
      <c r="G6" s="193"/>
      <c r="H6" s="193"/>
      <c r="I6" s="538" t="s">
        <v>169</v>
      </c>
      <c r="J6" s="539">
        <v>2802.78</v>
      </c>
    </row>
    <row r="7" spans="1:11" x14ac:dyDescent="0.2">
      <c r="A7" s="190"/>
      <c r="B7" s="192"/>
      <c r="C7" s="538" t="s">
        <v>210</v>
      </c>
      <c r="D7" s="539">
        <v>39493.94</v>
      </c>
      <c r="E7" s="539">
        <v>39882.28</v>
      </c>
      <c r="F7" s="122">
        <f t="shared" si="0"/>
        <v>0.98329009463223094</v>
      </c>
      <c r="G7" s="193"/>
      <c r="H7" s="193"/>
      <c r="I7" s="538" t="s">
        <v>170</v>
      </c>
      <c r="J7" s="539">
        <v>3405.97</v>
      </c>
    </row>
    <row r="8" spans="1:11" x14ac:dyDescent="0.2">
      <c r="A8" s="190"/>
      <c r="B8" s="192"/>
      <c r="C8" s="538" t="s">
        <v>204</v>
      </c>
      <c r="D8" s="539">
        <v>258681.5</v>
      </c>
      <c r="E8" s="539">
        <v>261288.67</v>
      </c>
      <c r="F8" s="122">
        <f t="shared" si="0"/>
        <v>1.0078687497946366</v>
      </c>
      <c r="G8" s="193"/>
      <c r="H8" s="193"/>
      <c r="I8" s="538" t="s">
        <v>242</v>
      </c>
      <c r="J8" s="538">
        <v>3586.3</v>
      </c>
    </row>
    <row r="9" spans="1:11" x14ac:dyDescent="0.2">
      <c r="A9" s="190"/>
      <c r="B9" s="192"/>
      <c r="C9" s="538" t="s">
        <v>242</v>
      </c>
      <c r="D9" s="539">
        <v>9114.5300000000007</v>
      </c>
      <c r="E9" s="539">
        <v>9206.84</v>
      </c>
      <c r="F9" s="122">
        <f t="shared" si="0"/>
        <v>1.0127784976296033</v>
      </c>
      <c r="G9" s="193"/>
      <c r="H9" s="193"/>
      <c r="I9" s="538" t="s">
        <v>162</v>
      </c>
      <c r="J9" s="539">
        <v>3622.16</v>
      </c>
    </row>
    <row r="10" spans="1:11" x14ac:dyDescent="0.2">
      <c r="A10" s="470">
        <f>D10-SUM([7]Data!$D$14:$D$20,[7]Data!$D$22:$D$33,[7]Data!$D$35:$D$41)</f>
        <v>-3566976.7700000005</v>
      </c>
      <c r="B10" s="470">
        <f>SUM([7]Data!$E$14:$E$20,[7]Data!$E$22:$E$33,[7]Data!$E$35:$E$41)-E10</f>
        <v>3624961.6100000008</v>
      </c>
      <c r="C10" s="540" t="s">
        <v>201</v>
      </c>
      <c r="D10" s="539">
        <v>3745.15</v>
      </c>
      <c r="E10" s="539">
        <v>3788.53</v>
      </c>
      <c r="F10" s="122">
        <f t="shared" si="0"/>
        <v>1.158298065498047</v>
      </c>
      <c r="G10" s="193"/>
      <c r="H10" s="193"/>
      <c r="I10" s="538" t="s">
        <v>180</v>
      </c>
      <c r="J10" s="539">
        <v>4153.5600000000004</v>
      </c>
    </row>
    <row r="11" spans="1:11" x14ac:dyDescent="0.2">
      <c r="A11" s="190"/>
      <c r="B11" s="192"/>
      <c r="C11" s="538" t="s">
        <v>213</v>
      </c>
      <c r="D11" s="539">
        <v>191827</v>
      </c>
      <c r="E11" s="539">
        <v>194122</v>
      </c>
      <c r="F11" s="122">
        <f t="shared" si="0"/>
        <v>1.1963904976880209</v>
      </c>
      <c r="G11" s="193"/>
      <c r="H11" s="193"/>
      <c r="I11" s="538" t="s">
        <v>172</v>
      </c>
      <c r="J11" s="539">
        <v>4165.68</v>
      </c>
      <c r="K11" s="355"/>
    </row>
    <row r="12" spans="1:11" x14ac:dyDescent="0.2">
      <c r="A12" s="190"/>
      <c r="B12" s="192"/>
      <c r="C12" s="538" t="s">
        <v>209</v>
      </c>
      <c r="D12" s="539">
        <v>689881.23</v>
      </c>
      <c r="E12" s="539">
        <v>701210.89</v>
      </c>
      <c r="F12" s="122">
        <f t="shared" si="0"/>
        <v>1.6422623934847498</v>
      </c>
      <c r="G12" s="193"/>
      <c r="H12" s="193"/>
      <c r="I12" s="538" t="s">
        <v>173</v>
      </c>
      <c r="J12" s="539">
        <v>4686.7700000000004</v>
      </c>
    </row>
    <row r="13" spans="1:11" x14ac:dyDescent="0.2">
      <c r="A13" s="190"/>
      <c r="B13" s="192"/>
      <c r="C13" s="538" t="s">
        <v>208</v>
      </c>
      <c r="D13" s="539">
        <v>63915.93</v>
      </c>
      <c r="E13" s="539">
        <v>65150.36</v>
      </c>
      <c r="F13" s="122">
        <f t="shared" si="0"/>
        <v>1.9313338630917209</v>
      </c>
      <c r="G13" s="193"/>
      <c r="H13" s="193"/>
      <c r="I13" s="538" t="s">
        <v>159</v>
      </c>
      <c r="J13" s="539">
        <v>5042.43</v>
      </c>
    </row>
    <row r="14" spans="1:11" x14ac:dyDescent="0.2">
      <c r="A14" s="190"/>
      <c r="B14" s="192"/>
      <c r="C14" s="538" t="s">
        <v>205</v>
      </c>
      <c r="D14" s="539">
        <v>467086</v>
      </c>
      <c r="E14" s="539">
        <v>476111</v>
      </c>
      <c r="F14" s="122">
        <f t="shared" si="0"/>
        <v>1.9321923585806466</v>
      </c>
      <c r="G14" s="193"/>
      <c r="H14" s="193"/>
      <c r="I14" s="538" t="s">
        <v>168</v>
      </c>
      <c r="J14" s="539">
        <v>5096.0600000000004</v>
      </c>
    </row>
    <row r="15" spans="1:11" x14ac:dyDescent="0.2">
      <c r="A15" s="190"/>
      <c r="B15" s="192"/>
      <c r="C15" s="538" t="s">
        <v>196</v>
      </c>
      <c r="D15" s="539">
        <v>13671.22</v>
      </c>
      <c r="E15" s="539">
        <v>13993.82</v>
      </c>
      <c r="F15" s="122">
        <f t="shared" si="0"/>
        <v>2.3597016213622513</v>
      </c>
      <c r="G15" s="193"/>
      <c r="H15" s="193"/>
      <c r="I15" s="538" t="s">
        <v>164</v>
      </c>
      <c r="J15" s="539">
        <v>5243.28</v>
      </c>
    </row>
    <row r="16" spans="1:11" x14ac:dyDescent="0.2">
      <c r="A16" s="190"/>
      <c r="B16" s="192"/>
      <c r="C16" s="538" t="s">
        <v>189</v>
      </c>
      <c r="D16" s="539">
        <v>7668.14</v>
      </c>
      <c r="E16" s="539">
        <v>7851.38</v>
      </c>
      <c r="F16" s="122">
        <f t="shared" si="0"/>
        <v>2.3896277324096817</v>
      </c>
      <c r="G16" s="193"/>
      <c r="H16" s="193"/>
      <c r="I16" s="538" t="s">
        <v>177</v>
      </c>
      <c r="J16" s="539">
        <v>5448.44</v>
      </c>
    </row>
    <row r="17" spans="1:13" x14ac:dyDescent="0.2">
      <c r="A17" s="190"/>
      <c r="B17" s="192"/>
      <c r="C17" s="538" t="s">
        <v>483</v>
      </c>
      <c r="D17" s="539">
        <v>2875206.14</v>
      </c>
      <c r="E17" s="539">
        <v>2947369.0599999991</v>
      </c>
      <c r="F17" s="122">
        <f t="shared" si="0"/>
        <v>2.5098346513686489</v>
      </c>
      <c r="G17" s="193"/>
      <c r="H17" s="193"/>
      <c r="I17" s="538" t="s">
        <v>179</v>
      </c>
      <c r="J17" s="539">
        <v>5505.62</v>
      </c>
    </row>
    <row r="18" spans="1:13" x14ac:dyDescent="0.2">
      <c r="A18" s="190"/>
      <c r="B18" s="192"/>
      <c r="C18" s="538" t="s">
        <v>211</v>
      </c>
      <c r="D18" s="539">
        <v>125228.88</v>
      </c>
      <c r="E18" s="539">
        <v>128400.28</v>
      </c>
      <c r="F18" s="122">
        <f t="shared" si="0"/>
        <v>2.5324829224696366</v>
      </c>
      <c r="G18" s="193"/>
      <c r="H18" s="193"/>
      <c r="I18" s="538" t="s">
        <v>165</v>
      </c>
      <c r="J18" s="539">
        <v>6251.05</v>
      </c>
    </row>
    <row r="19" spans="1:13" x14ac:dyDescent="0.2">
      <c r="A19" s="190"/>
      <c r="B19" s="192"/>
      <c r="C19" s="538" t="s">
        <v>215</v>
      </c>
      <c r="D19" s="539">
        <v>11025.01</v>
      </c>
      <c r="E19" s="539">
        <v>11327.11</v>
      </c>
      <c r="F19" s="122">
        <f t="shared" si="0"/>
        <v>2.7401335690398496</v>
      </c>
      <c r="G19" s="193"/>
      <c r="H19" s="193"/>
      <c r="I19" s="538" t="s">
        <v>163</v>
      </c>
      <c r="J19" s="539">
        <v>7008.35</v>
      </c>
    </row>
    <row r="20" spans="1:13" x14ac:dyDescent="0.2">
      <c r="A20" s="190"/>
      <c r="B20" s="192"/>
      <c r="C20" s="538" t="s">
        <v>202</v>
      </c>
      <c r="D20" s="539">
        <v>8829.5499999999993</v>
      </c>
      <c r="E20" s="539">
        <v>9072.11</v>
      </c>
      <c r="F20" s="122">
        <f t="shared" si="0"/>
        <v>2.7471388689117942</v>
      </c>
      <c r="G20" s="193"/>
      <c r="H20" s="193"/>
      <c r="I20" s="538" t="s">
        <v>167</v>
      </c>
      <c r="J20" s="539">
        <v>7796.14</v>
      </c>
    </row>
    <row r="21" spans="1:13" x14ac:dyDescent="0.2">
      <c r="A21" s="190"/>
      <c r="B21" s="192"/>
      <c r="C21" s="538" t="s">
        <v>207</v>
      </c>
      <c r="D21" s="539">
        <v>115898.2</v>
      </c>
      <c r="E21" s="539">
        <v>119303.51</v>
      </c>
      <c r="F21" s="122">
        <f t="shared" si="0"/>
        <v>2.9381905844957021</v>
      </c>
      <c r="G21" s="193"/>
      <c r="H21" s="193"/>
      <c r="I21" s="538" t="s">
        <v>183</v>
      </c>
      <c r="J21" s="539">
        <v>8423.23</v>
      </c>
    </row>
    <row r="22" spans="1:13" x14ac:dyDescent="0.2">
      <c r="A22" s="190"/>
      <c r="B22" s="192"/>
      <c r="C22" s="538" t="s">
        <v>241</v>
      </c>
      <c r="D22" s="539">
        <v>3867479.95</v>
      </c>
      <c r="E22" s="539">
        <v>3991662.5599999987</v>
      </c>
      <c r="F22" s="122">
        <f t="shared" si="0"/>
        <v>3.2109438602260489</v>
      </c>
      <c r="G22" s="193"/>
      <c r="H22" s="193"/>
      <c r="I22" s="538" t="s">
        <v>157</v>
      </c>
      <c r="J22" s="539">
        <v>9945.49</v>
      </c>
    </row>
    <row r="23" spans="1:13" x14ac:dyDescent="0.2">
      <c r="A23" s="190"/>
      <c r="B23" s="192"/>
      <c r="C23" s="538" t="s">
        <v>212</v>
      </c>
      <c r="D23" s="539">
        <v>96633.13</v>
      </c>
      <c r="E23" s="539">
        <v>100058.57</v>
      </c>
      <c r="F23" s="122">
        <f t="shared" si="0"/>
        <v>3.5447884178024682</v>
      </c>
      <c r="G23" s="193"/>
      <c r="H23" s="193"/>
      <c r="I23" s="538" t="s">
        <v>181</v>
      </c>
      <c r="J23" s="539">
        <v>9945.77</v>
      </c>
    </row>
    <row r="24" spans="1:13" x14ac:dyDescent="0.2">
      <c r="A24" s="190"/>
      <c r="B24" s="192"/>
      <c r="C24" s="538" t="s">
        <v>198</v>
      </c>
      <c r="D24" s="539">
        <v>29909.83</v>
      </c>
      <c r="E24" s="539">
        <v>31022.42</v>
      </c>
      <c r="F24" s="122">
        <f t="shared" si="0"/>
        <v>3.7198138538400136</v>
      </c>
      <c r="G24" s="193"/>
      <c r="H24" s="193"/>
      <c r="I24" s="538" t="s">
        <v>182</v>
      </c>
      <c r="J24" s="539">
        <v>10067.969999999999</v>
      </c>
    </row>
    <row r="25" spans="1:13" x14ac:dyDescent="0.2">
      <c r="A25" s="190"/>
      <c r="B25" s="192"/>
      <c r="C25" s="538" t="s">
        <v>161</v>
      </c>
      <c r="D25" s="539">
        <v>811745.12</v>
      </c>
      <c r="E25" s="539">
        <v>847698.39</v>
      </c>
      <c r="F25" s="122">
        <f t="shared" si="0"/>
        <v>4.4291328785567599</v>
      </c>
      <c r="G25" s="193"/>
      <c r="H25" s="193"/>
      <c r="I25" s="538" t="s">
        <v>166</v>
      </c>
      <c r="J25" s="539">
        <v>10112.6</v>
      </c>
    </row>
    <row r="26" spans="1:13" x14ac:dyDescent="0.2">
      <c r="A26" s="190"/>
      <c r="B26" s="192"/>
      <c r="C26" s="538" t="s">
        <v>193</v>
      </c>
      <c r="D26" s="539">
        <v>5268</v>
      </c>
      <c r="E26" s="539">
        <v>5524.21</v>
      </c>
      <c r="F26" s="122">
        <f t="shared" si="0"/>
        <v>4.8635155656795757</v>
      </c>
      <c r="G26" s="193"/>
      <c r="H26" s="193"/>
      <c r="I26" s="538" t="s">
        <v>161</v>
      </c>
      <c r="J26" s="539">
        <v>10358.59</v>
      </c>
    </row>
    <row r="27" spans="1:13" x14ac:dyDescent="0.2">
      <c r="A27" s="470">
        <f>SUM([7]Data!$D$14,[7]Data!$D$18:$D$20,[7]Data!$D$22:$D$23,[7]Data!$D$25:$D$27,[7]Data!$D$29,[7]Data!$D$31:$D$33,[7]Data!$D$35,[7]Data!$D$37:$D$39)-D27</f>
        <v>2689972.55</v>
      </c>
      <c r="B27" s="192"/>
      <c r="C27" s="540" t="s">
        <v>199</v>
      </c>
      <c r="D27" s="539">
        <v>1527.33</v>
      </c>
      <c r="E27" s="539">
        <v>1604.24</v>
      </c>
      <c r="F27" s="122">
        <f t="shared" si="0"/>
        <v>5.0355849750872492</v>
      </c>
      <c r="G27" s="193"/>
      <c r="H27" s="193"/>
      <c r="I27" s="538" t="s">
        <v>174</v>
      </c>
      <c r="J27" s="539">
        <v>10467.629999999999</v>
      </c>
    </row>
    <row r="28" spans="1:13" x14ac:dyDescent="0.2">
      <c r="A28" s="190"/>
      <c r="B28" s="192"/>
      <c r="C28" s="538" t="s">
        <v>190</v>
      </c>
      <c r="D28" s="539">
        <v>21711.98</v>
      </c>
      <c r="E28" s="539">
        <v>22848.47</v>
      </c>
      <c r="F28" s="122">
        <f t="shared" si="0"/>
        <v>5.2343913360273993</v>
      </c>
      <c r="G28" s="193"/>
      <c r="H28" s="193"/>
      <c r="I28" s="538" t="s">
        <v>175</v>
      </c>
      <c r="J28" s="539">
        <v>10869.48</v>
      </c>
      <c r="L28" s="538" t="s">
        <v>241</v>
      </c>
      <c r="M28" s="538" t="s">
        <v>274</v>
      </c>
    </row>
    <row r="29" spans="1:13" x14ac:dyDescent="0.2">
      <c r="A29" s="190"/>
      <c r="B29" s="192"/>
      <c r="C29" s="538" t="s">
        <v>197</v>
      </c>
      <c r="D29" s="539">
        <v>20656.13</v>
      </c>
      <c r="E29" s="539">
        <v>21835.759999999998</v>
      </c>
      <c r="F29" s="122">
        <f t="shared" si="0"/>
        <v>5.7107986830059518</v>
      </c>
      <c r="G29" s="193"/>
      <c r="H29" s="193"/>
      <c r="I29" s="538" t="s">
        <v>160</v>
      </c>
      <c r="J29" s="539">
        <v>11016.18</v>
      </c>
      <c r="L29" s="538" t="s">
        <v>483</v>
      </c>
      <c r="M29" s="539" t="s">
        <v>274</v>
      </c>
    </row>
    <row r="30" spans="1:13" x14ac:dyDescent="0.2">
      <c r="A30" s="190"/>
      <c r="B30" s="192"/>
      <c r="C30" s="538" t="s">
        <v>192</v>
      </c>
      <c r="D30" s="539">
        <v>3372.35</v>
      </c>
      <c r="E30" s="539">
        <v>3579.63</v>
      </c>
      <c r="F30" s="122">
        <f t="shared" si="0"/>
        <v>6.1464557356146363</v>
      </c>
      <c r="G30" s="193"/>
      <c r="H30" s="193"/>
      <c r="I30" s="538" t="s">
        <v>171</v>
      </c>
      <c r="J30" s="539">
        <v>14758.53</v>
      </c>
      <c r="L30" s="538" t="s">
        <v>176</v>
      </c>
      <c r="M30" s="539" t="s">
        <v>274</v>
      </c>
    </row>
    <row r="31" spans="1:13" x14ac:dyDescent="0.2">
      <c r="A31" s="190"/>
      <c r="B31" s="192"/>
      <c r="C31" s="538" t="s">
        <v>194</v>
      </c>
      <c r="D31" s="539">
        <v>2952.36</v>
      </c>
      <c r="E31" s="539">
        <v>3288.96</v>
      </c>
      <c r="F31" s="122">
        <f t="shared" si="0"/>
        <v>11.401048652603338</v>
      </c>
      <c r="G31" s="193"/>
      <c r="H31" s="193"/>
    </row>
    <row r="32" spans="1:13" x14ac:dyDescent="0.2">
      <c r="C32" s="122" t="s">
        <v>206</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302</v>
      </c>
    </row>
    <row r="2" spans="1:11" x14ac:dyDescent="0.2">
      <c r="A2" s="30"/>
    </row>
    <row r="3" spans="1:11" ht="35.1" customHeight="1" x14ac:dyDescent="0.2">
      <c r="A3" s="135"/>
      <c r="B3" s="51">
        <v>2012</v>
      </c>
      <c r="C3" s="51">
        <v>2013</v>
      </c>
      <c r="D3" s="51">
        <v>2014</v>
      </c>
      <c r="E3" s="51">
        <v>2015</v>
      </c>
      <c r="F3" s="128" t="s">
        <v>518</v>
      </c>
      <c r="I3" s="38"/>
    </row>
    <row r="4" spans="1:11" s="33" customFormat="1" ht="15" customHeight="1" x14ac:dyDescent="0.25">
      <c r="A4" s="136" t="s">
        <v>241</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483</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207</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189</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198</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214</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484</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194</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210</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203</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204</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209</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242</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205</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201</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192</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193</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215</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197</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199</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213</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212</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195</v>
      </c>
      <c r="B26" s="140">
        <v>75.884213236181594</v>
      </c>
      <c r="C26" s="140">
        <v>76.139715212595746</v>
      </c>
      <c r="D26" s="140">
        <v>76.802563048165325</v>
      </c>
      <c r="E26" s="491" t="s">
        <v>274</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200</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190</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202</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196</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208</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211</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206</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591</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301</v>
      </c>
    </row>
    <row r="3" spans="1:12" ht="35.1" customHeight="1" x14ac:dyDescent="0.2">
      <c r="A3" s="135"/>
      <c r="B3" s="51">
        <v>2012</v>
      </c>
      <c r="C3" s="51">
        <v>2013</v>
      </c>
      <c r="D3" s="51">
        <v>2014</v>
      </c>
      <c r="E3" s="51">
        <v>2015</v>
      </c>
      <c r="F3" s="128" t="s">
        <v>518</v>
      </c>
    </row>
    <row r="4" spans="1:12" s="33" customFormat="1" ht="14.1" customHeight="1" x14ac:dyDescent="0.2">
      <c r="A4" s="136" t="s">
        <v>241</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483</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157</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158</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159</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160</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161</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162</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163</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164</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165</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166</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242</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167</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168</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169</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170</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171</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172</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173</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174</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175</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176</v>
      </c>
      <c r="B26" s="297">
        <v>24.115786763818416</v>
      </c>
      <c r="C26" s="297">
        <v>23.860284787404254</v>
      </c>
      <c r="D26" s="297">
        <v>23.197449969103516</v>
      </c>
      <c r="E26" s="526" t="s">
        <v>274</v>
      </c>
      <c r="F26" s="132" t="e">
        <f t="shared" si="0"/>
        <v>#VALUE!</v>
      </c>
      <c r="H26" s="153"/>
      <c r="I26" s="153"/>
      <c r="J26" s="153"/>
      <c r="K26" s="153"/>
    </row>
    <row r="27" spans="1:11" s="38" customFormat="1" ht="14.1" customHeight="1" x14ac:dyDescent="0.25">
      <c r="A27" s="139" t="s">
        <v>177</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178</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179</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180</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181</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182</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183</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591</v>
      </c>
      <c r="B35" s="150"/>
      <c r="C35" s="150"/>
      <c r="D35" s="150"/>
      <c r="E35" s="150"/>
      <c r="F35" s="150"/>
      <c r="G35" s="150"/>
    </row>
    <row r="37" spans="1:11" ht="12" x14ac:dyDescent="0.2">
      <c r="A37" s="48" t="s">
        <v>521</v>
      </c>
    </row>
    <row r="40" spans="1:11" x14ac:dyDescent="0.2">
      <c r="G40" s="214"/>
    </row>
    <row r="44" spans="1:11" x14ac:dyDescent="0.2">
      <c r="G44" s="494" t="s">
        <v>592</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522</v>
      </c>
    </row>
    <row r="3" spans="1:11" ht="12.75" x14ac:dyDescent="0.2">
      <c r="A3" s="223" t="s">
        <v>243</v>
      </c>
      <c r="B3" s="29" t="s">
        <v>244</v>
      </c>
      <c r="C3" s="29" t="s">
        <v>220</v>
      </c>
      <c r="D3" s="29" t="s">
        <v>275</v>
      </c>
    </row>
    <row r="4" spans="1:11" s="33" customFormat="1" ht="14.1" customHeight="1" x14ac:dyDescent="0.2">
      <c r="A4" s="490" t="s">
        <v>168</v>
      </c>
      <c r="B4" s="493">
        <v>82.70278973638851</v>
      </c>
      <c r="C4" s="493">
        <v>17.296946308990556</v>
      </c>
      <c r="D4" s="233">
        <f t="shared" ref="D4:D32" si="0">SUM(B4:C4)</f>
        <v>99.999736045379066</v>
      </c>
      <c r="H4" s="29"/>
    </row>
    <row r="5" spans="1:11" s="38" customFormat="1" ht="14.1" customHeight="1" x14ac:dyDescent="0.2">
      <c r="A5" s="490" t="s">
        <v>164</v>
      </c>
      <c r="B5" s="493">
        <v>80.181558267724412</v>
      </c>
      <c r="C5" s="493">
        <v>19.818441732275581</v>
      </c>
      <c r="D5" s="233">
        <f t="shared" si="0"/>
        <v>100</v>
      </c>
      <c r="H5" s="29"/>
      <c r="J5" s="473"/>
      <c r="K5" s="473"/>
    </row>
    <row r="6" spans="1:11" s="38" customFormat="1" ht="14.1" customHeight="1" x14ac:dyDescent="0.2">
      <c r="A6" s="490" t="s">
        <v>167</v>
      </c>
      <c r="B6" s="494">
        <v>75.935233590486249</v>
      </c>
      <c r="C6" s="494">
        <v>24.064766409513748</v>
      </c>
      <c r="D6" s="233">
        <f t="shared" si="0"/>
        <v>100</v>
      </c>
      <c r="H6" s="29"/>
      <c r="J6" s="473"/>
      <c r="K6" s="473"/>
    </row>
    <row r="7" spans="1:11" s="38" customFormat="1" ht="14.1" customHeight="1" x14ac:dyDescent="0.2">
      <c r="A7" s="490" t="s">
        <v>177</v>
      </c>
      <c r="B7" s="527">
        <v>73.180562782331904</v>
      </c>
      <c r="C7" s="527">
        <v>26.819437217668103</v>
      </c>
      <c r="D7" s="233">
        <f t="shared" si="0"/>
        <v>100</v>
      </c>
      <c r="H7" s="29"/>
      <c r="J7" s="473"/>
      <c r="K7" s="473"/>
    </row>
    <row r="8" spans="1:11" s="38" customFormat="1" ht="14.1" customHeight="1" x14ac:dyDescent="0.2">
      <c r="A8" s="490" t="s">
        <v>169</v>
      </c>
      <c r="B8" s="493">
        <v>71.965817696242354</v>
      </c>
      <c r="C8" s="493">
        <v>28.03418230375765</v>
      </c>
      <c r="D8" s="233">
        <f t="shared" si="0"/>
        <v>100</v>
      </c>
      <c r="H8" s="29"/>
      <c r="J8" s="473"/>
      <c r="K8" s="473"/>
    </row>
    <row r="9" spans="1:11" s="38" customFormat="1" ht="14.1" customHeight="1" x14ac:dyDescent="0.2">
      <c r="A9" s="490" t="s">
        <v>178</v>
      </c>
      <c r="B9" s="494">
        <v>70.981251698691423</v>
      </c>
      <c r="C9" s="494">
        <v>29.018748301308577</v>
      </c>
      <c r="D9" s="233">
        <f t="shared" si="0"/>
        <v>100</v>
      </c>
      <c r="H9" s="29"/>
      <c r="J9" s="473"/>
      <c r="K9" s="473"/>
    </row>
    <row r="10" spans="1:11" s="38" customFormat="1" ht="14.1" customHeight="1" x14ac:dyDescent="0.2">
      <c r="A10" s="490" t="s">
        <v>162</v>
      </c>
      <c r="B10" s="493">
        <v>70.535670850359992</v>
      </c>
      <c r="C10" s="493">
        <v>29.464329149640012</v>
      </c>
      <c r="D10" s="233">
        <f t="shared" si="0"/>
        <v>100</v>
      </c>
      <c r="H10" s="29"/>
      <c r="J10" s="473"/>
      <c r="K10" s="473"/>
    </row>
    <row r="11" spans="1:11" s="38" customFormat="1" ht="14.1" customHeight="1" x14ac:dyDescent="0.2">
      <c r="A11" s="490" t="s">
        <v>171</v>
      </c>
      <c r="B11" s="493">
        <v>69.808185847934737</v>
      </c>
      <c r="C11" s="493">
        <v>30.191814152065266</v>
      </c>
      <c r="D11" s="233">
        <f t="shared" si="0"/>
        <v>100</v>
      </c>
      <c r="H11" s="29"/>
      <c r="J11" s="473"/>
      <c r="K11" s="473"/>
    </row>
    <row r="12" spans="1:11" s="38" customFormat="1" ht="14.1" customHeight="1" x14ac:dyDescent="0.2">
      <c r="A12" s="490" t="s">
        <v>158</v>
      </c>
      <c r="B12" s="493">
        <v>69.161981715316287</v>
      </c>
      <c r="C12" s="493">
        <v>30.838018284683709</v>
      </c>
      <c r="D12" s="233">
        <f t="shared" si="0"/>
        <v>100</v>
      </c>
      <c r="H12" s="29"/>
      <c r="J12" s="473"/>
      <c r="K12" s="473"/>
    </row>
    <row r="13" spans="1:11" s="38" customFormat="1" ht="14.1" customHeight="1" x14ac:dyDescent="0.2">
      <c r="A13" s="490" t="s">
        <v>175</v>
      </c>
      <c r="B13" s="493">
        <v>68.990792093071079</v>
      </c>
      <c r="C13" s="493">
        <v>31.009197912782483</v>
      </c>
      <c r="D13" s="233">
        <f t="shared" si="0"/>
        <v>99.999990005853562</v>
      </c>
      <c r="H13" s="29"/>
      <c r="J13" s="473"/>
      <c r="K13" s="473"/>
    </row>
    <row r="14" spans="1:11" s="38" customFormat="1" ht="14.1" customHeight="1" x14ac:dyDescent="0.2">
      <c r="A14" s="490" t="s">
        <v>165</v>
      </c>
      <c r="B14" s="493">
        <v>68.274472061877006</v>
      </c>
      <c r="C14" s="493">
        <v>31.725524110938291</v>
      </c>
      <c r="D14" s="233">
        <f t="shared" si="0"/>
        <v>99.999996172815301</v>
      </c>
      <c r="H14" s="29"/>
      <c r="J14" s="473"/>
      <c r="K14" s="473"/>
    </row>
    <row r="15" spans="1:11" s="38" customFormat="1" ht="14.1" customHeight="1" x14ac:dyDescent="0.2">
      <c r="A15" s="490" t="s">
        <v>157</v>
      </c>
      <c r="B15" s="493">
        <v>68.008661270737136</v>
      </c>
      <c r="C15" s="493">
        <v>31.991347111245933</v>
      </c>
      <c r="D15" s="233">
        <f t="shared" si="0"/>
        <v>100.00000838198306</v>
      </c>
      <c r="H15" s="29"/>
      <c r="J15" s="473"/>
      <c r="K15" s="473"/>
    </row>
    <row r="16" spans="1:11" s="38" customFormat="1" ht="14.1" customHeight="1" x14ac:dyDescent="0.2">
      <c r="A16" s="490" t="s">
        <v>242</v>
      </c>
      <c r="B16" s="493">
        <v>67.533811818169966</v>
      </c>
      <c r="C16" s="493">
        <v>32.466188181830027</v>
      </c>
      <c r="D16" s="233">
        <f t="shared" si="0"/>
        <v>100</v>
      </c>
      <c r="H16" s="29"/>
      <c r="J16" s="473"/>
      <c r="K16" s="473"/>
    </row>
    <row r="17" spans="1:11" s="38" customFormat="1" ht="14.1" customHeight="1" x14ac:dyDescent="0.2">
      <c r="A17" s="490" t="s">
        <v>170</v>
      </c>
      <c r="B17" s="493">
        <v>67.223186663794465</v>
      </c>
      <c r="C17" s="493">
        <v>32.776813336205542</v>
      </c>
      <c r="D17" s="233">
        <f t="shared" si="0"/>
        <v>100</v>
      </c>
      <c r="G17" s="29"/>
      <c r="H17" s="29"/>
      <c r="I17" s="29"/>
      <c r="J17" s="473"/>
      <c r="K17" s="473"/>
    </row>
    <row r="18" spans="1:11" s="38" customFormat="1" ht="14.1" customHeight="1" x14ac:dyDescent="0.2">
      <c r="A18" s="490" t="s">
        <v>159</v>
      </c>
      <c r="B18" s="493">
        <v>66.890590740503171</v>
      </c>
      <c r="C18" s="493">
        <v>33.109409259496843</v>
      </c>
      <c r="D18" s="233">
        <f t="shared" si="0"/>
        <v>100.00000000000001</v>
      </c>
      <c r="H18" s="29"/>
      <c r="J18" s="473"/>
      <c r="K18" s="473"/>
    </row>
    <row r="19" spans="1:11" s="38" customFormat="1" ht="14.1" customHeight="1" x14ac:dyDescent="0.2">
      <c r="A19" s="490" t="s">
        <v>179</v>
      </c>
      <c r="B19" s="493">
        <v>66.753158857200802</v>
      </c>
      <c r="C19" s="493">
        <v>33.246841142799191</v>
      </c>
      <c r="D19" s="233">
        <f t="shared" si="0"/>
        <v>100</v>
      </c>
      <c r="H19" s="29"/>
      <c r="J19" s="473"/>
      <c r="K19" s="473"/>
    </row>
    <row r="20" spans="1:11" s="33" customFormat="1" ht="14.1" customHeight="1" x14ac:dyDescent="0.2">
      <c r="A20" s="490" t="s">
        <v>483</v>
      </c>
      <c r="B20" s="493">
        <v>66.214513699210798</v>
      </c>
      <c r="C20" s="493">
        <v>33.785485961503582</v>
      </c>
      <c r="D20" s="233">
        <f t="shared" si="0"/>
        <v>99.99999966071438</v>
      </c>
      <c r="G20" s="38"/>
      <c r="H20" s="29"/>
      <c r="I20" s="38"/>
      <c r="J20" s="472"/>
      <c r="K20" s="472"/>
    </row>
    <row r="21" spans="1:11" s="38" customFormat="1" ht="14.1" customHeight="1" x14ac:dyDescent="0.2">
      <c r="A21" s="490" t="s">
        <v>180</v>
      </c>
      <c r="B21" s="493">
        <v>65.783467273410707</v>
      </c>
      <c r="C21" s="493">
        <v>34.216532726589307</v>
      </c>
      <c r="D21" s="233">
        <f t="shared" si="0"/>
        <v>100.00000000000001</v>
      </c>
      <c r="H21" s="29"/>
      <c r="J21" s="473"/>
      <c r="K21" s="473"/>
    </row>
    <row r="22" spans="1:11" s="38" customFormat="1" ht="14.1" customHeight="1" x14ac:dyDescent="0.2">
      <c r="A22" s="490" t="s">
        <v>172</v>
      </c>
      <c r="B22" s="493">
        <v>65.031672815601567</v>
      </c>
      <c r="C22" s="493">
        <v>34.96832718439844</v>
      </c>
      <c r="D22" s="233">
        <f t="shared" si="0"/>
        <v>100</v>
      </c>
      <c r="H22" s="29"/>
      <c r="J22" s="473"/>
      <c r="K22" s="473"/>
    </row>
    <row r="23" spans="1:11" s="38" customFormat="1" ht="14.1" customHeight="1" x14ac:dyDescent="0.2">
      <c r="A23" s="490" t="s">
        <v>174</v>
      </c>
      <c r="B23" s="493">
        <v>64.253922790822273</v>
      </c>
      <c r="C23" s="493">
        <v>35.746077209177734</v>
      </c>
      <c r="D23" s="233">
        <f t="shared" si="0"/>
        <v>100</v>
      </c>
      <c r="G23" s="29"/>
      <c r="H23" s="29"/>
      <c r="I23" s="29"/>
      <c r="J23" s="473"/>
      <c r="K23" s="473"/>
    </row>
    <row r="24" spans="1:11" s="38" customFormat="1" ht="14.1" customHeight="1" x14ac:dyDescent="0.2">
      <c r="A24" s="490" t="s">
        <v>241</v>
      </c>
      <c r="B24" s="494">
        <v>64.229113094168994</v>
      </c>
      <c r="C24" s="494">
        <v>35.770886404786687</v>
      </c>
      <c r="D24" s="233">
        <f t="shared" si="0"/>
        <v>99.999999498955674</v>
      </c>
      <c r="G24" s="29"/>
      <c r="H24" s="29"/>
      <c r="I24" s="29"/>
      <c r="J24" s="473"/>
      <c r="K24" s="473"/>
    </row>
    <row r="25" spans="1:11" s="38" customFormat="1" ht="14.1" customHeight="1" x14ac:dyDescent="0.2">
      <c r="A25" s="490" t="s">
        <v>166</v>
      </c>
      <c r="B25" s="493">
        <v>63.425696369319084</v>
      </c>
      <c r="C25" s="493">
        <v>36.574303630680923</v>
      </c>
      <c r="D25" s="233">
        <f t="shared" si="0"/>
        <v>100</v>
      </c>
      <c r="H25" s="29"/>
      <c r="J25" s="473"/>
      <c r="K25" s="473"/>
    </row>
    <row r="26" spans="1:11" s="38" customFormat="1" ht="14.1" customHeight="1" x14ac:dyDescent="0.2">
      <c r="A26" s="490" t="s">
        <v>173</v>
      </c>
      <c r="B26" s="527">
        <v>63.357103675260561</v>
      </c>
      <c r="C26" s="527">
        <v>36.642896324739446</v>
      </c>
      <c r="D26" s="233">
        <f t="shared" si="0"/>
        <v>100</v>
      </c>
      <c r="G26" s="33"/>
      <c r="H26" s="29"/>
      <c r="I26" s="33"/>
      <c r="J26" s="473"/>
      <c r="K26" s="473"/>
    </row>
    <row r="27" spans="1:11" s="38" customFormat="1" ht="14.1" customHeight="1" x14ac:dyDescent="0.2">
      <c r="A27" s="490" t="s">
        <v>163</v>
      </c>
      <c r="B27" s="493">
        <v>62.951039910456473</v>
      </c>
      <c r="C27" s="493">
        <v>37.048960089543527</v>
      </c>
      <c r="D27" s="233">
        <f t="shared" si="0"/>
        <v>100</v>
      </c>
      <c r="H27" s="29"/>
      <c r="J27" s="473"/>
      <c r="K27" s="473"/>
    </row>
    <row r="28" spans="1:11" s="38" customFormat="1" ht="14.1" customHeight="1" x14ac:dyDescent="0.2">
      <c r="A28" s="490" t="s">
        <v>181</v>
      </c>
      <c r="B28" s="493">
        <v>61.577587598901985</v>
      </c>
      <c r="C28" s="493">
        <v>38.422412401098015</v>
      </c>
      <c r="D28" s="233">
        <f t="shared" si="0"/>
        <v>100</v>
      </c>
      <c r="H28" s="29"/>
      <c r="J28" s="473"/>
      <c r="K28" s="473"/>
    </row>
    <row r="29" spans="1:11" s="38" customFormat="1" ht="14.1" customHeight="1" x14ac:dyDescent="0.2">
      <c r="A29" s="490" t="s">
        <v>161</v>
      </c>
      <c r="B29" s="493">
        <v>61.52098861483033</v>
      </c>
      <c r="C29" s="493">
        <v>38.479012564834527</v>
      </c>
      <c r="D29" s="233">
        <f t="shared" si="0"/>
        <v>100.00000117966485</v>
      </c>
      <c r="H29" s="29"/>
      <c r="J29" s="473"/>
      <c r="K29" s="473"/>
    </row>
    <row r="30" spans="1:11" ht="12.75" x14ac:dyDescent="0.2">
      <c r="A30" s="490" t="s">
        <v>160</v>
      </c>
      <c r="B30" s="493">
        <v>60.089567729398539</v>
      </c>
      <c r="C30" s="493">
        <v>39.910420438981497</v>
      </c>
      <c r="D30" s="233">
        <f t="shared" si="0"/>
        <v>99.999988168380042</v>
      </c>
      <c r="G30" s="38"/>
      <c r="I30" s="38"/>
      <c r="J30" s="303"/>
      <c r="K30" s="303"/>
    </row>
    <row r="31" spans="1:11" ht="12.75" x14ac:dyDescent="0.2">
      <c r="A31" s="490" t="s">
        <v>183</v>
      </c>
      <c r="B31" s="493">
        <v>58.310467267887745</v>
      </c>
      <c r="C31" s="493">
        <v>41.689532732112269</v>
      </c>
      <c r="D31" s="233">
        <f t="shared" si="0"/>
        <v>100.00000000000001</v>
      </c>
      <c r="J31" s="303"/>
      <c r="K31" s="303"/>
    </row>
    <row r="32" spans="1:11" ht="12.75" x14ac:dyDescent="0.2">
      <c r="A32" s="490" t="s">
        <v>182</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299</v>
      </c>
    </row>
    <row r="2" spans="1:11" x14ac:dyDescent="0.2">
      <c r="A2" s="30"/>
    </row>
    <row r="3" spans="1:11" ht="24.95" customHeight="1" x14ac:dyDescent="0.2">
      <c r="A3" s="135"/>
      <c r="B3" s="51">
        <v>2012</v>
      </c>
      <c r="C3" s="51">
        <v>2013</v>
      </c>
      <c r="D3" s="51">
        <v>2014</v>
      </c>
      <c r="E3" s="51">
        <v>2015</v>
      </c>
      <c r="F3" s="128" t="s">
        <v>518</v>
      </c>
    </row>
    <row r="4" spans="1:11" s="33" customFormat="1" ht="12" customHeight="1" x14ac:dyDescent="0.25">
      <c r="A4" s="146" t="s">
        <v>241</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483</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157</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158</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159</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160</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161</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162</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163</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164</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165</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242</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166</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167</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168</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169</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170</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171</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172</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173</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174</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175</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176</v>
      </c>
      <c r="B26" s="287">
        <v>3.9144833918090303</v>
      </c>
      <c r="C26" s="287">
        <v>3.9809638978868653</v>
      </c>
      <c r="D26" s="287">
        <v>3.8035027648028152</v>
      </c>
      <c r="E26" s="524" t="s">
        <v>274</v>
      </c>
      <c r="F26" s="208" t="e">
        <f t="shared" si="0"/>
        <v>#VALUE!</v>
      </c>
      <c r="H26" s="471"/>
      <c r="I26" s="471"/>
      <c r="J26" s="471"/>
      <c r="K26" s="471"/>
    </row>
    <row r="27" spans="1:11" s="38" customFormat="1" ht="12" customHeight="1" x14ac:dyDescent="0.25">
      <c r="A27" s="139" t="s">
        <v>177</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178</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179</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180</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181</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182</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183</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591</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300</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518</v>
      </c>
    </row>
    <row r="40" spans="1:11" s="38" customFormat="1" ht="12" customHeight="1" x14ac:dyDescent="0.25">
      <c r="A40" s="146" t="s">
        <v>241</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483</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157</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158</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159</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160</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161</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162</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163</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164</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165</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166</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242</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167</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168</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169</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170</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171</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172</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173</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174</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175</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176</v>
      </c>
      <c r="B62" s="292">
        <v>62.121314736065415</v>
      </c>
      <c r="C62" s="292">
        <v>63.854834917542732</v>
      </c>
      <c r="D62" s="292">
        <v>62.201862493112337</v>
      </c>
      <c r="E62" s="525" t="s">
        <v>274</v>
      </c>
      <c r="F62" s="208" t="e">
        <f t="shared" si="1"/>
        <v>#VALUE!</v>
      </c>
      <c r="H62" s="473"/>
      <c r="I62" s="473"/>
      <c r="J62" s="473"/>
      <c r="K62" s="473"/>
    </row>
    <row r="63" spans="1:11" s="38" customFormat="1" ht="12" customHeight="1" x14ac:dyDescent="0.25">
      <c r="A63" s="139" t="s">
        <v>177</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178</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179</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180</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181</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182</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183</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591</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298</v>
      </c>
    </row>
    <row r="3" spans="1:11" ht="27.95" customHeight="1" x14ac:dyDescent="0.2">
      <c r="A3" s="135"/>
      <c r="B3" s="51">
        <v>2012</v>
      </c>
      <c r="C3" s="51">
        <v>2013</v>
      </c>
      <c r="D3" s="51">
        <v>2014</v>
      </c>
      <c r="E3" s="51">
        <v>2015</v>
      </c>
      <c r="F3" s="128" t="s">
        <v>518</v>
      </c>
    </row>
    <row r="4" spans="1:11" s="33" customFormat="1" ht="14.1" customHeight="1" x14ac:dyDescent="0.25">
      <c r="A4" s="146" t="s">
        <v>241</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483</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157</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158</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159</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160</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161</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162</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163</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164</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165</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166</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242</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167</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168</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169</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170</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171</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172</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173</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174</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175</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176</v>
      </c>
      <c r="B26" s="301">
        <v>37.878685263934592</v>
      </c>
      <c r="C26" s="301">
        <v>36.145165082457261</v>
      </c>
      <c r="D26" s="301">
        <v>37.79813750688767</v>
      </c>
      <c r="E26" s="523" t="s">
        <v>274</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177</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178</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179</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180</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181</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182</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183</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591</v>
      </c>
    </row>
    <row r="37" spans="1:11" ht="12" x14ac:dyDescent="0.2">
      <c r="A37" s="48" t="s">
        <v>519</v>
      </c>
    </row>
    <row r="40" spans="1:11" x14ac:dyDescent="0.2">
      <c r="G40" s="214"/>
      <c r="H40" s="494" t="s">
        <v>592</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281</v>
      </c>
      <c r="B1" s="29" t="s">
        <v>520</v>
      </c>
      <c r="C1" s="263"/>
      <c r="D1" s="264"/>
      <c r="E1" s="264"/>
    </row>
    <row r="3" spans="1:6" x14ac:dyDescent="0.2">
      <c r="D3" s="29" t="s">
        <v>221</v>
      </c>
      <c r="E3" s="29" t="s">
        <v>220</v>
      </c>
      <c r="F3" s="29" t="s">
        <v>1</v>
      </c>
    </row>
    <row r="4" spans="1:6" ht="12.75" x14ac:dyDescent="0.2">
      <c r="A4" s="33"/>
      <c r="B4" s="33"/>
      <c r="C4" s="538" t="s">
        <v>160</v>
      </c>
      <c r="D4" s="541">
        <v>91.822057918237476</v>
      </c>
      <c r="E4" s="542">
        <v>8.177942081762529</v>
      </c>
      <c r="F4" s="233">
        <f t="shared" ref="F4:F32" si="0">SUM(D4:E4)</f>
        <v>100</v>
      </c>
    </row>
    <row r="5" spans="1:6" ht="27.95" customHeight="1" x14ac:dyDescent="0.2">
      <c r="A5" s="38"/>
      <c r="B5" s="38"/>
      <c r="C5" s="538" t="s">
        <v>242</v>
      </c>
      <c r="D5" s="543">
        <v>90.234402170132853</v>
      </c>
      <c r="E5" s="542">
        <v>9.7655978298671489</v>
      </c>
      <c r="F5" s="233">
        <f t="shared" si="0"/>
        <v>100</v>
      </c>
    </row>
    <row r="6" spans="1:6" s="33" customFormat="1" ht="14.1" customHeight="1" x14ac:dyDescent="0.2">
      <c r="C6" s="538" t="s">
        <v>168</v>
      </c>
      <c r="D6" s="541">
        <v>87.041152426683595</v>
      </c>
      <c r="E6" s="542">
        <v>12.958847573316401</v>
      </c>
      <c r="F6" s="233">
        <f t="shared" si="0"/>
        <v>100</v>
      </c>
    </row>
    <row r="7" spans="1:6" s="38" customFormat="1" ht="14.1" customHeight="1" x14ac:dyDescent="0.2">
      <c r="A7" s="29"/>
      <c r="B7" s="29"/>
      <c r="C7" s="538" t="s">
        <v>164</v>
      </c>
      <c r="D7" s="543">
        <v>83.797445938494846</v>
      </c>
      <c r="E7" s="542">
        <v>16.202554061505147</v>
      </c>
      <c r="F7" s="233">
        <f t="shared" si="0"/>
        <v>100</v>
      </c>
    </row>
    <row r="8" spans="1:6" s="38" customFormat="1" ht="14.1" customHeight="1" x14ac:dyDescent="0.2">
      <c r="C8" s="538" t="s">
        <v>158</v>
      </c>
      <c r="D8" s="541">
        <v>82.188295165394393</v>
      </c>
      <c r="E8" s="542">
        <v>17.8117048346056</v>
      </c>
      <c r="F8" s="233">
        <f t="shared" si="0"/>
        <v>100</v>
      </c>
    </row>
    <row r="9" spans="1:6" s="38" customFormat="1" ht="14.1" customHeight="1" x14ac:dyDescent="0.2">
      <c r="C9" s="538" t="s">
        <v>178</v>
      </c>
      <c r="D9" s="543">
        <v>80.651503236343842</v>
      </c>
      <c r="E9" s="542">
        <v>19.348496763656161</v>
      </c>
      <c r="F9" s="233">
        <f t="shared" si="0"/>
        <v>100</v>
      </c>
    </row>
    <row r="10" spans="1:6" s="38" customFormat="1" ht="14.1" customHeight="1" x14ac:dyDescent="0.2">
      <c r="C10" s="538" t="s">
        <v>167</v>
      </c>
      <c r="D10" s="541">
        <v>75.724904026790824</v>
      </c>
      <c r="E10" s="542">
        <v>24.275095973209183</v>
      </c>
      <c r="F10" s="233">
        <f t="shared" si="0"/>
        <v>100</v>
      </c>
    </row>
    <row r="11" spans="1:6" s="38" customFormat="1" ht="14.1" customHeight="1" x14ac:dyDescent="0.2">
      <c r="C11" s="538" t="s">
        <v>173</v>
      </c>
      <c r="D11" s="541">
        <v>74.666221628838457</v>
      </c>
      <c r="E11" s="542">
        <v>25.333778371161554</v>
      </c>
      <c r="F11" s="233">
        <f t="shared" si="0"/>
        <v>100.00000000000001</v>
      </c>
    </row>
    <row r="12" spans="1:6" s="38" customFormat="1" ht="14.1" customHeight="1" x14ac:dyDescent="0.2">
      <c r="C12" s="538" t="s">
        <v>180</v>
      </c>
      <c r="D12" s="543">
        <v>73.838431577060348</v>
      </c>
      <c r="E12" s="542">
        <v>26.161568422939652</v>
      </c>
      <c r="F12" s="233">
        <f t="shared" si="0"/>
        <v>100</v>
      </c>
    </row>
    <row r="13" spans="1:6" s="38" customFormat="1" ht="14.1" customHeight="1" x14ac:dyDescent="0.2">
      <c r="C13" s="538" t="s">
        <v>157</v>
      </c>
      <c r="D13" s="541">
        <v>73.30017600984155</v>
      </c>
      <c r="E13" s="542">
        <v>26.699823990158443</v>
      </c>
      <c r="F13" s="233">
        <f t="shared" si="0"/>
        <v>100</v>
      </c>
    </row>
    <row r="14" spans="1:6" s="38" customFormat="1" ht="14.1" customHeight="1" x14ac:dyDescent="0.2">
      <c r="C14" s="538" t="s">
        <v>162</v>
      </c>
      <c r="D14" s="541">
        <v>68.576491435321913</v>
      </c>
      <c r="E14" s="542">
        <v>31.423508564678087</v>
      </c>
      <c r="F14" s="233">
        <f t="shared" si="0"/>
        <v>100</v>
      </c>
    </row>
    <row r="15" spans="1:6" s="38" customFormat="1" ht="14.1" customHeight="1" x14ac:dyDescent="0.2">
      <c r="C15" s="538" t="s">
        <v>163</v>
      </c>
      <c r="D15" s="541">
        <v>67.878047201000285</v>
      </c>
      <c r="E15" s="542">
        <v>32.121952798999729</v>
      </c>
      <c r="F15" s="233">
        <f t="shared" si="0"/>
        <v>100.00000000000001</v>
      </c>
    </row>
    <row r="16" spans="1:6" s="38" customFormat="1" ht="14.1" customHeight="1" x14ac:dyDescent="0.2">
      <c r="C16" s="538" t="s">
        <v>166</v>
      </c>
      <c r="D16" s="541">
        <v>65.135061498253307</v>
      </c>
      <c r="E16" s="542">
        <v>34.864938501746686</v>
      </c>
      <c r="F16" s="233">
        <f t="shared" si="0"/>
        <v>100</v>
      </c>
    </row>
    <row r="17" spans="1:8" s="38" customFormat="1" ht="14.1" customHeight="1" x14ac:dyDescent="0.2">
      <c r="C17" s="538" t="s">
        <v>181</v>
      </c>
      <c r="D17" s="541">
        <v>63.933281652205899</v>
      </c>
      <c r="E17" s="542">
        <v>36.066718347794108</v>
      </c>
      <c r="F17" s="233">
        <f t="shared" si="0"/>
        <v>100</v>
      </c>
    </row>
    <row r="18" spans="1:8" s="38" customFormat="1" ht="14.1" customHeight="1" x14ac:dyDescent="0.2">
      <c r="C18" s="538" t="s">
        <v>179</v>
      </c>
      <c r="D18" s="541">
        <v>63.528124689200517</v>
      </c>
      <c r="E18" s="542">
        <v>36.471875310799476</v>
      </c>
      <c r="F18" s="233">
        <f t="shared" si="0"/>
        <v>100</v>
      </c>
    </row>
    <row r="19" spans="1:8" s="38" customFormat="1" ht="14.1" customHeight="1" x14ac:dyDescent="0.2">
      <c r="C19" s="538" t="s">
        <v>165</v>
      </c>
      <c r="D19" s="541">
        <v>63.095895458983101</v>
      </c>
      <c r="E19" s="542">
        <v>36.90413319620869</v>
      </c>
      <c r="F19" s="233">
        <f t="shared" si="0"/>
        <v>100.00002865519178</v>
      </c>
    </row>
    <row r="20" spans="1:8" s="38" customFormat="1" ht="14.1" customHeight="1" x14ac:dyDescent="0.2">
      <c r="C20" s="538" t="s">
        <v>170</v>
      </c>
      <c r="D20" s="541">
        <v>62.914908358002144</v>
      </c>
      <c r="E20" s="542">
        <v>37.091390061094664</v>
      </c>
      <c r="F20" s="233">
        <f t="shared" si="0"/>
        <v>100.00629841909681</v>
      </c>
    </row>
    <row r="21" spans="1:8" s="38" customFormat="1" ht="14.1" customHeight="1" x14ac:dyDescent="0.2">
      <c r="C21" s="538" t="s">
        <v>483</v>
      </c>
      <c r="D21" s="541">
        <v>55.415480112215988</v>
      </c>
      <c r="E21" s="140">
        <v>44.584519887784026</v>
      </c>
      <c r="F21" s="233">
        <f t="shared" si="0"/>
        <v>100.00000000000001</v>
      </c>
    </row>
    <row r="22" spans="1:8" s="33" customFormat="1" ht="14.1" customHeight="1" x14ac:dyDescent="0.2">
      <c r="A22" s="29"/>
      <c r="B22" s="29"/>
      <c r="C22" s="538" t="s">
        <v>241</v>
      </c>
      <c r="D22" s="544">
        <v>55.088829380239567</v>
      </c>
      <c r="E22" s="542">
        <v>44.911168380123385</v>
      </c>
      <c r="F22" s="233">
        <f t="shared" si="0"/>
        <v>99.999997760362959</v>
      </c>
    </row>
    <row r="23" spans="1:8" s="38" customFormat="1" ht="14.1" customHeight="1" x14ac:dyDescent="0.2">
      <c r="A23" s="29"/>
      <c r="B23" s="29"/>
      <c r="C23" s="538" t="s">
        <v>171</v>
      </c>
      <c r="D23" s="541">
        <v>52.62747322884902</v>
      </c>
      <c r="E23" s="542">
        <v>47.372526771150987</v>
      </c>
      <c r="F23" s="233">
        <f t="shared" si="0"/>
        <v>100</v>
      </c>
    </row>
    <row r="24" spans="1:8" s="38" customFormat="1" ht="14.1" customHeight="1" x14ac:dyDescent="0.2">
      <c r="C24" s="538" t="s">
        <v>177</v>
      </c>
      <c r="D24" s="541">
        <v>52.470362965674546</v>
      </c>
      <c r="E24" s="542">
        <v>47.529355447300986</v>
      </c>
      <c r="F24" s="233">
        <f t="shared" si="0"/>
        <v>99.99971841297554</v>
      </c>
    </row>
    <row r="25" spans="1:8" s="38" customFormat="1" ht="14.1" customHeight="1" x14ac:dyDescent="0.2">
      <c r="C25" s="538" t="s">
        <v>174</v>
      </c>
      <c r="D25" s="541">
        <v>45.553777777777775</v>
      </c>
      <c r="E25" s="542">
        <v>54.446222222222218</v>
      </c>
      <c r="F25" s="233">
        <f t="shared" si="0"/>
        <v>100</v>
      </c>
    </row>
    <row r="26" spans="1:8" s="38" customFormat="1" ht="14.1" customHeight="1" x14ac:dyDescent="0.2">
      <c r="C26" s="538" t="s">
        <v>159</v>
      </c>
      <c r="D26" s="541">
        <v>45.553004119123145</v>
      </c>
      <c r="E26" s="542">
        <v>54.446995880876848</v>
      </c>
      <c r="F26" s="233">
        <f t="shared" si="0"/>
        <v>100</v>
      </c>
      <c r="H26" s="232"/>
    </row>
    <row r="27" spans="1:8" s="38" customFormat="1" ht="14.1" customHeight="1" x14ac:dyDescent="0.2">
      <c r="C27" s="538" t="s">
        <v>175</v>
      </c>
      <c r="D27" s="541">
        <v>45.045065862952683</v>
      </c>
      <c r="E27" s="542">
        <v>54.954934137047317</v>
      </c>
      <c r="F27" s="233">
        <f t="shared" si="0"/>
        <v>100</v>
      </c>
    </row>
    <row r="28" spans="1:8" s="38" customFormat="1" ht="14.1" customHeight="1" x14ac:dyDescent="0.2">
      <c r="C28" s="538" t="s">
        <v>172</v>
      </c>
      <c r="D28" s="541">
        <v>43.296644005611306</v>
      </c>
      <c r="E28" s="542">
        <v>56.703355994388694</v>
      </c>
      <c r="F28" s="233">
        <f t="shared" si="0"/>
        <v>100</v>
      </c>
    </row>
    <row r="29" spans="1:8" s="38" customFormat="1" ht="14.1" customHeight="1" x14ac:dyDescent="0.2">
      <c r="C29" s="538" t="s">
        <v>183</v>
      </c>
      <c r="D29" s="543">
        <v>41.302990526924972</v>
      </c>
      <c r="E29" s="542">
        <v>58.697009473075035</v>
      </c>
      <c r="F29" s="233">
        <f t="shared" si="0"/>
        <v>100</v>
      </c>
    </row>
    <row r="30" spans="1:8" s="38" customFormat="1" ht="14.1" customHeight="1" x14ac:dyDescent="0.2">
      <c r="A30" s="29"/>
      <c r="B30" s="29"/>
      <c r="C30" s="538" t="s">
        <v>169</v>
      </c>
      <c r="D30" s="541">
        <v>40.899949723479132</v>
      </c>
      <c r="E30" s="542">
        <v>59.100050276520868</v>
      </c>
      <c r="F30" s="233">
        <f t="shared" si="0"/>
        <v>100</v>
      </c>
    </row>
    <row r="31" spans="1:8" s="38" customFormat="1" ht="14.1" customHeight="1" x14ac:dyDescent="0.2">
      <c r="C31" s="538" t="s">
        <v>161</v>
      </c>
      <c r="D31" s="541">
        <v>38.663036034097701</v>
      </c>
      <c r="E31" s="542">
        <v>61.336954496004459</v>
      </c>
      <c r="F31" s="233">
        <f t="shared" si="0"/>
        <v>99.999990530102167</v>
      </c>
    </row>
    <row r="32" spans="1:8" ht="12.75" x14ac:dyDescent="0.2">
      <c r="C32" s="538" t="s">
        <v>182</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296</v>
      </c>
    </row>
    <row r="2" spans="1:11" x14ac:dyDescent="0.2">
      <c r="A2" s="30"/>
    </row>
    <row r="3" spans="1:11" ht="24.75" customHeight="1" x14ac:dyDescent="0.2">
      <c r="A3" s="135"/>
      <c r="B3" s="51">
        <v>2012</v>
      </c>
      <c r="C3" s="51">
        <v>2013</v>
      </c>
      <c r="D3" s="51">
        <v>2014</v>
      </c>
      <c r="E3" s="51">
        <v>2015</v>
      </c>
      <c r="F3" s="128" t="s">
        <v>518</v>
      </c>
    </row>
    <row r="4" spans="1:11" s="33" customFormat="1" ht="12" customHeight="1" x14ac:dyDescent="0.2">
      <c r="A4" s="146" t="s">
        <v>241</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483</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157</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158</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159</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160</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161</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162</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163</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164</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165</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166</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242</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167</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168</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169</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170</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171</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172</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173</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174</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175</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176</v>
      </c>
      <c r="B26" s="281">
        <v>96.085516608190986</v>
      </c>
      <c r="C26" s="281">
        <v>96.019036102113134</v>
      </c>
      <c r="D26" s="281">
        <v>96.196497235197185</v>
      </c>
      <c r="E26" s="522" t="s">
        <v>274</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177</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178</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179</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180</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181</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182</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183</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591</v>
      </c>
      <c r="B35" s="341"/>
      <c r="C35" s="341"/>
      <c r="D35" s="341"/>
      <c r="E35" s="341"/>
      <c r="F35" s="143"/>
    </row>
    <row r="36" spans="1:11" ht="15" customHeight="1" x14ac:dyDescent="0.2">
      <c r="B36" s="156"/>
      <c r="C36" s="156"/>
      <c r="D36" s="156"/>
      <c r="E36" s="156"/>
      <c r="F36" s="156"/>
    </row>
    <row r="37" spans="1:11" s="33" customFormat="1" ht="12" customHeight="1" x14ac:dyDescent="0.2">
      <c r="A37" s="49" t="s">
        <v>297</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518</v>
      </c>
    </row>
    <row r="40" spans="1:11" s="38" customFormat="1" ht="12" customHeight="1" x14ac:dyDescent="0.25">
      <c r="A40" s="146" t="s">
        <v>241</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483</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157</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158</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159</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160</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161</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162</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163</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164</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165</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166</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242</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167</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168</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169</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170</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171</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172</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173</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174</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175</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176</v>
      </c>
      <c r="B62" s="140">
        <v>76.444893390482932</v>
      </c>
      <c r="C62" s="140">
        <v>76.649048225400193</v>
      </c>
      <c r="D62" s="140">
        <v>77.379858547744945</v>
      </c>
      <c r="E62" s="491" t="s">
        <v>274</v>
      </c>
      <c r="F62" s="132" t="e">
        <f t="shared" si="1"/>
        <v>#VALUE!</v>
      </c>
      <c r="H62" s="473"/>
      <c r="I62" s="473"/>
      <c r="J62" s="473"/>
      <c r="K62" s="473"/>
    </row>
    <row r="63" spans="1:11" s="38" customFormat="1" ht="12" customHeight="1" x14ac:dyDescent="0.25">
      <c r="A63" s="139" t="s">
        <v>177</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178</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179</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180</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181</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182</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183</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591</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295</v>
      </c>
    </row>
    <row r="3" spans="1:11" ht="27.95" customHeight="1" x14ac:dyDescent="0.2">
      <c r="A3" s="135"/>
      <c r="B3" s="51">
        <v>2012</v>
      </c>
      <c r="C3" s="51">
        <v>2013</v>
      </c>
      <c r="D3" s="51">
        <v>2014</v>
      </c>
      <c r="E3" s="51">
        <v>2015</v>
      </c>
      <c r="F3" s="128" t="s">
        <v>518</v>
      </c>
    </row>
    <row r="4" spans="1:11" s="33" customFormat="1" ht="14.1" customHeight="1" x14ac:dyDescent="0.2">
      <c r="A4" s="146" t="s">
        <v>241</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483</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157</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158</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159</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160</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161</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162</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163</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164</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165</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166</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242</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167</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168</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169</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170</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171</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172</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173</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174</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175</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176</v>
      </c>
      <c r="B26" s="281">
        <v>23.555092087829486</v>
      </c>
      <c r="C26" s="281">
        <v>23.350965700019721</v>
      </c>
      <c r="D26" s="281">
        <v>22.620154984212267</v>
      </c>
      <c r="E26" s="522" t="s">
        <v>274</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177</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178</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179</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180</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181</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182</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183</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591</v>
      </c>
    </row>
    <row r="37" spans="1:11" ht="12" x14ac:dyDescent="0.2">
      <c r="A37" s="48" t="s">
        <v>516</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517</v>
      </c>
    </row>
    <row r="2" spans="1:10" x14ac:dyDescent="0.2">
      <c r="I2" s="29" t="s">
        <v>221</v>
      </c>
      <c r="J2" s="29" t="s">
        <v>220</v>
      </c>
    </row>
    <row r="3" spans="1:10" x14ac:dyDescent="0.2">
      <c r="D3" s="29" t="s">
        <v>221</v>
      </c>
      <c r="E3" s="29" t="s">
        <v>220</v>
      </c>
      <c r="F3" s="29" t="s">
        <v>1</v>
      </c>
      <c r="H3" s="493" t="s">
        <v>168</v>
      </c>
      <c r="I3" s="493"/>
      <c r="J3" s="493"/>
    </row>
    <row r="4" spans="1:10" x14ac:dyDescent="0.2">
      <c r="C4" s="482" t="s">
        <v>168</v>
      </c>
      <c r="D4" s="491">
        <v>82.037113150964373</v>
      </c>
      <c r="E4" s="487">
        <v>17.962886849035637</v>
      </c>
      <c r="F4" s="356">
        <f t="shared" ref="F4:F32" si="0">SUM(D4:E4)</f>
        <v>100.00000000000001</v>
      </c>
      <c r="G4" s="233"/>
      <c r="H4" s="493" t="s">
        <v>164</v>
      </c>
      <c r="I4" s="493"/>
      <c r="J4" s="493"/>
    </row>
    <row r="5" spans="1:10" s="33" customFormat="1" x14ac:dyDescent="0.2">
      <c r="C5" s="482" t="s">
        <v>164</v>
      </c>
      <c r="D5" s="492">
        <v>79.974769020997968</v>
      </c>
      <c r="E5" s="483">
        <v>20.025230979002036</v>
      </c>
      <c r="F5" s="356">
        <f t="shared" si="0"/>
        <v>100</v>
      </c>
      <c r="G5" s="233"/>
      <c r="H5" s="493" t="s">
        <v>176</v>
      </c>
      <c r="I5" s="493"/>
      <c r="J5" s="493"/>
    </row>
    <row r="6" spans="1:10" s="38" customFormat="1" x14ac:dyDescent="0.2">
      <c r="C6" s="482" t="s">
        <v>167</v>
      </c>
      <c r="D6" s="491">
        <v>75.952815545470685</v>
      </c>
      <c r="E6" s="487">
        <v>24.047184454529315</v>
      </c>
      <c r="F6" s="356">
        <f t="shared" si="0"/>
        <v>100</v>
      </c>
      <c r="G6" s="233"/>
      <c r="H6" s="493" t="s">
        <v>167</v>
      </c>
      <c r="I6" s="493"/>
      <c r="J6" s="493"/>
    </row>
    <row r="7" spans="1:10" s="38" customFormat="1" x14ac:dyDescent="0.2">
      <c r="C7" s="482" t="s">
        <v>177</v>
      </c>
      <c r="D7" s="491">
        <v>74.979587703407489</v>
      </c>
      <c r="E7" s="487">
        <v>25.020412296592504</v>
      </c>
      <c r="F7" s="356">
        <f t="shared" si="0"/>
        <v>100</v>
      </c>
      <c r="G7" s="233"/>
      <c r="H7" s="494" t="s">
        <v>177</v>
      </c>
      <c r="I7" s="494"/>
      <c r="J7" s="494"/>
    </row>
    <row r="8" spans="1:10" s="38" customFormat="1" x14ac:dyDescent="0.2">
      <c r="C8" s="488" t="s">
        <v>169</v>
      </c>
      <c r="D8" s="491">
        <v>72.314646100823481</v>
      </c>
      <c r="E8" s="487">
        <v>27.685071401330564</v>
      </c>
      <c r="F8" s="356">
        <f t="shared" si="0"/>
        <v>99.999717502154041</v>
      </c>
      <c r="G8" s="233"/>
      <c r="H8" s="495" t="s">
        <v>169</v>
      </c>
      <c r="I8" s="495"/>
      <c r="J8" s="495"/>
    </row>
    <row r="9" spans="1:10" s="38" customFormat="1" x14ac:dyDescent="0.2">
      <c r="C9" s="482" t="s">
        <v>175</v>
      </c>
      <c r="D9" s="491">
        <v>71.382925678536708</v>
      </c>
      <c r="E9" s="487">
        <v>28.617063328920196</v>
      </c>
      <c r="F9" s="356">
        <f t="shared" si="0"/>
        <v>99.999989007456904</v>
      </c>
      <c r="G9" s="233"/>
      <c r="H9" s="493" t="s">
        <v>175</v>
      </c>
      <c r="I9" s="493"/>
      <c r="J9" s="493"/>
    </row>
    <row r="10" spans="1:10" s="38" customFormat="1" x14ac:dyDescent="0.2">
      <c r="C10" s="496" t="s">
        <v>162</v>
      </c>
      <c r="D10" s="491">
        <v>70.545807954083557</v>
      </c>
      <c r="E10" s="487">
        <v>29.45419204591645</v>
      </c>
      <c r="F10" s="356">
        <f t="shared" si="0"/>
        <v>100</v>
      </c>
      <c r="G10" s="233"/>
      <c r="H10" s="495" t="s">
        <v>165</v>
      </c>
      <c r="I10" s="495"/>
      <c r="J10" s="495"/>
    </row>
    <row r="11" spans="1:10" s="38" customFormat="1" x14ac:dyDescent="0.2">
      <c r="C11" s="482" t="s">
        <v>178</v>
      </c>
      <c r="D11" s="492">
        <v>70.542412569927365</v>
      </c>
      <c r="E11" s="483">
        <v>29.457587430072639</v>
      </c>
      <c r="F11" s="233">
        <f t="shared" si="0"/>
        <v>100</v>
      </c>
      <c r="G11" s="233"/>
      <c r="H11" s="494" t="s">
        <v>178</v>
      </c>
      <c r="I11" s="494"/>
      <c r="J11" s="494"/>
    </row>
    <row r="12" spans="1:10" s="38" customFormat="1" x14ac:dyDescent="0.2">
      <c r="C12" s="488" t="s">
        <v>171</v>
      </c>
      <c r="D12" s="491">
        <v>70.474721388691208</v>
      </c>
      <c r="E12" s="487">
        <v>29.525278611308796</v>
      </c>
      <c r="F12" s="356">
        <f t="shared" si="0"/>
        <v>100</v>
      </c>
      <c r="G12" s="233"/>
      <c r="H12" s="493" t="s">
        <v>171</v>
      </c>
      <c r="I12" s="493"/>
      <c r="J12" s="493"/>
    </row>
    <row r="13" spans="1:10" s="38" customFormat="1" x14ac:dyDescent="0.2">
      <c r="C13" s="488" t="s">
        <v>165</v>
      </c>
      <c r="D13" s="492">
        <v>69.072741726403663</v>
      </c>
      <c r="E13" s="483">
        <v>30.927258273596337</v>
      </c>
      <c r="F13" s="356">
        <f t="shared" si="0"/>
        <v>100</v>
      </c>
      <c r="G13" s="233"/>
      <c r="H13" s="493" t="s">
        <v>162</v>
      </c>
      <c r="I13" s="493"/>
      <c r="J13" s="493"/>
    </row>
    <row r="14" spans="1:10" s="38" customFormat="1" x14ac:dyDescent="0.2">
      <c r="C14" s="488" t="s">
        <v>158</v>
      </c>
      <c r="D14" s="491">
        <v>68.653925554214567</v>
      </c>
      <c r="E14" s="487">
        <v>31.346074445785426</v>
      </c>
      <c r="F14" s="153">
        <f t="shared" si="0"/>
        <v>100</v>
      </c>
      <c r="G14" s="233"/>
      <c r="H14" s="494" t="s">
        <v>172</v>
      </c>
      <c r="I14" s="494"/>
      <c r="J14" s="494"/>
    </row>
    <row r="15" spans="1:10" s="38" customFormat="1" x14ac:dyDescent="0.2">
      <c r="C15" s="482" t="s">
        <v>157</v>
      </c>
      <c r="D15" s="491">
        <v>67.73487471009706</v>
      </c>
      <c r="E15" s="487">
        <v>32.265125289902926</v>
      </c>
      <c r="F15" s="356">
        <f t="shared" si="0"/>
        <v>99.999999999999986</v>
      </c>
      <c r="G15" s="233"/>
      <c r="H15" s="493" t="s">
        <v>179</v>
      </c>
      <c r="I15" s="493"/>
      <c r="J15" s="493"/>
    </row>
    <row r="16" spans="1:10" s="38" customFormat="1" x14ac:dyDescent="0.2">
      <c r="C16" s="482" t="s">
        <v>483</v>
      </c>
      <c r="D16" s="491">
        <v>67.535669416084005</v>
      </c>
      <c r="E16" s="487">
        <v>32.464329441534197</v>
      </c>
      <c r="F16" s="356">
        <f t="shared" si="0"/>
        <v>99.999998857618209</v>
      </c>
      <c r="G16" s="233"/>
      <c r="H16" s="493" t="s">
        <v>158</v>
      </c>
      <c r="I16" s="493"/>
      <c r="J16" s="493"/>
    </row>
    <row r="17" spans="3:10" s="38" customFormat="1" x14ac:dyDescent="0.2">
      <c r="C17" s="482" t="s">
        <v>159</v>
      </c>
      <c r="D17" s="491">
        <v>67.487927299694903</v>
      </c>
      <c r="E17" s="487">
        <v>32.512072700305097</v>
      </c>
      <c r="F17" s="356">
        <f t="shared" si="0"/>
        <v>100</v>
      </c>
      <c r="G17" s="233"/>
      <c r="H17" s="493" t="s">
        <v>157</v>
      </c>
      <c r="I17" s="493"/>
      <c r="J17" s="493"/>
    </row>
    <row r="18" spans="3:10" s="38" customFormat="1" x14ac:dyDescent="0.2">
      <c r="C18" s="488" t="s">
        <v>174</v>
      </c>
      <c r="D18" s="491">
        <v>67.422302812701432</v>
      </c>
      <c r="E18" s="487">
        <v>32.577697187298568</v>
      </c>
      <c r="F18" s="356">
        <f t="shared" si="0"/>
        <v>100</v>
      </c>
      <c r="G18" s="233"/>
      <c r="H18" s="493" t="s">
        <v>483</v>
      </c>
      <c r="I18" s="493"/>
      <c r="J18" s="493"/>
    </row>
    <row r="19" spans="3:10" s="38" customFormat="1" x14ac:dyDescent="0.2">
      <c r="C19" s="488" t="s">
        <v>170</v>
      </c>
      <c r="D19" s="492">
        <v>67.350673942863963</v>
      </c>
      <c r="E19" s="483">
        <v>32.649326057136044</v>
      </c>
      <c r="F19" s="356">
        <f t="shared" si="0"/>
        <v>100</v>
      </c>
      <c r="G19" s="233"/>
      <c r="H19" s="493" t="s">
        <v>159</v>
      </c>
      <c r="I19" s="493"/>
      <c r="J19" s="493"/>
    </row>
    <row r="20" spans="3:10" s="38" customFormat="1" x14ac:dyDescent="0.2">
      <c r="C20" s="482" t="s">
        <v>179</v>
      </c>
      <c r="D20" s="491">
        <v>67.024406449114977</v>
      </c>
      <c r="E20" s="487">
        <v>32.975593550885002</v>
      </c>
      <c r="F20" s="356">
        <f t="shared" si="0"/>
        <v>99.999999999999972</v>
      </c>
      <c r="G20" s="233"/>
      <c r="H20" s="493" t="s">
        <v>170</v>
      </c>
      <c r="I20" s="493"/>
      <c r="J20" s="493"/>
    </row>
    <row r="21" spans="3:10" s="33" customFormat="1" x14ac:dyDescent="0.2">
      <c r="C21" s="482" t="s">
        <v>242</v>
      </c>
      <c r="D21" s="491">
        <v>66.418096684758638</v>
      </c>
      <c r="E21" s="487">
        <v>33.581903315241348</v>
      </c>
      <c r="F21" s="356">
        <f t="shared" si="0"/>
        <v>99.999999999999986</v>
      </c>
      <c r="G21" s="233"/>
      <c r="H21" s="493" t="s">
        <v>241</v>
      </c>
      <c r="I21" s="493"/>
      <c r="J21" s="493"/>
    </row>
    <row r="22" spans="3:10" s="38" customFormat="1" x14ac:dyDescent="0.2">
      <c r="C22" s="482" t="s">
        <v>172</v>
      </c>
      <c r="D22" s="492">
        <v>65.994980166492411</v>
      </c>
      <c r="E22" s="483">
        <v>34.005019833507575</v>
      </c>
      <c r="F22" s="356">
        <f t="shared" si="0"/>
        <v>99.999999999999986</v>
      </c>
      <c r="G22" s="233"/>
      <c r="H22" s="493" t="s">
        <v>174</v>
      </c>
      <c r="I22" s="493"/>
      <c r="J22" s="493"/>
    </row>
    <row r="23" spans="3:10" s="38" customFormat="1" x14ac:dyDescent="0.2">
      <c r="C23" s="482" t="s">
        <v>180</v>
      </c>
      <c r="D23" s="491">
        <v>65.414070481703959</v>
      </c>
      <c r="E23" s="487">
        <v>34.585929518296055</v>
      </c>
      <c r="F23" s="356">
        <f t="shared" si="0"/>
        <v>100.00000000000001</v>
      </c>
      <c r="G23" s="233"/>
      <c r="H23" s="493" t="s">
        <v>242</v>
      </c>
      <c r="I23" s="493"/>
      <c r="J23" s="493"/>
    </row>
    <row r="24" spans="3:10" s="38" customFormat="1" x14ac:dyDescent="0.2">
      <c r="C24" s="488" t="s">
        <v>241</v>
      </c>
      <c r="D24" s="491">
        <v>65.380299654319032</v>
      </c>
      <c r="E24" s="487">
        <v>34.619699499457248</v>
      </c>
      <c r="F24" s="356">
        <f t="shared" si="0"/>
        <v>99.999999153776287</v>
      </c>
      <c r="G24" s="233"/>
      <c r="H24" s="494" t="s">
        <v>180</v>
      </c>
      <c r="I24" s="494"/>
      <c r="J24" s="494"/>
    </row>
    <row r="25" spans="3:10" s="38" customFormat="1" x14ac:dyDescent="0.2">
      <c r="C25" s="482" t="s">
        <v>161</v>
      </c>
      <c r="D25" s="491">
        <v>64.773575724176709</v>
      </c>
      <c r="E25" s="487">
        <v>35.226422928297161</v>
      </c>
      <c r="F25" s="356">
        <f t="shared" si="0"/>
        <v>99.999998652473863</v>
      </c>
      <c r="G25" s="233"/>
      <c r="H25" s="493" t="s">
        <v>161</v>
      </c>
      <c r="I25" s="493"/>
      <c r="J25" s="493"/>
    </row>
    <row r="26" spans="3:10" s="38" customFormat="1" x14ac:dyDescent="0.2">
      <c r="C26" s="482" t="s">
        <v>166</v>
      </c>
      <c r="D26" s="491">
        <v>63.217307520650337</v>
      </c>
      <c r="E26" s="487">
        <v>36.782692479349663</v>
      </c>
      <c r="F26" s="233">
        <f t="shared" si="0"/>
        <v>100</v>
      </c>
      <c r="G26" s="233"/>
      <c r="H26" s="493" t="s">
        <v>183</v>
      </c>
      <c r="I26" s="493"/>
      <c r="J26" s="493"/>
    </row>
    <row r="27" spans="3:10" s="38" customFormat="1" x14ac:dyDescent="0.2">
      <c r="C27" s="482" t="s">
        <v>173</v>
      </c>
      <c r="D27" s="491">
        <v>61.656340532943233</v>
      </c>
      <c r="E27" s="487">
        <v>38.343659467056767</v>
      </c>
      <c r="F27" s="356">
        <f t="shared" si="0"/>
        <v>100</v>
      </c>
      <c r="G27" s="233"/>
      <c r="H27" s="493" t="s">
        <v>173</v>
      </c>
      <c r="I27" s="493"/>
      <c r="J27" s="493"/>
    </row>
    <row r="28" spans="3:10" s="38" customFormat="1" x14ac:dyDescent="0.2">
      <c r="C28" s="482" t="s">
        <v>181</v>
      </c>
      <c r="D28" s="491">
        <v>61.422482334756857</v>
      </c>
      <c r="E28" s="487">
        <v>38.57751766524315</v>
      </c>
      <c r="F28" s="356">
        <f t="shared" si="0"/>
        <v>100</v>
      </c>
      <c r="G28" s="233"/>
      <c r="H28" s="493" t="s">
        <v>166</v>
      </c>
      <c r="I28" s="493"/>
      <c r="J28" s="493"/>
    </row>
    <row r="29" spans="3:10" s="38" customFormat="1" x14ac:dyDescent="0.2">
      <c r="C29" s="482" t="s">
        <v>163</v>
      </c>
      <c r="D29" s="491">
        <v>60.819243886510421</v>
      </c>
      <c r="E29" s="487">
        <v>39.180756113489593</v>
      </c>
      <c r="F29" s="233">
        <f t="shared" si="0"/>
        <v>100.00000000000001</v>
      </c>
      <c r="G29" s="233"/>
      <c r="H29" s="493" t="s">
        <v>181</v>
      </c>
      <c r="I29" s="493"/>
      <c r="J29" s="493"/>
    </row>
    <row r="30" spans="3:10" s="38" customFormat="1" x14ac:dyDescent="0.2">
      <c r="C30" s="482" t="s">
        <v>183</v>
      </c>
      <c r="D30" s="492">
        <v>60.600246411880264</v>
      </c>
      <c r="E30" s="483">
        <v>39.399753588119736</v>
      </c>
      <c r="F30" s="356">
        <f t="shared" si="0"/>
        <v>100</v>
      </c>
      <c r="G30" s="233"/>
      <c r="H30" s="493" t="s">
        <v>163</v>
      </c>
      <c r="I30" s="493"/>
      <c r="J30" s="493"/>
    </row>
    <row r="31" spans="3:10" x14ac:dyDescent="0.2">
      <c r="C31" s="482" t="s">
        <v>182</v>
      </c>
      <c r="D31" s="491">
        <v>53.304726917610743</v>
      </c>
      <c r="E31" s="487">
        <v>46.695273082389257</v>
      </c>
      <c r="F31" s="356">
        <f t="shared" si="0"/>
        <v>100</v>
      </c>
      <c r="G31" s="233"/>
      <c r="H31" s="493" t="s">
        <v>182</v>
      </c>
      <c r="I31" s="493"/>
      <c r="J31" s="493"/>
    </row>
    <row r="32" spans="3:10" x14ac:dyDescent="0.2">
      <c r="C32" s="488" t="s">
        <v>160</v>
      </c>
      <c r="D32" s="492">
        <v>41.9114705128124</v>
      </c>
      <c r="E32" s="483">
        <v>58.0885294871876</v>
      </c>
      <c r="F32" s="233">
        <f t="shared" si="0"/>
        <v>100</v>
      </c>
      <c r="H32" s="493" t="s">
        <v>160</v>
      </c>
      <c r="I32" s="493"/>
      <c r="J32" s="493"/>
    </row>
    <row r="37" spans="3:3" x14ac:dyDescent="0.2">
      <c r="C37" s="203" t="s">
        <v>264</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762</v>
      </c>
      <c r="B2" s="1"/>
      <c r="C2" s="1"/>
      <c r="D2" s="1"/>
      <c r="E2" s="1"/>
      <c r="F2" s="1"/>
      <c r="G2" s="1"/>
      <c r="H2" s="1"/>
      <c r="I2" s="1"/>
      <c r="J2" s="1"/>
      <c r="K2" s="1"/>
      <c r="L2" s="1"/>
      <c r="M2" s="1"/>
      <c r="N2" s="1"/>
    </row>
    <row r="3" spans="1:24" x14ac:dyDescent="0.25">
      <c r="A3" s="3" t="s">
        <v>0</v>
      </c>
      <c r="B3" s="3"/>
      <c r="C3" s="3"/>
      <c r="D3" s="3"/>
      <c r="E3" s="3"/>
      <c r="F3" s="3"/>
      <c r="G3" s="3"/>
      <c r="H3" s="3"/>
      <c r="I3" s="3"/>
      <c r="J3" s="3"/>
      <c r="K3" s="4"/>
      <c r="L3" s="4"/>
      <c r="M3" s="4"/>
      <c r="N3" s="4"/>
    </row>
    <row r="4" spans="1:24" x14ac:dyDescent="0.25">
      <c r="A4" s="651" t="s">
        <v>3</v>
      </c>
      <c r="B4" s="704">
        <v>2018</v>
      </c>
      <c r="C4" s="705"/>
      <c r="D4" s="706"/>
      <c r="E4" s="707">
        <v>2019</v>
      </c>
      <c r="F4" s="708"/>
      <c r="G4" s="708"/>
      <c r="H4" s="707">
        <v>2020</v>
      </c>
      <c r="I4" s="708"/>
      <c r="J4" s="708"/>
      <c r="K4" s="707">
        <v>2021</v>
      </c>
      <c r="L4" s="708"/>
      <c r="M4" s="708"/>
      <c r="N4" s="707">
        <v>2022</v>
      </c>
      <c r="O4" s="708"/>
      <c r="P4" s="708"/>
      <c r="Q4" s="624"/>
    </row>
    <row r="5" spans="1:24" x14ac:dyDescent="0.25">
      <c r="A5" s="564"/>
      <c r="B5" s="565" t="s">
        <v>277</v>
      </c>
      <c r="C5" s="566" t="s">
        <v>278</v>
      </c>
      <c r="D5" s="566" t="s">
        <v>1</v>
      </c>
      <c r="E5" s="565" t="s">
        <v>277</v>
      </c>
      <c r="F5" s="566" t="s">
        <v>278</v>
      </c>
      <c r="G5" s="566" t="s">
        <v>1</v>
      </c>
      <c r="H5" s="565" t="s">
        <v>277</v>
      </c>
      <c r="I5" s="566" t="s">
        <v>278</v>
      </c>
      <c r="J5" s="566" t="s">
        <v>1</v>
      </c>
      <c r="K5" s="565" t="s">
        <v>277</v>
      </c>
      <c r="L5" s="566" t="s">
        <v>278</v>
      </c>
      <c r="M5" s="566" t="s">
        <v>1</v>
      </c>
      <c r="N5" s="565" t="s">
        <v>277</v>
      </c>
      <c r="O5" s="566" t="s">
        <v>278</v>
      </c>
      <c r="P5" s="566" t="s">
        <v>1</v>
      </c>
      <c r="Q5" s="625"/>
    </row>
    <row r="6" spans="1:24" x14ac:dyDescent="0.25">
      <c r="A6" s="562" t="s">
        <v>613</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614</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615</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616</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617</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758</v>
      </c>
      <c r="K12" s="331"/>
      <c r="L12" s="331"/>
      <c r="N12" s="507"/>
      <c r="O12" s="507"/>
      <c r="P12" s="331"/>
      <c r="Q12" s="331"/>
    </row>
    <row r="13" spans="1:24" ht="9.75" customHeight="1" x14ac:dyDescent="0.25">
      <c r="A13" s="32"/>
      <c r="P13" s="331"/>
      <c r="Q13" s="331"/>
    </row>
    <row r="14" spans="1:24" x14ac:dyDescent="0.25">
      <c r="A14" s="32" t="s">
        <v>286</v>
      </c>
    </row>
    <row r="15" spans="1:24" ht="23.25" customHeight="1" x14ac:dyDescent="0.25">
      <c r="A15" s="700" t="s">
        <v>755</v>
      </c>
      <c r="B15" s="700"/>
      <c r="C15" s="700"/>
      <c r="D15" s="700"/>
      <c r="E15" s="700"/>
      <c r="F15" s="700"/>
      <c r="G15" s="700"/>
      <c r="H15" s="700"/>
      <c r="I15" s="700"/>
      <c r="J15" s="700"/>
      <c r="K15" s="700"/>
      <c r="L15" s="700"/>
      <c r="M15" s="700"/>
      <c r="N15" s="700"/>
      <c r="O15" s="700"/>
      <c r="P15" s="700"/>
      <c r="Q15" s="112"/>
    </row>
    <row r="16" spans="1:24" ht="23.25" customHeight="1" x14ac:dyDescent="0.25">
      <c r="A16" s="700" t="s">
        <v>756</v>
      </c>
      <c r="B16" s="700"/>
      <c r="C16" s="700"/>
      <c r="D16" s="700"/>
      <c r="E16" s="700"/>
      <c r="F16" s="700"/>
      <c r="G16" s="700"/>
      <c r="H16" s="700"/>
      <c r="I16" s="700"/>
      <c r="J16" s="700"/>
      <c r="K16" s="700"/>
      <c r="L16" s="700"/>
      <c r="M16" s="700"/>
      <c r="N16" s="700"/>
      <c r="O16" s="700"/>
      <c r="P16" s="700"/>
      <c r="Q16" s="112"/>
    </row>
    <row r="17" spans="1:21" ht="15" customHeight="1" x14ac:dyDescent="0.25">
      <c r="A17" s="701" t="s">
        <v>421</v>
      </c>
      <c r="B17" s="702"/>
      <c r="C17" s="702"/>
      <c r="D17" s="702"/>
      <c r="E17" s="702"/>
      <c r="F17" s="702"/>
      <c r="G17" s="702"/>
      <c r="H17" s="702"/>
      <c r="I17" s="702"/>
      <c r="J17" s="702"/>
      <c r="K17" s="702"/>
      <c r="L17" s="702"/>
      <c r="M17" s="702"/>
      <c r="N17" s="702"/>
      <c r="O17" s="702"/>
      <c r="P17" s="702"/>
      <c r="Q17" s="649"/>
    </row>
    <row r="18" spans="1:21" x14ac:dyDescent="0.25">
      <c r="A18" s="700" t="s">
        <v>422</v>
      </c>
      <c r="B18" s="703"/>
      <c r="C18" s="703"/>
      <c r="D18" s="703"/>
      <c r="E18" s="703"/>
      <c r="F18" s="703"/>
      <c r="G18" s="703"/>
      <c r="H18" s="703"/>
      <c r="I18" s="703"/>
      <c r="J18" s="703"/>
      <c r="K18" s="703"/>
      <c r="L18" s="703"/>
      <c r="M18" s="703"/>
      <c r="N18" s="703"/>
      <c r="O18" s="703"/>
      <c r="P18" s="703"/>
      <c r="Q18" s="650"/>
    </row>
    <row r="19" spans="1:21" ht="15" customHeight="1" x14ac:dyDescent="0.25">
      <c r="A19" s="700" t="s">
        <v>492</v>
      </c>
      <c r="B19" s="700"/>
      <c r="C19" s="700"/>
      <c r="D19" s="700"/>
      <c r="E19" s="700"/>
      <c r="F19" s="700"/>
      <c r="G19" s="700"/>
      <c r="H19" s="700"/>
      <c r="I19" s="700"/>
      <c r="J19" s="700"/>
      <c r="K19" s="700"/>
      <c r="L19" s="700"/>
      <c r="M19" s="700"/>
      <c r="N19" s="700"/>
      <c r="O19" s="700"/>
      <c r="P19" s="700"/>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277</v>
      </c>
      <c r="R21" t="s">
        <v>278</v>
      </c>
      <c r="S21" t="s">
        <v>1</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772</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290</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245</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483</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157</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158</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159</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160</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161</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162</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163</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164</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165</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166</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242</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167</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168</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169</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170</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171</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172</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173</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174</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175</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176</v>
      </c>
      <c r="B26" s="173">
        <v>59.139880518418622</v>
      </c>
      <c r="C26" s="173">
        <v>59.389541856881053</v>
      </c>
      <c r="D26" s="173">
        <v>59.89315686082314</v>
      </c>
      <c r="E26" s="521" t="s">
        <v>274</v>
      </c>
      <c r="G26" s="497"/>
      <c r="H26" s="497"/>
      <c r="I26" s="497"/>
      <c r="J26" s="497"/>
      <c r="K26" s="234"/>
      <c r="L26" s="168"/>
      <c r="M26" s="168"/>
      <c r="N26" s="168"/>
    </row>
    <row r="27" spans="1:14" s="171" customFormat="1" ht="12" customHeight="1" x14ac:dyDescent="0.25">
      <c r="A27" s="139" t="s">
        <v>177</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178</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179</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180</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181</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182</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183</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591</v>
      </c>
      <c r="B35" s="180"/>
      <c r="C35" s="180"/>
      <c r="D35" s="180"/>
      <c r="E35" s="180"/>
    </row>
    <row r="36" spans="1:14" ht="9" customHeight="1" x14ac:dyDescent="0.2">
      <c r="B36" s="180"/>
      <c r="C36" s="180"/>
      <c r="D36" s="180"/>
      <c r="E36" s="180"/>
    </row>
    <row r="37" spans="1:14" ht="16.5" customHeight="1" x14ac:dyDescent="0.2">
      <c r="A37" s="49" t="s">
        <v>291</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245</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483</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157</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158</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159</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160</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161</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162</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163</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164</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165</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166</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242</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167</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168</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169</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170</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171</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172</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173</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174</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175</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176</v>
      </c>
      <c r="B62" s="173">
        <v>22.439081904812401</v>
      </c>
      <c r="C62" s="173">
        <v>22.298385231296507</v>
      </c>
      <c r="D62" s="173">
        <v>21.28677524891296</v>
      </c>
      <c r="E62" s="521" t="s">
        <v>274</v>
      </c>
      <c r="G62" s="474"/>
      <c r="H62" s="474"/>
      <c r="I62" s="474"/>
      <c r="J62" s="474"/>
    </row>
    <row r="63" spans="1:10" s="171" customFormat="1" ht="12" customHeight="1" x14ac:dyDescent="0.25">
      <c r="A63" s="139" t="s">
        <v>177</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178</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179</v>
      </c>
      <c r="B65" s="173">
        <v>32.212740956907027</v>
      </c>
      <c r="C65" s="173">
        <v>30.752113677054439</v>
      </c>
      <c r="D65" s="173">
        <v>30.836679105956705</v>
      </c>
      <c r="E65" s="173">
        <v>32.340987928938254</v>
      </c>
      <c r="G65" s="474"/>
      <c r="H65" s="474"/>
      <c r="I65" s="474"/>
      <c r="J65" s="474"/>
    </row>
    <row r="66" spans="1:10" ht="12" customHeight="1" x14ac:dyDescent="0.2">
      <c r="A66" s="139" t="s">
        <v>180</v>
      </c>
      <c r="B66" s="173">
        <v>30.435820632958517</v>
      </c>
      <c r="C66" s="173">
        <v>30.836532175159409</v>
      </c>
      <c r="D66" s="173">
        <v>30.897754552995277</v>
      </c>
      <c r="E66" s="173">
        <v>31.24272000068602</v>
      </c>
      <c r="G66" s="474"/>
      <c r="H66" s="474"/>
      <c r="I66" s="474"/>
      <c r="J66" s="474"/>
    </row>
    <row r="67" spans="1:10" ht="12" customHeight="1" x14ac:dyDescent="0.2">
      <c r="A67" s="139" t="s">
        <v>181</v>
      </c>
      <c r="B67" s="173">
        <v>25.192415753817009</v>
      </c>
      <c r="C67" s="173">
        <v>24.571834498830338</v>
      </c>
      <c r="D67" s="173">
        <v>24.015624899770682</v>
      </c>
      <c r="E67" s="173">
        <v>23.308328610924018</v>
      </c>
      <c r="G67" s="474"/>
      <c r="H67" s="474"/>
      <c r="I67" s="474"/>
      <c r="J67" s="474"/>
    </row>
    <row r="68" spans="1:10" ht="12" customHeight="1" x14ac:dyDescent="0.2">
      <c r="A68" s="139" t="s">
        <v>182</v>
      </c>
      <c r="B68" s="173">
        <v>25.539218922023316</v>
      </c>
      <c r="C68" s="173">
        <v>25.379510257750599</v>
      </c>
      <c r="D68" s="173">
        <v>26.058653562980037</v>
      </c>
      <c r="E68" s="173">
        <v>26.239140600004916</v>
      </c>
      <c r="G68" s="474"/>
      <c r="H68" s="474"/>
      <c r="I68" s="474"/>
      <c r="J68" s="474"/>
    </row>
    <row r="69" spans="1:10" ht="12" customHeight="1" x14ac:dyDescent="0.2">
      <c r="A69" s="149" t="s">
        <v>183</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591</v>
      </c>
      <c r="B71" s="182"/>
      <c r="C71" s="182"/>
      <c r="D71" s="182"/>
      <c r="E71" s="182"/>
    </row>
    <row r="72" spans="1:10" ht="9" customHeight="1" x14ac:dyDescent="0.2">
      <c r="B72" s="182"/>
      <c r="C72" s="182"/>
      <c r="D72" s="182"/>
      <c r="E72" s="182"/>
    </row>
    <row r="73" spans="1:10" ht="12.75" x14ac:dyDescent="0.2">
      <c r="A73" s="49" t="s">
        <v>292</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245</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483</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157</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158</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159</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160</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161</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162</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163</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164</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165</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166</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242</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167</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168</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169</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170</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171</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172</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173</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174</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175</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176</v>
      </c>
      <c r="B98" s="173">
        <v>7.2716046712651892</v>
      </c>
      <c r="C98" s="173">
        <v>7.431070211136964</v>
      </c>
      <c r="D98" s="173">
        <v>8.2060472243082394</v>
      </c>
      <c r="E98" s="521" t="s">
        <v>274</v>
      </c>
      <c r="G98" s="475"/>
      <c r="H98" s="475"/>
      <c r="I98" s="475"/>
      <c r="J98" s="475"/>
    </row>
    <row r="99" spans="1:10" s="171" customFormat="1" ht="12" customHeight="1" x14ac:dyDescent="0.25">
      <c r="A99" s="139" t="s">
        <v>177</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178</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179</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180</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181</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182</v>
      </c>
      <c r="B104" s="173">
        <v>10.551636146350537</v>
      </c>
      <c r="C104" s="173">
        <v>10.501261354900036</v>
      </c>
      <c r="D104" s="173">
        <v>10.59307565475312</v>
      </c>
      <c r="E104" s="173">
        <v>10.455522371135016</v>
      </c>
      <c r="G104" s="475"/>
      <c r="H104" s="475"/>
      <c r="I104" s="475"/>
      <c r="J104" s="475"/>
    </row>
    <row r="105" spans="1:10" ht="12" customHeight="1" x14ac:dyDescent="0.2">
      <c r="A105" s="149" t="s">
        <v>183</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591</v>
      </c>
      <c r="B107" s="180"/>
      <c r="C107" s="180"/>
      <c r="D107" s="180"/>
      <c r="E107" s="180"/>
    </row>
    <row r="108" spans="1:10" ht="9" customHeight="1" x14ac:dyDescent="0.2">
      <c r="A108" s="179"/>
      <c r="B108" s="180"/>
      <c r="C108" s="180"/>
      <c r="D108" s="180"/>
      <c r="E108" s="180"/>
    </row>
    <row r="109" spans="1:10" ht="17.100000000000001" customHeight="1" x14ac:dyDescent="0.2">
      <c r="A109" s="49" t="s">
        <v>293</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241</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483</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157</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158</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159</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160</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161</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162</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163</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164</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165</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166</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242</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167</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168</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169</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170</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171</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172</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173</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174</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175</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176</v>
      </c>
      <c r="B134" s="172">
        <v>8.5669396152673549</v>
      </c>
      <c r="C134" s="173">
        <v>8.2209919664033553</v>
      </c>
      <c r="D134" s="173">
        <v>8.2779025482996005</v>
      </c>
      <c r="E134" s="521" t="s">
        <v>274</v>
      </c>
      <c r="G134" s="476"/>
      <c r="H134" s="476"/>
      <c r="I134" s="476"/>
      <c r="J134" s="476"/>
    </row>
    <row r="135" spans="1:10" s="171" customFormat="1" ht="12" customHeight="1" x14ac:dyDescent="0.25">
      <c r="A135" s="139" t="s">
        <v>177</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178</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179</v>
      </c>
      <c r="B137" s="172">
        <v>6.4035473493177699</v>
      </c>
      <c r="C137" s="173">
        <v>6.2867062286915116</v>
      </c>
      <c r="D137" s="173">
        <v>6.1306635105979357</v>
      </c>
      <c r="E137" s="173">
        <v>5.735600648581201</v>
      </c>
      <c r="G137" s="476"/>
      <c r="H137" s="476"/>
      <c r="I137" s="476"/>
      <c r="J137" s="476"/>
    </row>
    <row r="138" spans="1:10" ht="12" customHeight="1" x14ac:dyDescent="0.2">
      <c r="A138" s="139" t="s">
        <v>180</v>
      </c>
      <c r="B138" s="172">
        <v>8.959870323453142</v>
      </c>
      <c r="C138" s="173">
        <v>8.9931205014511253</v>
      </c>
      <c r="D138" s="173">
        <v>9.0032930491938536</v>
      </c>
      <c r="E138" s="173">
        <v>8.837043780754648</v>
      </c>
      <c r="G138" s="476"/>
      <c r="H138" s="476"/>
      <c r="I138" s="476"/>
      <c r="J138" s="476"/>
    </row>
    <row r="139" spans="1:10" ht="12" customHeight="1" x14ac:dyDescent="0.2">
      <c r="A139" s="139" t="s">
        <v>181</v>
      </c>
      <c r="B139" s="172">
        <v>11.534010480299882</v>
      </c>
      <c r="C139" s="173">
        <v>11.231578501886517</v>
      </c>
      <c r="D139" s="173">
        <v>10.90695230437858</v>
      </c>
      <c r="E139" s="173">
        <v>10.363503747331556</v>
      </c>
      <c r="G139" s="476"/>
      <c r="H139" s="476"/>
      <c r="I139" s="476"/>
      <c r="J139" s="476"/>
    </row>
    <row r="140" spans="1:10" ht="12" customHeight="1" x14ac:dyDescent="0.2">
      <c r="A140" s="139" t="s">
        <v>182</v>
      </c>
      <c r="B140" s="172">
        <v>12.540299156010168</v>
      </c>
      <c r="C140" s="173">
        <v>12.173209720527174</v>
      </c>
      <c r="D140" s="173">
        <v>11.971088458189517</v>
      </c>
      <c r="E140" s="173">
        <v>11.672770495516053</v>
      </c>
      <c r="G140" s="476"/>
      <c r="H140" s="476"/>
      <c r="I140" s="476"/>
      <c r="J140" s="476"/>
    </row>
    <row r="141" spans="1:10" ht="12" customHeight="1" x14ac:dyDescent="0.2">
      <c r="A141" s="149" t="s">
        <v>183</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591</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294</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245</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483</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157</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158</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159</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160</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161</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162</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163</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164</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165</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166</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242</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167</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168</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169</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170</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171</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172</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173</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174</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175</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176</v>
      </c>
      <c r="B171" s="172">
        <v>1.5507768814372396</v>
      </c>
      <c r="C171" s="173">
        <v>1.6136990191797072</v>
      </c>
      <c r="D171" s="173">
        <v>1.3136376848891507</v>
      </c>
      <c r="E171" s="521" t="s">
        <v>274</v>
      </c>
      <c r="G171" s="477"/>
      <c r="H171" s="477"/>
      <c r="I171" s="477"/>
      <c r="J171" s="477"/>
    </row>
    <row r="172" spans="1:10" s="171" customFormat="1" ht="12" customHeight="1" x14ac:dyDescent="0.25">
      <c r="A172" s="139" t="s">
        <v>177</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178</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179</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180</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181</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182</v>
      </c>
      <c r="B177" s="172">
        <v>4.1207872744638552</v>
      </c>
      <c r="C177" s="173">
        <v>4.2468379303983772</v>
      </c>
      <c r="D177" s="173">
        <v>3.8410708456388014</v>
      </c>
      <c r="E177" s="173">
        <v>3.6698829628720437</v>
      </c>
      <c r="G177" s="477"/>
      <c r="H177" s="477"/>
      <c r="I177" s="477"/>
      <c r="J177" s="477"/>
    </row>
    <row r="178" spans="1:10" ht="12" customHeight="1" x14ac:dyDescent="0.2">
      <c r="A178" s="149" t="s">
        <v>183</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591</v>
      </c>
      <c r="B180" s="180"/>
      <c r="C180" s="180"/>
      <c r="D180" s="180"/>
      <c r="E180" s="180"/>
    </row>
    <row r="181" spans="1:10" ht="9" customHeight="1" x14ac:dyDescent="0.2">
      <c r="A181" s="179"/>
      <c r="B181" s="180"/>
      <c r="C181" s="180"/>
      <c r="D181" s="180"/>
      <c r="E181" s="180"/>
    </row>
    <row r="182" spans="1:10" ht="17.100000000000001" customHeight="1" x14ac:dyDescent="0.2">
      <c r="A182" s="49" t="s">
        <v>485</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245</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483</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157</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158</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159</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160</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161</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162</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163</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164</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165</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166</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242</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167</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168</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169</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170</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171</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172</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173</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174</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175</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176</v>
      </c>
      <c r="B207" s="172">
        <v>0.31006886620867485</v>
      </c>
      <c r="C207" s="173">
        <v>0.2962223296066423</v>
      </c>
      <c r="D207" s="173">
        <v>0.30206572340933208</v>
      </c>
      <c r="E207" s="521" t="s">
        <v>274</v>
      </c>
      <c r="G207" s="474"/>
      <c r="H207" s="474"/>
      <c r="I207" s="474"/>
      <c r="J207" s="474"/>
    </row>
    <row r="208" spans="1:10" s="171" customFormat="1" ht="12" customHeight="1" x14ac:dyDescent="0.25">
      <c r="A208" s="139" t="s">
        <v>177</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178</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179</v>
      </c>
      <c r="B210" s="172">
        <v>7.3410675912320839E-2</v>
      </c>
      <c r="C210" s="173">
        <v>9.1052450525708678E-2</v>
      </c>
      <c r="D210" s="173">
        <v>0.10249672973141329</v>
      </c>
      <c r="E210" s="173">
        <v>0.10614950656462499</v>
      </c>
      <c r="G210" s="474"/>
      <c r="H210" s="474"/>
      <c r="I210" s="474"/>
      <c r="J210" s="474"/>
    </row>
    <row r="211" spans="1:10" ht="12" customHeight="1" x14ac:dyDescent="0.2">
      <c r="A211" s="139" t="s">
        <v>180</v>
      </c>
      <c r="B211" s="172">
        <v>0.2169914601334148</v>
      </c>
      <c r="C211" s="173">
        <v>0.21787730235172639</v>
      </c>
      <c r="D211" s="173">
        <v>0.2211214507556751</v>
      </c>
      <c r="E211" s="173">
        <v>0.23603276303396786</v>
      </c>
      <c r="G211" s="474"/>
      <c r="H211" s="474"/>
      <c r="I211" s="474"/>
      <c r="J211" s="474"/>
    </row>
    <row r="212" spans="1:10" ht="12" customHeight="1" x14ac:dyDescent="0.2">
      <c r="A212" s="139" t="s">
        <v>181</v>
      </c>
      <c r="B212" s="172">
        <v>1.7869528830036476</v>
      </c>
      <c r="C212" s="173">
        <v>1.844472589835586</v>
      </c>
      <c r="D212" s="173">
        <v>1.9403144098818559</v>
      </c>
      <c r="E212" s="173">
        <v>2.2252678266090933</v>
      </c>
      <c r="G212" s="474"/>
      <c r="H212" s="474"/>
      <c r="I212" s="474"/>
      <c r="J212" s="474"/>
    </row>
    <row r="213" spans="1:10" ht="12" customHeight="1" x14ac:dyDescent="0.2">
      <c r="A213" s="139" t="s">
        <v>182</v>
      </c>
      <c r="B213" s="172">
        <v>1.5931416773606348</v>
      </c>
      <c r="C213" s="173">
        <v>1.5586339445059911</v>
      </c>
      <c r="D213" s="173">
        <v>1.6053245864691912</v>
      </c>
      <c r="E213" s="173">
        <v>1.5498875859149215</v>
      </c>
      <c r="G213" s="474"/>
      <c r="H213" s="474"/>
      <c r="I213" s="474"/>
      <c r="J213" s="474"/>
    </row>
    <row r="214" spans="1:10" ht="12" customHeight="1" x14ac:dyDescent="0.2">
      <c r="A214" s="149" t="s">
        <v>183</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591</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486</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245</v>
      </c>
      <c r="B222" s="275">
        <v>1.8865640013100298</v>
      </c>
      <c r="C222" s="276">
        <v>1.8885093950797085</v>
      </c>
      <c r="D222" s="276">
        <v>1.9233920010367476</v>
      </c>
      <c r="E222" s="276">
        <v>1.9756437027081779</v>
      </c>
      <c r="G222" s="478"/>
      <c r="H222" s="478"/>
      <c r="I222" s="478"/>
      <c r="J222" s="478"/>
    </row>
    <row r="223" spans="1:10" ht="12" customHeight="1" x14ac:dyDescent="0.2">
      <c r="A223" s="136" t="s">
        <v>483</v>
      </c>
      <c r="B223" s="169">
        <v>1.6490778791886922</v>
      </c>
      <c r="C223" s="170">
        <v>1.6944044796997677</v>
      </c>
      <c r="D223" s="170">
        <v>1.7470962968936898</v>
      </c>
      <c r="E223" s="170">
        <v>1.8047448051856807</v>
      </c>
      <c r="G223" s="478"/>
      <c r="H223" s="478"/>
      <c r="I223" s="478"/>
      <c r="J223" s="478"/>
    </row>
    <row r="224" spans="1:10" ht="12" customHeight="1" x14ac:dyDescent="0.2">
      <c r="A224" s="139" t="s">
        <v>157</v>
      </c>
      <c r="B224" s="172">
        <v>2.5281200108388546</v>
      </c>
      <c r="C224" s="173">
        <v>2.4979815281763109</v>
      </c>
      <c r="D224" s="173">
        <v>2.2266696117799931</v>
      </c>
      <c r="E224" s="173">
        <v>2.3323286967835233</v>
      </c>
      <c r="G224" s="478"/>
      <c r="H224" s="478"/>
      <c r="I224" s="478"/>
      <c r="J224" s="478"/>
    </row>
    <row r="225" spans="1:10" ht="12" customHeight="1" x14ac:dyDescent="0.2">
      <c r="A225" s="139" t="s">
        <v>158</v>
      </c>
      <c r="B225" s="172">
        <v>1.7902544256310267</v>
      </c>
      <c r="C225" s="173">
        <v>1.5139846848097946</v>
      </c>
      <c r="D225" s="173">
        <v>1.5865646688766766</v>
      </c>
      <c r="E225" s="173">
        <v>1.5877463579650963</v>
      </c>
      <c r="G225" s="478"/>
      <c r="H225" s="478"/>
      <c r="I225" s="478"/>
      <c r="J225" s="478"/>
    </row>
    <row r="226" spans="1:10" ht="12" customHeight="1" x14ac:dyDescent="0.2">
      <c r="A226" s="139" t="s">
        <v>159</v>
      </c>
      <c r="B226" s="172">
        <v>1.6269866295685533</v>
      </c>
      <c r="C226" s="173">
        <v>1.5773021769708833</v>
      </c>
      <c r="D226" s="173">
        <v>1.6405643228329949</v>
      </c>
      <c r="E226" s="173">
        <v>1.4988514758036287</v>
      </c>
      <c r="G226" s="478"/>
      <c r="H226" s="478"/>
      <c r="I226" s="478"/>
      <c r="J226" s="478"/>
    </row>
    <row r="227" spans="1:10" ht="12" customHeight="1" x14ac:dyDescent="0.2">
      <c r="A227" s="139" t="s">
        <v>160</v>
      </c>
      <c r="B227" s="172">
        <v>3.9854553936715322</v>
      </c>
      <c r="C227" s="173">
        <v>4.1875172374457685</v>
      </c>
      <c r="D227" s="173">
        <v>4.2536958888428815</v>
      </c>
      <c r="E227" s="173">
        <v>4.7112919087810496</v>
      </c>
      <c r="G227" s="478"/>
      <c r="H227" s="478"/>
      <c r="I227" s="478"/>
      <c r="J227" s="478"/>
    </row>
    <row r="228" spans="1:10" ht="12" customHeight="1" x14ac:dyDescent="0.2">
      <c r="A228" s="139" t="s">
        <v>161</v>
      </c>
      <c r="B228" s="172">
        <v>0.552170907172848</v>
      </c>
      <c r="C228" s="173">
        <v>0.62102496930528606</v>
      </c>
      <c r="D228" s="173">
        <v>0.71627409352334637</v>
      </c>
      <c r="E228" s="173">
        <v>1.0463886807665164</v>
      </c>
      <c r="G228" s="478"/>
      <c r="H228" s="478"/>
      <c r="I228" s="478"/>
      <c r="J228" s="478"/>
    </row>
    <row r="229" spans="1:10" ht="12" customHeight="1" x14ac:dyDescent="0.2">
      <c r="A229" s="139" t="s">
        <v>162</v>
      </c>
      <c r="B229" s="172">
        <v>0.79087766756837996</v>
      </c>
      <c r="C229" s="173">
        <v>0.70368262977074481</v>
      </c>
      <c r="D229" s="173">
        <v>0.67403704155319799</v>
      </c>
      <c r="E229" s="173">
        <v>0.55367046117921781</v>
      </c>
      <c r="G229" s="478"/>
      <c r="H229" s="478"/>
      <c r="I229" s="478"/>
      <c r="J229" s="478"/>
    </row>
    <row r="230" spans="1:10" ht="12" customHeight="1" x14ac:dyDescent="0.2">
      <c r="A230" s="139" t="s">
        <v>163</v>
      </c>
      <c r="B230" s="172">
        <v>1.1113322701237278</v>
      </c>
      <c r="C230" s="173">
        <v>0.86821520810047348</v>
      </c>
      <c r="D230" s="173">
        <v>0.78487990815806175</v>
      </c>
      <c r="E230" s="173">
        <v>0.7817506922874019</v>
      </c>
      <c r="G230" s="478"/>
      <c r="H230" s="478"/>
      <c r="I230" s="478"/>
      <c r="J230" s="478"/>
    </row>
    <row r="231" spans="1:10" ht="12" customHeight="1" x14ac:dyDescent="0.2">
      <c r="A231" s="139" t="s">
        <v>164</v>
      </c>
      <c r="B231" s="172">
        <v>0.23560991067911405</v>
      </c>
      <c r="C231" s="173">
        <v>0.2761487205181084</v>
      </c>
      <c r="D231" s="173">
        <v>1.3488333195413573</v>
      </c>
      <c r="E231" s="173">
        <v>0.48341804688136136</v>
      </c>
      <c r="G231" s="478"/>
      <c r="H231" s="478"/>
      <c r="I231" s="478"/>
      <c r="J231" s="478"/>
    </row>
    <row r="232" spans="1:10" ht="12" customHeight="1" x14ac:dyDescent="0.2">
      <c r="A232" s="139" t="s">
        <v>165</v>
      </c>
      <c r="B232" s="172">
        <v>0.8834050704196732</v>
      </c>
      <c r="C232" s="173">
        <v>0.93891319953431118</v>
      </c>
      <c r="D232" s="173">
        <v>0.99501510544820571</v>
      </c>
      <c r="E232" s="173">
        <v>1.0255898198724038</v>
      </c>
      <c r="G232" s="478"/>
      <c r="H232" s="478"/>
      <c r="I232" s="478"/>
      <c r="J232" s="478"/>
    </row>
    <row r="233" spans="1:10" ht="12" customHeight="1" x14ac:dyDescent="0.2">
      <c r="A233" s="139" t="s">
        <v>166</v>
      </c>
      <c r="B233" s="172">
        <v>2.8460724658087013</v>
      </c>
      <c r="C233" s="173">
        <v>2.8380833372757128</v>
      </c>
      <c r="D233" s="173">
        <v>2.9379245468093109</v>
      </c>
      <c r="E233" s="173">
        <v>2.9534025063415661</v>
      </c>
      <c r="G233" s="478"/>
      <c r="H233" s="478"/>
      <c r="I233" s="478"/>
      <c r="J233" s="478"/>
    </row>
    <row r="234" spans="1:10" ht="12" customHeight="1" x14ac:dyDescent="0.2">
      <c r="A234" s="139" t="s">
        <v>242</v>
      </c>
      <c r="B234" s="172">
        <v>0.92496651419040155</v>
      </c>
      <c r="C234" s="173">
        <v>0.91882992351275095</v>
      </c>
      <c r="D234" s="173">
        <v>0.94596210665826974</v>
      </c>
      <c r="E234" s="173">
        <v>0.96765013837538172</v>
      </c>
      <c r="G234" s="478"/>
      <c r="H234" s="478"/>
      <c r="I234" s="478"/>
      <c r="J234" s="478"/>
    </row>
    <row r="235" spans="1:10" ht="12" customHeight="1" x14ac:dyDescent="0.2">
      <c r="A235" s="139" t="s">
        <v>167</v>
      </c>
      <c r="B235" s="172">
        <v>0.671789058235714</v>
      </c>
      <c r="C235" s="173">
        <v>0.6699992603904269</v>
      </c>
      <c r="D235" s="173">
        <v>0.76923735671803473</v>
      </c>
      <c r="E235" s="173">
        <v>0.78427089481234413</v>
      </c>
      <c r="G235" s="478"/>
      <c r="H235" s="478"/>
      <c r="I235" s="478"/>
      <c r="J235" s="478"/>
    </row>
    <row r="236" spans="1:10" ht="12" customHeight="1" x14ac:dyDescent="0.2">
      <c r="A236" s="139" t="s">
        <v>168</v>
      </c>
      <c r="B236" s="172">
        <v>5.5980450272800955</v>
      </c>
      <c r="C236" s="173">
        <v>4.8667973993183944</v>
      </c>
      <c r="D236" s="173">
        <v>5.3575958239322858</v>
      </c>
      <c r="E236" s="173">
        <v>5.9709174798668618</v>
      </c>
      <c r="G236" s="478"/>
      <c r="H236" s="478"/>
      <c r="I236" s="478"/>
      <c r="J236" s="478"/>
    </row>
    <row r="237" spans="1:10" ht="12" customHeight="1" x14ac:dyDescent="0.2">
      <c r="A237" s="139" t="s">
        <v>169</v>
      </c>
      <c r="B237" s="172">
        <v>1.3717465089371847</v>
      </c>
      <c r="C237" s="173">
        <v>0.9888811759404722</v>
      </c>
      <c r="D237" s="173">
        <v>0.88573250107491819</v>
      </c>
      <c r="E237" s="173">
        <v>0.72968435285211042</v>
      </c>
      <c r="G237" s="478"/>
      <c r="H237" s="478"/>
      <c r="I237" s="478"/>
      <c r="J237" s="478"/>
    </row>
    <row r="238" spans="1:10" ht="12" customHeight="1" x14ac:dyDescent="0.2">
      <c r="A238" s="139" t="s">
        <v>170</v>
      </c>
      <c r="B238" s="172">
        <v>4.7190526947293625</v>
      </c>
      <c r="C238" s="173">
        <v>4.2014463055122588</v>
      </c>
      <c r="D238" s="173">
        <v>2.975702353834472</v>
      </c>
      <c r="E238" s="173">
        <v>2.2149773451769574</v>
      </c>
      <c r="G238" s="478"/>
      <c r="H238" s="478"/>
      <c r="I238" s="478"/>
      <c r="J238" s="478"/>
    </row>
    <row r="239" spans="1:10" ht="12" customHeight="1" x14ac:dyDescent="0.2">
      <c r="A239" s="139" t="s">
        <v>171</v>
      </c>
      <c r="B239" s="172">
        <v>2.2558841205899554</v>
      </c>
      <c r="C239" s="173">
        <v>2.1473080793117254</v>
      </c>
      <c r="D239" s="173">
        <v>2.1680705958543345</v>
      </c>
      <c r="E239" s="173">
        <v>2.266156151039409</v>
      </c>
      <c r="G239" s="478"/>
      <c r="H239" s="478"/>
      <c r="I239" s="478"/>
      <c r="J239" s="478"/>
    </row>
    <row r="240" spans="1:10" ht="12" customHeight="1" x14ac:dyDescent="0.2">
      <c r="A240" s="139" t="s">
        <v>172</v>
      </c>
      <c r="B240" s="172">
        <v>0.464600725255993</v>
      </c>
      <c r="C240" s="277">
        <v>0.54907846068644128</v>
      </c>
      <c r="D240" s="277">
        <v>0.60718053188085086</v>
      </c>
      <c r="E240" s="277">
        <v>0.59814725935804403</v>
      </c>
      <c r="G240" s="478"/>
      <c r="H240" s="478"/>
      <c r="I240" s="478"/>
      <c r="J240" s="478"/>
    </row>
    <row r="241" spans="1:10" ht="12" customHeight="1" x14ac:dyDescent="0.2">
      <c r="A241" s="136" t="s">
        <v>173</v>
      </c>
      <c r="B241" s="176">
        <v>1.4284134065853029</v>
      </c>
      <c r="C241" s="170">
        <v>1.3610440502431684</v>
      </c>
      <c r="D241" s="170">
        <v>1.4620285072643109</v>
      </c>
      <c r="E241" s="170">
        <v>1.2074253228943299</v>
      </c>
      <c r="G241" s="478"/>
      <c r="H241" s="478"/>
      <c r="I241" s="478"/>
      <c r="J241" s="478"/>
    </row>
    <row r="242" spans="1:10" ht="12" customHeight="1" x14ac:dyDescent="0.2">
      <c r="A242" s="139" t="s">
        <v>174</v>
      </c>
      <c r="B242" s="172">
        <v>4.8381122128511684</v>
      </c>
      <c r="C242" s="173">
        <v>5.2417131785794924</v>
      </c>
      <c r="D242" s="173">
        <v>4.9575919969555908</v>
      </c>
      <c r="E242" s="173">
        <v>4.3941438888946127</v>
      </c>
      <c r="G242" s="478"/>
      <c r="H242" s="478"/>
      <c r="I242" s="478"/>
      <c r="J242" s="478"/>
    </row>
    <row r="243" spans="1:10" ht="12" customHeight="1" x14ac:dyDescent="0.2">
      <c r="A243" s="139" t="s">
        <v>175</v>
      </c>
      <c r="B243" s="172">
        <v>1.4772282049295542</v>
      </c>
      <c r="C243" s="173">
        <v>1.5461393877484761</v>
      </c>
      <c r="D243" s="173">
        <v>1.5874369380356406</v>
      </c>
      <c r="E243" s="173">
        <v>1.9297697338668742</v>
      </c>
      <c r="G243" s="478"/>
      <c r="H243" s="478"/>
      <c r="I243" s="478"/>
      <c r="J243" s="478"/>
    </row>
    <row r="244" spans="1:10" ht="12" customHeight="1" x14ac:dyDescent="0.2">
      <c r="A244" s="139" t="s">
        <v>176</v>
      </c>
      <c r="B244" s="172">
        <v>0.72163358935200461</v>
      </c>
      <c r="C244" s="173">
        <v>0.75007601444180805</v>
      </c>
      <c r="D244" s="173">
        <v>0.72040169208874183</v>
      </c>
      <c r="E244" s="521" t="s">
        <v>274</v>
      </c>
      <c r="G244" s="478"/>
      <c r="H244" s="478"/>
      <c r="I244" s="478"/>
      <c r="J244" s="478"/>
    </row>
    <row r="245" spans="1:10" ht="12" customHeight="1" x14ac:dyDescent="0.2">
      <c r="A245" s="139" t="s">
        <v>177</v>
      </c>
      <c r="B245" s="172">
        <v>1.1398754785486875</v>
      </c>
      <c r="C245" s="173">
        <v>0.91468141297783556</v>
      </c>
      <c r="D245" s="173">
        <v>0.87358007526374837</v>
      </c>
      <c r="E245" s="173">
        <v>0.84019902091934195</v>
      </c>
      <c r="G245" s="478"/>
      <c r="H245" s="478"/>
      <c r="I245" s="478"/>
      <c r="J245" s="478"/>
    </row>
    <row r="246" spans="1:10" ht="12" customHeight="1" x14ac:dyDescent="0.2">
      <c r="A246" s="139" t="s">
        <v>178</v>
      </c>
      <c r="B246" s="172">
        <v>1.1805392639089043</v>
      </c>
      <c r="C246" s="173">
        <v>1.2641329077962167</v>
      </c>
      <c r="D246" s="173">
        <v>1.187224748733188</v>
      </c>
      <c r="E246" s="173">
        <v>1.137056441853656</v>
      </c>
      <c r="G246" s="478"/>
      <c r="H246" s="478"/>
      <c r="I246" s="478"/>
      <c r="J246" s="478"/>
    </row>
    <row r="247" spans="1:10" ht="12" customHeight="1" x14ac:dyDescent="0.2">
      <c r="A247" s="139" t="s">
        <v>179</v>
      </c>
      <c r="B247" s="172">
        <v>2.6236930115536587</v>
      </c>
      <c r="C247" s="173">
        <v>2.6702663795070678</v>
      </c>
      <c r="D247" s="173">
        <v>3.0385466983028584</v>
      </c>
      <c r="E247" s="173">
        <v>3.1628805206286073</v>
      </c>
      <c r="G247" s="478"/>
      <c r="H247" s="478"/>
      <c r="I247" s="478"/>
      <c r="J247" s="478"/>
    </row>
    <row r="248" spans="1:10" ht="12" customHeight="1" x14ac:dyDescent="0.2">
      <c r="A248" s="139" t="s">
        <v>180</v>
      </c>
      <c r="B248" s="172">
        <v>2.3633456423434134</v>
      </c>
      <c r="C248" s="173">
        <v>2.3011206741772217</v>
      </c>
      <c r="D248" s="173">
        <v>2.0271782620717098</v>
      </c>
      <c r="E248" s="173">
        <v>1.7436268295576189</v>
      </c>
      <c r="G248" s="478"/>
      <c r="H248" s="478"/>
      <c r="I248" s="478"/>
      <c r="J248" s="478"/>
    </row>
    <row r="249" spans="1:10" ht="12" customHeight="1" x14ac:dyDescent="0.2">
      <c r="A249" s="139" t="s">
        <v>181</v>
      </c>
      <c r="B249" s="172">
        <v>2.9506762655905465</v>
      </c>
      <c r="C249" s="173">
        <v>2.9410996884639227</v>
      </c>
      <c r="D249" s="173">
        <v>2.8863539965701821</v>
      </c>
      <c r="E249" s="173">
        <v>2.8371907691684286</v>
      </c>
      <c r="G249" s="478"/>
      <c r="H249" s="478"/>
      <c r="I249" s="478"/>
      <c r="J249" s="478"/>
    </row>
    <row r="250" spans="1:10" ht="12" customHeight="1" x14ac:dyDescent="0.2">
      <c r="A250" s="139" t="s">
        <v>182</v>
      </c>
      <c r="B250" s="172">
        <v>2.3156267630045875</v>
      </c>
      <c r="C250" s="173">
        <v>2.3934400979649584</v>
      </c>
      <c r="D250" s="173">
        <v>2.617527202990237</v>
      </c>
      <c r="E250" s="173">
        <v>3.3156781278047061</v>
      </c>
      <c r="G250" s="478"/>
      <c r="H250" s="478"/>
      <c r="I250" s="478"/>
      <c r="J250" s="478"/>
    </row>
    <row r="251" spans="1:10" ht="12" customHeight="1" x14ac:dyDescent="0.2">
      <c r="A251" s="149" t="s">
        <v>183</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591</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514</v>
      </c>
    </row>
    <row r="3" spans="1:17" s="38" customFormat="1" ht="35.1" customHeight="1" x14ac:dyDescent="0.25">
      <c r="A3" s="184"/>
      <c r="B3" s="185" t="s">
        <v>185</v>
      </c>
      <c r="C3" s="185" t="s">
        <v>262</v>
      </c>
      <c r="D3" s="185" t="s">
        <v>268</v>
      </c>
      <c r="E3" s="50" t="s">
        <v>4</v>
      </c>
      <c r="F3" s="50" t="s">
        <v>9</v>
      </c>
      <c r="G3" s="185" t="s">
        <v>188</v>
      </c>
      <c r="H3" s="51" t="s">
        <v>10</v>
      </c>
    </row>
    <row r="4" spans="1:17" s="33" customFormat="1" ht="15" customHeight="1" x14ac:dyDescent="0.25">
      <c r="A4" s="139" t="s">
        <v>163</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171</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161</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183</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157</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174</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181</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182</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160</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242</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162</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245</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166</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180</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483</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170</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159</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179</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172</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165</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169</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158</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175</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173</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168</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178</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177</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167</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164</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176</v>
      </c>
      <c r="B33" s="547" t="s">
        <v>274</v>
      </c>
      <c r="C33" s="547" t="s">
        <v>274</v>
      </c>
      <c r="D33" s="547" t="s">
        <v>274</v>
      </c>
      <c r="E33" s="547" t="s">
        <v>274</v>
      </c>
      <c r="F33" s="547" t="s">
        <v>274</v>
      </c>
      <c r="G33" s="547" t="s">
        <v>274</v>
      </c>
      <c r="H33" s="547" t="s">
        <v>274</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591</v>
      </c>
      <c r="B35" s="261"/>
      <c r="C35" s="261"/>
      <c r="D35" s="262"/>
      <c r="E35" s="262"/>
      <c r="F35" s="262"/>
      <c r="G35" s="262"/>
      <c r="H35" s="262"/>
      <c r="P35" s="303"/>
    </row>
    <row r="37" spans="1:17" ht="12" x14ac:dyDescent="0.2">
      <c r="A37" s="48" t="s">
        <v>515</v>
      </c>
    </row>
    <row r="43" spans="1:17" x14ac:dyDescent="0.2">
      <c r="I43" s="494" t="s">
        <v>592</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185</v>
      </c>
      <c r="C1" s="185" t="s">
        <v>186</v>
      </c>
      <c r="D1" s="185" t="s">
        <v>187</v>
      </c>
      <c r="E1" s="50" t="s">
        <v>4</v>
      </c>
      <c r="F1" s="50" t="s">
        <v>9</v>
      </c>
      <c r="G1" s="185" t="s">
        <v>188</v>
      </c>
      <c r="H1" s="51" t="s">
        <v>10</v>
      </c>
    </row>
    <row r="2" spans="1:8" x14ac:dyDescent="0.2">
      <c r="A2" s="139" t="s">
        <v>163</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171</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160</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181</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174</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165</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157</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161</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180</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182</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162</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183</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170</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168</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184</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156</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172</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166</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159</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179</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169</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175</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164</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177</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158</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178</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173</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167</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176</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283</v>
      </c>
    </row>
    <row r="2" spans="1:6" x14ac:dyDescent="0.2">
      <c r="A2" s="30"/>
    </row>
    <row r="3" spans="1:6" ht="35.1" customHeight="1" x14ac:dyDescent="0.2">
      <c r="A3" s="127"/>
      <c r="B3" s="51">
        <v>2011</v>
      </c>
      <c r="C3" s="51">
        <v>2012</v>
      </c>
      <c r="D3" s="128" t="s">
        <v>284</v>
      </c>
    </row>
    <row r="4" spans="1:6" s="33" customFormat="1" ht="12.95" customHeight="1" x14ac:dyDescent="0.2">
      <c r="A4" s="343" t="s">
        <v>169</v>
      </c>
      <c r="B4" s="273">
        <v>14.436760953525084</v>
      </c>
      <c r="C4" s="273">
        <v>13.510305831403786</v>
      </c>
      <c r="D4" s="132">
        <f t="shared" ref="D4:D33" si="0">C4-B4</f>
        <v>-0.92645512212129866</v>
      </c>
      <c r="F4" s="269"/>
    </row>
    <row r="5" spans="1:6" s="38" customFormat="1" ht="12.95" customHeight="1" x14ac:dyDescent="0.2">
      <c r="A5" s="219" t="s">
        <v>162</v>
      </c>
      <c r="B5" s="273">
        <v>15.155751277928436</v>
      </c>
      <c r="C5" s="273">
        <v>14.293402199266911</v>
      </c>
      <c r="D5" s="132">
        <f t="shared" si="0"/>
        <v>-0.86234907866152533</v>
      </c>
    </row>
    <row r="6" spans="1:6" s="38" customFormat="1" ht="12.95" customHeight="1" x14ac:dyDescent="0.2">
      <c r="A6" s="219" t="s">
        <v>176</v>
      </c>
      <c r="B6" s="273">
        <v>15.732904866129424</v>
      </c>
      <c r="C6" s="273">
        <v>14.897520585151872</v>
      </c>
      <c r="D6" s="132">
        <f t="shared" si="0"/>
        <v>-0.8353842809775518</v>
      </c>
    </row>
    <row r="7" spans="1:6" s="38" customFormat="1" ht="12.95" customHeight="1" x14ac:dyDescent="0.2">
      <c r="A7" s="219" t="s">
        <v>178</v>
      </c>
      <c r="B7" s="273">
        <v>15.84938851168628</v>
      </c>
      <c r="C7" s="273">
        <v>15.035922026134097</v>
      </c>
      <c r="D7" s="132">
        <f t="shared" si="0"/>
        <v>-0.81346648555218337</v>
      </c>
    </row>
    <row r="8" spans="1:6" s="38" customFormat="1" ht="12.95" customHeight="1" x14ac:dyDescent="0.2">
      <c r="A8" s="219" t="s">
        <v>170</v>
      </c>
      <c r="B8" s="273">
        <v>15.90913888897774</v>
      </c>
      <c r="C8" s="273">
        <v>15.269583947058171</v>
      </c>
      <c r="D8" s="132">
        <f t="shared" si="0"/>
        <v>-0.63955494191956852</v>
      </c>
    </row>
    <row r="9" spans="1:6" s="38" customFormat="1" ht="12.95" customHeight="1" x14ac:dyDescent="0.2">
      <c r="A9" s="219" t="s">
        <v>172</v>
      </c>
      <c r="B9" s="273">
        <v>21.240371582203377</v>
      </c>
      <c r="C9" s="273">
        <v>20.894488182611788</v>
      </c>
      <c r="D9" s="132">
        <f t="shared" si="0"/>
        <v>-0.34588339959158887</v>
      </c>
    </row>
    <row r="10" spans="1:6" s="38" customFormat="1" ht="12.95" customHeight="1" x14ac:dyDescent="0.2">
      <c r="A10" s="219" t="s">
        <v>158</v>
      </c>
      <c r="B10" s="273">
        <v>16.069866756521169</v>
      </c>
      <c r="C10" s="273">
        <v>16.050900264550897</v>
      </c>
      <c r="D10" s="132">
        <f t="shared" si="0"/>
        <v>-1.8966491970271449E-2</v>
      </c>
    </row>
    <row r="11" spans="1:6" s="38" customFormat="1" ht="12.95" customHeight="1" x14ac:dyDescent="0.2">
      <c r="A11" s="219" t="s">
        <v>160</v>
      </c>
      <c r="B11" s="273">
        <v>26.958403281605136</v>
      </c>
      <c r="C11" s="273">
        <v>26.967501360139686</v>
      </c>
      <c r="D11" s="132">
        <f t="shared" si="0"/>
        <v>9.0980785345493587E-3</v>
      </c>
    </row>
    <row r="12" spans="1:6" s="38" customFormat="1" ht="12.95" customHeight="1" x14ac:dyDescent="0.2">
      <c r="A12" s="219" t="s">
        <v>161</v>
      </c>
      <c r="B12" s="273">
        <v>25.117545650951495</v>
      </c>
      <c r="C12" s="273">
        <v>25.15060983135259</v>
      </c>
      <c r="D12" s="132">
        <f t="shared" si="0"/>
        <v>3.306418040109449E-2</v>
      </c>
    </row>
    <row r="13" spans="1:6" s="38" customFormat="1" ht="12.95" customHeight="1" x14ac:dyDescent="0.2">
      <c r="A13" s="219" t="s">
        <v>165</v>
      </c>
      <c r="B13" s="273">
        <v>23.694155433463532</v>
      </c>
      <c r="C13" s="273">
        <v>23.781611741421766</v>
      </c>
      <c r="D13" s="132">
        <f t="shared" si="0"/>
        <v>8.7456307958234447E-2</v>
      </c>
    </row>
    <row r="14" spans="1:6" s="38" customFormat="1" ht="12.95" customHeight="1" x14ac:dyDescent="0.2">
      <c r="A14" s="220" t="s">
        <v>173</v>
      </c>
      <c r="B14" s="271">
        <v>17.701253016251417</v>
      </c>
      <c r="C14" s="271">
        <v>17.919200875600939</v>
      </c>
      <c r="D14" s="129">
        <f t="shared" si="0"/>
        <v>0.21794785934952188</v>
      </c>
    </row>
    <row r="15" spans="1:6" s="38" customFormat="1" ht="12.95" customHeight="1" x14ac:dyDescent="0.2">
      <c r="A15" s="219" t="s">
        <v>175</v>
      </c>
      <c r="B15" s="273">
        <v>25.252838104359814</v>
      </c>
      <c r="C15" s="273">
        <v>25.475064641618289</v>
      </c>
      <c r="D15" s="132">
        <f t="shared" si="0"/>
        <v>0.22222653725847508</v>
      </c>
    </row>
    <row r="16" spans="1:6" s="38" customFormat="1" ht="12.95" customHeight="1" x14ac:dyDescent="0.2">
      <c r="A16" s="219" t="s">
        <v>180</v>
      </c>
      <c r="B16" s="273">
        <v>17.308083783457665</v>
      </c>
      <c r="C16" s="273">
        <v>17.546630764982048</v>
      </c>
      <c r="D16" s="132">
        <f t="shared" si="0"/>
        <v>0.23854698152438303</v>
      </c>
    </row>
    <row r="17" spans="1:4" s="38" customFormat="1" ht="12.95" customHeight="1" x14ac:dyDescent="0.2">
      <c r="A17" s="219" t="s">
        <v>168</v>
      </c>
      <c r="B17" s="273">
        <v>19.846524548398488</v>
      </c>
      <c r="C17" s="273">
        <v>20.118393951378863</v>
      </c>
      <c r="D17" s="132">
        <f t="shared" si="0"/>
        <v>0.27186940298037499</v>
      </c>
    </row>
    <row r="18" spans="1:4" s="38" customFormat="1" ht="12.95" customHeight="1" x14ac:dyDescent="0.2">
      <c r="A18" s="220" t="s">
        <v>241</v>
      </c>
      <c r="B18" s="271">
        <v>24.855494795188552</v>
      </c>
      <c r="C18" s="271">
        <v>25.192777123338384</v>
      </c>
      <c r="D18" s="129">
        <f t="shared" si="0"/>
        <v>0.33728232814983272</v>
      </c>
    </row>
    <row r="19" spans="1:4" s="38" customFormat="1" ht="12.95" customHeight="1" x14ac:dyDescent="0.2">
      <c r="A19" s="219" t="s">
        <v>179</v>
      </c>
      <c r="B19" s="273">
        <v>23.748099402921159</v>
      </c>
      <c r="C19" s="273">
        <v>24.124812786377795</v>
      </c>
      <c r="D19" s="132">
        <f t="shared" si="0"/>
        <v>0.37671338345663585</v>
      </c>
    </row>
    <row r="20" spans="1:4" s="38" customFormat="1" ht="12.95" customHeight="1" x14ac:dyDescent="0.2">
      <c r="A20" s="219" t="s">
        <v>183</v>
      </c>
      <c r="B20" s="273">
        <v>25.275829824391323</v>
      </c>
      <c r="C20" s="273">
        <v>25.654473910563862</v>
      </c>
      <c r="D20" s="132">
        <f t="shared" si="0"/>
        <v>0.37864408617253886</v>
      </c>
    </row>
    <row r="21" spans="1:4" s="38" customFormat="1" ht="12.95" customHeight="1" x14ac:dyDescent="0.2">
      <c r="A21" s="218" t="s">
        <v>248</v>
      </c>
      <c r="B21" s="272">
        <v>25.443571422882155</v>
      </c>
      <c r="C21" s="272">
        <v>25.826675610452689</v>
      </c>
      <c r="D21" s="129">
        <f t="shared" si="0"/>
        <v>0.38310418757053455</v>
      </c>
    </row>
    <row r="22" spans="1:4" s="38" customFormat="1" ht="12.95" customHeight="1" x14ac:dyDescent="0.2">
      <c r="A22" s="219" t="s">
        <v>159</v>
      </c>
      <c r="B22" s="273">
        <v>18.758760068271069</v>
      </c>
      <c r="C22" s="273">
        <v>19.145685366997995</v>
      </c>
      <c r="D22" s="132">
        <f t="shared" si="0"/>
        <v>0.3869252987269256</v>
      </c>
    </row>
    <row r="23" spans="1:4" s="38" customFormat="1" ht="12.95" customHeight="1" x14ac:dyDescent="0.2">
      <c r="A23" s="219" t="s">
        <v>157</v>
      </c>
      <c r="B23" s="273">
        <v>25.967832215791891</v>
      </c>
      <c r="C23" s="273">
        <v>26.361719151264563</v>
      </c>
      <c r="D23" s="132">
        <f t="shared" si="0"/>
        <v>0.39388693547267195</v>
      </c>
    </row>
    <row r="24" spans="1:4" s="33" customFormat="1" ht="12.95" customHeight="1" x14ac:dyDescent="0.2">
      <c r="A24" s="219" t="s">
        <v>166</v>
      </c>
      <c r="B24" s="273">
        <v>29.006810619613415</v>
      </c>
      <c r="C24" s="273">
        <v>29.440582789352206</v>
      </c>
      <c r="D24" s="132">
        <f t="shared" si="0"/>
        <v>0.43377216973879129</v>
      </c>
    </row>
    <row r="25" spans="1:4" s="38" customFormat="1" ht="12.95" customHeight="1" x14ac:dyDescent="0.2">
      <c r="A25" s="219" t="s">
        <v>242</v>
      </c>
      <c r="B25" s="273">
        <v>19.679748415293705</v>
      </c>
      <c r="C25" s="273">
        <v>20.181500761374526</v>
      </c>
      <c r="D25" s="132">
        <f t="shared" si="0"/>
        <v>0.50175234608082064</v>
      </c>
    </row>
    <row r="26" spans="1:4" s="38" customFormat="1" ht="12.95" customHeight="1" x14ac:dyDescent="0.2">
      <c r="A26" s="219" t="s">
        <v>167</v>
      </c>
      <c r="B26" s="273">
        <v>24.232814068642412</v>
      </c>
      <c r="C26" s="273">
        <v>24.782043867560503</v>
      </c>
      <c r="D26" s="132">
        <f t="shared" si="0"/>
        <v>0.54922979891809121</v>
      </c>
    </row>
    <row r="27" spans="1:4" s="38" customFormat="1" ht="12.95" customHeight="1" x14ac:dyDescent="0.2">
      <c r="A27" s="219" t="s">
        <v>171</v>
      </c>
      <c r="B27" s="273">
        <v>20.105264653573908</v>
      </c>
      <c r="C27" s="273">
        <v>20.896863044790372</v>
      </c>
      <c r="D27" s="132">
        <f t="shared" si="0"/>
        <v>0.79159839121646414</v>
      </c>
    </row>
    <row r="28" spans="1:4" s="38" customFormat="1" ht="12.95" customHeight="1" x14ac:dyDescent="0.2">
      <c r="A28" s="219" t="s">
        <v>164</v>
      </c>
      <c r="B28" s="273">
        <v>27.65016864795205</v>
      </c>
      <c r="C28" s="273">
        <v>28.45220207328407</v>
      </c>
      <c r="D28" s="132">
        <f t="shared" si="0"/>
        <v>0.80203342533202004</v>
      </c>
    </row>
    <row r="29" spans="1:4" s="38" customFormat="1" ht="12.95" customHeight="1" x14ac:dyDescent="0.2">
      <c r="A29" s="219" t="s">
        <v>174</v>
      </c>
      <c r="B29" s="273">
        <v>23.107803505519271</v>
      </c>
      <c r="C29" s="273">
        <v>23.926951906801989</v>
      </c>
      <c r="D29" s="132">
        <f t="shared" si="0"/>
        <v>0.81914840128271749</v>
      </c>
    </row>
    <row r="30" spans="1:4" s="38" customFormat="1" ht="12.95" customHeight="1" x14ac:dyDescent="0.2">
      <c r="A30" s="219" t="s">
        <v>177</v>
      </c>
      <c r="B30" s="273">
        <v>22.982585802303046</v>
      </c>
      <c r="C30" s="273">
        <v>23.83546716706849</v>
      </c>
      <c r="D30" s="132">
        <f t="shared" si="0"/>
        <v>0.85288136476544452</v>
      </c>
    </row>
    <row r="31" spans="1:4" s="38" customFormat="1" ht="12.95" customHeight="1" x14ac:dyDescent="0.2">
      <c r="A31" s="219" t="s">
        <v>182</v>
      </c>
      <c r="B31" s="273">
        <v>24.497513862976621</v>
      </c>
      <c r="C31" s="273">
        <v>25.390129037912018</v>
      </c>
      <c r="D31" s="132">
        <f t="shared" si="0"/>
        <v>0.89261517493539699</v>
      </c>
    </row>
    <row r="32" spans="1:4" s="38" customFormat="1" ht="12.95" customHeight="1" x14ac:dyDescent="0.2">
      <c r="A32" s="219" t="s">
        <v>181</v>
      </c>
      <c r="B32" s="273">
        <v>25.186296471257535</v>
      </c>
      <c r="C32" s="273">
        <v>26.289925072449989</v>
      </c>
      <c r="D32" s="132">
        <f t="shared" si="0"/>
        <v>1.1036286011924545</v>
      </c>
    </row>
    <row r="33" spans="1:6" s="38" customFormat="1" ht="12.95" customHeight="1" x14ac:dyDescent="0.2">
      <c r="A33" s="221" t="s">
        <v>163</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285</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198</v>
      </c>
      <c r="J1" s="198">
        <v>8.4319526627218941</v>
      </c>
      <c r="K1" s="198">
        <v>91.568047337278117</v>
      </c>
    </row>
    <row r="2" spans="2:11" x14ac:dyDescent="0.2">
      <c r="B2" s="199" t="s">
        <v>217</v>
      </c>
      <c r="I2" s="28" t="s">
        <v>208</v>
      </c>
      <c r="J2" s="198">
        <v>10.647170021127545</v>
      </c>
      <c r="K2" s="198">
        <v>89.352829978872464</v>
      </c>
    </row>
    <row r="3" spans="2:11" x14ac:dyDescent="0.2">
      <c r="C3" s="200">
        <v>2003</v>
      </c>
      <c r="D3" s="200">
        <v>2004</v>
      </c>
      <c r="E3" s="200">
        <v>2005</v>
      </c>
      <c r="F3" s="200">
        <v>2006</v>
      </c>
      <c r="G3" s="199" t="s">
        <v>218</v>
      </c>
      <c r="I3" s="28" t="s">
        <v>199</v>
      </c>
      <c r="J3" s="198">
        <v>13.440405748098055</v>
      </c>
      <c r="K3" s="198">
        <v>86.559594251901956</v>
      </c>
    </row>
    <row r="4" spans="2:11" ht="15" x14ac:dyDescent="0.25">
      <c r="B4" s="28" t="s">
        <v>219</v>
      </c>
      <c r="C4" s="201">
        <v>49.921120087259268</v>
      </c>
      <c r="D4" s="201">
        <v>49.550261657314181</v>
      </c>
      <c r="E4" s="201">
        <v>50.678166727721027</v>
      </c>
      <c r="F4" s="201">
        <v>48.220031745350163</v>
      </c>
      <c r="G4" s="202">
        <f>((F4-C4)/C4)*100</f>
        <v>-3.4075524325890534</v>
      </c>
      <c r="I4" s="28" t="s">
        <v>196</v>
      </c>
      <c r="J4" s="198">
        <v>18.382352941176471</v>
      </c>
      <c r="K4" s="198">
        <v>81.617647058823522</v>
      </c>
    </row>
    <row r="5" spans="2:11" ht="15" x14ac:dyDescent="0.25">
      <c r="B5" s="28" t="s">
        <v>207</v>
      </c>
      <c r="C5" s="201">
        <v>26.466720245488418</v>
      </c>
      <c r="D5" s="201">
        <v>27.125535206706726</v>
      </c>
      <c r="E5" s="201">
        <v>27.447843991423611</v>
      </c>
      <c r="F5" s="201">
        <v>31.088212334113972</v>
      </c>
      <c r="G5" s="202">
        <f t="shared" ref="G5:G29" si="0">((F5-C5)/C5)*100</f>
        <v>17.461521661012551</v>
      </c>
      <c r="I5" s="28" t="s">
        <v>195</v>
      </c>
      <c r="J5" s="198">
        <v>23.082231663395806</v>
      </c>
      <c r="K5" s="198">
        <v>76.917768336604198</v>
      </c>
    </row>
    <row r="6" spans="2:11" ht="15" x14ac:dyDescent="0.25">
      <c r="B6" s="28" t="s">
        <v>198</v>
      </c>
      <c r="C6" s="201">
        <v>9.2503674669279761</v>
      </c>
      <c r="D6" s="201">
        <v>7.6720323825661314</v>
      </c>
      <c r="E6" s="201">
        <v>8.9482924619131232</v>
      </c>
      <c r="F6" s="201">
        <v>8.4319526627218941</v>
      </c>
      <c r="G6" s="202">
        <f t="shared" si="0"/>
        <v>-8.8473761408083327</v>
      </c>
      <c r="I6" s="28" t="s">
        <v>202</v>
      </c>
      <c r="J6" s="198">
        <v>30.371321812237273</v>
      </c>
      <c r="K6" s="198">
        <v>69.628678187762731</v>
      </c>
    </row>
    <row r="7" spans="2:11" ht="15" x14ac:dyDescent="0.25">
      <c r="B7" s="28" t="s">
        <v>214</v>
      </c>
      <c r="C7" s="201">
        <v>100</v>
      </c>
      <c r="D7" s="201">
        <v>99.992527275444615</v>
      </c>
      <c r="E7" s="201">
        <v>99.985479889647152</v>
      </c>
      <c r="F7" s="201">
        <v>99.992616111644395</v>
      </c>
      <c r="G7" s="202">
        <f t="shared" si="0"/>
        <v>-7.383888355604995E-3</v>
      </c>
      <c r="I7" s="28" t="s">
        <v>201</v>
      </c>
      <c r="J7" s="198">
        <v>30.99480326651819</v>
      </c>
      <c r="K7" s="198">
        <v>69.042316258351903</v>
      </c>
    </row>
    <row r="8" spans="2:11" ht="15" x14ac:dyDescent="0.25">
      <c r="B8" s="28" t="s">
        <v>161</v>
      </c>
      <c r="C8" s="201">
        <v>48.191388113641921</v>
      </c>
      <c r="D8" s="201">
        <v>46.641278684215692</v>
      </c>
      <c r="E8" s="201">
        <v>49.650187385160827</v>
      </c>
      <c r="F8" s="201">
        <v>49.794109988576935</v>
      </c>
      <c r="G8" s="202">
        <f t="shared" si="0"/>
        <v>3.3257433281555939</v>
      </c>
      <c r="I8" s="28" t="s">
        <v>207</v>
      </c>
      <c r="J8" s="198">
        <v>31.088212334113972</v>
      </c>
      <c r="K8" s="198">
        <v>68.911787665886024</v>
      </c>
    </row>
    <row r="9" spans="2:11" ht="15" x14ac:dyDescent="0.25">
      <c r="B9" s="28" t="s">
        <v>194</v>
      </c>
      <c r="C9" s="201">
        <v>29.82005141388175</v>
      </c>
      <c r="D9" s="201">
        <v>28.057553956834528</v>
      </c>
      <c r="E9" s="201">
        <v>22.5</v>
      </c>
      <c r="F9" s="201">
        <v>40.654205607476634</v>
      </c>
      <c r="G9" s="202">
        <f t="shared" si="0"/>
        <v>36.331775700934564</v>
      </c>
      <c r="I9" s="28" t="s">
        <v>209</v>
      </c>
      <c r="J9" s="198">
        <v>36.987940377293306</v>
      </c>
      <c r="K9" s="198">
        <v>63.011918027981942</v>
      </c>
    </row>
    <row r="10" spans="2:11" ht="15" x14ac:dyDescent="0.25">
      <c r="B10" s="28" t="s">
        <v>210</v>
      </c>
      <c r="C10" s="201">
        <v>38.257050885757529</v>
      </c>
      <c r="D10" s="201">
        <v>38.237086847952185</v>
      </c>
      <c r="E10" s="201">
        <v>38.137689184200816</v>
      </c>
      <c r="F10" s="201">
        <v>37.983154494057928</v>
      </c>
      <c r="G10" s="202">
        <f t="shared" si="0"/>
        <v>-0.71593702430829154</v>
      </c>
      <c r="I10" s="28" t="s">
        <v>210</v>
      </c>
      <c r="J10" s="198">
        <v>37.983154494057928</v>
      </c>
      <c r="K10" s="198">
        <v>62.016845505942086</v>
      </c>
    </row>
    <row r="11" spans="2:11" ht="15" x14ac:dyDescent="0.25">
      <c r="B11" s="28" t="s">
        <v>203</v>
      </c>
      <c r="C11" s="201">
        <v>61.669484468444821</v>
      </c>
      <c r="D11" s="201">
        <v>58.331270729171827</v>
      </c>
      <c r="E11" s="201">
        <v>60.191199341322857</v>
      </c>
      <c r="F11" s="201">
        <v>60.539237176676899</v>
      </c>
      <c r="G11" s="202">
        <f t="shared" si="0"/>
        <v>-1.8327497002934245</v>
      </c>
      <c r="I11" s="28" t="s">
        <v>200</v>
      </c>
      <c r="J11" s="198">
        <v>39.179918620879448</v>
      </c>
      <c r="K11" s="198">
        <v>60.820081379120552</v>
      </c>
    </row>
    <row r="12" spans="2:11" ht="15" x14ac:dyDescent="0.25">
      <c r="B12" s="28" t="s">
        <v>204</v>
      </c>
      <c r="C12" s="201">
        <v>39.014787698664392</v>
      </c>
      <c r="D12" s="201">
        <v>40.027324165130757</v>
      </c>
      <c r="E12" s="201">
        <v>43.362581796549669</v>
      </c>
      <c r="F12" s="201">
        <v>41.721757014837664</v>
      </c>
      <c r="G12" s="202">
        <f t="shared" si="0"/>
        <v>6.9383161509961004</v>
      </c>
      <c r="I12" s="28" t="s">
        <v>194</v>
      </c>
      <c r="J12" s="198">
        <v>40.654205607476634</v>
      </c>
      <c r="K12" s="198">
        <v>59.345794392523366</v>
      </c>
    </row>
    <row r="13" spans="2:11" ht="15" x14ac:dyDescent="0.25">
      <c r="B13" s="28" t="s">
        <v>209</v>
      </c>
      <c r="C13" s="201">
        <v>45.085500731458453</v>
      </c>
      <c r="D13" s="201">
        <v>45.908146053384876</v>
      </c>
      <c r="E13" s="201">
        <v>45.401505567143147</v>
      </c>
      <c r="F13" s="201">
        <v>36.987940377293306</v>
      </c>
      <c r="G13" s="202">
        <f t="shared" si="0"/>
        <v>-17.960453411389231</v>
      </c>
      <c r="I13" s="28" t="s">
        <v>204</v>
      </c>
      <c r="J13" s="198">
        <v>41.721757014837664</v>
      </c>
      <c r="K13" s="198">
        <v>58.278242985162329</v>
      </c>
    </row>
    <row r="14" spans="2:11" ht="15" x14ac:dyDescent="0.25">
      <c r="B14" s="28" t="s">
        <v>205</v>
      </c>
      <c r="C14" s="201">
        <v>47.009607246461087</v>
      </c>
      <c r="D14" s="201">
        <v>48.068793978915899</v>
      </c>
      <c r="E14" s="201">
        <v>47.532269841466281</v>
      </c>
      <c r="F14" s="201">
        <v>47.514857599329204</v>
      </c>
      <c r="G14" s="202">
        <f t="shared" si="0"/>
        <v>1.0747810553259891</v>
      </c>
      <c r="I14" s="28" t="s">
        <v>215</v>
      </c>
      <c r="J14" s="198">
        <v>43.596584845250803</v>
      </c>
      <c r="K14" s="198">
        <v>56.403415154749204</v>
      </c>
    </row>
    <row r="15" spans="2:11" ht="15" x14ac:dyDescent="0.25">
      <c r="B15" s="28" t="s">
        <v>201</v>
      </c>
      <c r="C15" s="201">
        <v>37.792792792792795</v>
      </c>
      <c r="D15" s="201">
        <v>26.379834854411126</v>
      </c>
      <c r="E15" s="201">
        <v>27.048494983277592</v>
      </c>
      <c r="F15" s="201">
        <v>30.99480326651819</v>
      </c>
      <c r="G15" s="202">
        <f t="shared" si="0"/>
        <v>-17.987528901465584</v>
      </c>
      <c r="I15" s="28" t="s">
        <v>205</v>
      </c>
      <c r="J15" s="198">
        <v>47.514857599329204</v>
      </c>
      <c r="K15" s="198">
        <v>52.484575857321715</v>
      </c>
    </row>
    <row r="16" spans="2:11" ht="15" x14ac:dyDescent="0.25">
      <c r="B16" s="28" t="s">
        <v>192</v>
      </c>
      <c r="C16" s="201">
        <v>63.529411764705877</v>
      </c>
      <c r="D16" s="201">
        <v>61.79245283018868</v>
      </c>
      <c r="E16" s="201">
        <v>63.73626373626373</v>
      </c>
      <c r="F16" s="201">
        <v>65.488565488565484</v>
      </c>
      <c r="G16" s="202">
        <f t="shared" si="0"/>
        <v>3.0838530838530862</v>
      </c>
      <c r="I16" s="28" t="s">
        <v>219</v>
      </c>
      <c r="J16" s="198">
        <v>48.220031745350163</v>
      </c>
      <c r="K16" s="198">
        <v>51.779968254649845</v>
      </c>
    </row>
    <row r="17" spans="2:11" ht="15" x14ac:dyDescent="0.25">
      <c r="B17" s="28" t="s">
        <v>193</v>
      </c>
      <c r="C17" s="201">
        <v>55.799522673031035</v>
      </c>
      <c r="D17" s="201">
        <v>62.073170731707314</v>
      </c>
      <c r="E17" s="201">
        <v>69.030520646319573</v>
      </c>
      <c r="F17" s="201">
        <v>64.9859943977591</v>
      </c>
      <c r="G17" s="202">
        <f t="shared" si="0"/>
        <v>16.46335180778896</v>
      </c>
      <c r="I17" s="28" t="s">
        <v>161</v>
      </c>
      <c r="J17" s="198">
        <v>49.794109988576935</v>
      </c>
      <c r="K17" s="198">
        <v>50.205890011423072</v>
      </c>
    </row>
    <row r="18" spans="2:11" ht="15" x14ac:dyDescent="0.25">
      <c r="B18" s="28" t="s">
        <v>215</v>
      </c>
      <c r="C18" s="201">
        <v>40.335570469798661</v>
      </c>
      <c r="D18" s="201">
        <v>41.772920461445054</v>
      </c>
      <c r="E18" s="201">
        <v>43.444576877234802</v>
      </c>
      <c r="F18" s="201">
        <v>43.596584845250803</v>
      </c>
      <c r="G18" s="202">
        <f t="shared" si="0"/>
        <v>8.0847111804054759</v>
      </c>
      <c r="I18" s="28" t="s">
        <v>212</v>
      </c>
      <c r="J18" s="198">
        <v>53.458886979970856</v>
      </c>
      <c r="K18" s="198">
        <v>46.541113020029137</v>
      </c>
    </row>
    <row r="19" spans="2:11" ht="15" x14ac:dyDescent="0.25">
      <c r="B19" s="28" t="s">
        <v>197</v>
      </c>
      <c r="C19" s="201">
        <v>56.531269265018146</v>
      </c>
      <c r="D19" s="201">
        <v>53.754742644426948</v>
      </c>
      <c r="E19" s="201">
        <v>58.409711684370258</v>
      </c>
      <c r="F19" s="201">
        <v>67.611756309608779</v>
      </c>
      <c r="G19" s="202">
        <f t="shared" si="0"/>
        <v>19.600633753056908</v>
      </c>
      <c r="I19" s="28" t="s">
        <v>213</v>
      </c>
      <c r="J19" s="198">
        <v>56.345815236530115</v>
      </c>
      <c r="K19" s="198">
        <v>43.654771686817703</v>
      </c>
    </row>
    <row r="20" spans="2:11" ht="15" x14ac:dyDescent="0.25">
      <c r="B20" s="28" t="s">
        <v>199</v>
      </c>
      <c r="C20" s="201">
        <v>14.187643020594965</v>
      </c>
      <c r="D20" s="201">
        <v>14.941533131225636</v>
      </c>
      <c r="E20" s="201">
        <v>12.033377250768556</v>
      </c>
      <c r="F20" s="201">
        <v>13.440405748098055</v>
      </c>
      <c r="G20" s="202">
        <f t="shared" si="0"/>
        <v>-5.2668175496959666</v>
      </c>
      <c r="I20" s="28" t="s">
        <v>203</v>
      </c>
      <c r="J20" s="198">
        <v>60.539237176676899</v>
      </c>
      <c r="K20" s="198">
        <v>39.462954844366507</v>
      </c>
    </row>
    <row r="21" spans="2:11" ht="15" x14ac:dyDescent="0.25">
      <c r="B21" s="28" t="s">
        <v>213</v>
      </c>
      <c r="C21" s="201">
        <v>62.163024648208363</v>
      </c>
      <c r="D21" s="201">
        <v>63.768753949601312</v>
      </c>
      <c r="E21" s="201">
        <v>67.587253008666821</v>
      </c>
      <c r="F21" s="201">
        <v>56.345815236530115</v>
      </c>
      <c r="G21" s="202">
        <f t="shared" si="0"/>
        <v>-9.357989648346221</v>
      </c>
      <c r="I21" s="28" t="s">
        <v>206</v>
      </c>
      <c r="J21" s="198">
        <v>61.354793145088173</v>
      </c>
      <c r="K21" s="198">
        <v>38.645059412086482</v>
      </c>
    </row>
    <row r="22" spans="2:11" ht="15" x14ac:dyDescent="0.25">
      <c r="B22" s="28" t="s">
        <v>212</v>
      </c>
      <c r="C22" s="201">
        <v>49.857192429864128</v>
      </c>
      <c r="D22" s="201">
        <v>50.999805862939226</v>
      </c>
      <c r="E22" s="201">
        <v>51.772220012633653</v>
      </c>
      <c r="F22" s="201">
        <v>53.458886979970856</v>
      </c>
      <c r="G22" s="202">
        <f t="shared" si="0"/>
        <v>7.2240220007842577</v>
      </c>
      <c r="I22" s="28" t="s">
        <v>211</v>
      </c>
      <c r="J22" s="198">
        <v>62.877009610700206</v>
      </c>
      <c r="K22" s="198">
        <v>37.122990389299794</v>
      </c>
    </row>
    <row r="23" spans="2:11" ht="15" x14ac:dyDescent="0.25">
      <c r="B23" s="28" t="s">
        <v>195</v>
      </c>
      <c r="C23" s="201">
        <v>30.665405777166438</v>
      </c>
      <c r="D23" s="201">
        <v>23.515117528856489</v>
      </c>
      <c r="E23" s="201">
        <v>18.589672404219879</v>
      </c>
      <c r="F23" s="201">
        <v>23.082231663395806</v>
      </c>
      <c r="G23" s="202">
        <f t="shared" si="0"/>
        <v>-24.728758422029713</v>
      </c>
      <c r="I23" s="28" t="s">
        <v>193</v>
      </c>
      <c r="J23" s="198">
        <v>64.9859943977591</v>
      </c>
      <c r="K23" s="198">
        <v>35.0140056022409</v>
      </c>
    </row>
    <row r="24" spans="2:11" ht="15" x14ac:dyDescent="0.25">
      <c r="B24" s="28" t="s">
        <v>200</v>
      </c>
      <c r="C24" s="201">
        <v>79.352818371607512</v>
      </c>
      <c r="D24" s="201">
        <v>41.041159365469639</v>
      </c>
      <c r="E24" s="201">
        <v>39.647224326371607</v>
      </c>
      <c r="F24" s="201">
        <v>39.179918620879448</v>
      </c>
      <c r="G24" s="202">
        <f t="shared" si="0"/>
        <v>-50.625674771372651</v>
      </c>
      <c r="I24" s="28" t="s">
        <v>192</v>
      </c>
      <c r="J24" s="198">
        <v>65.488565488565484</v>
      </c>
      <c r="K24" s="198">
        <v>34.303534303534299</v>
      </c>
    </row>
    <row r="25" spans="2:11" ht="15" x14ac:dyDescent="0.25">
      <c r="B25" s="28" t="s">
        <v>202</v>
      </c>
      <c r="C25" s="201">
        <v>28.845416187188338</v>
      </c>
      <c r="D25" s="201">
        <v>28.427370948379355</v>
      </c>
      <c r="E25" s="201">
        <v>29.151759953837274</v>
      </c>
      <c r="F25" s="201">
        <v>30.371321812237273</v>
      </c>
      <c r="G25" s="202">
        <f t="shared" si="0"/>
        <v>5.2899414421576783</v>
      </c>
      <c r="I25" s="28" t="s">
        <v>197</v>
      </c>
      <c r="J25" s="198">
        <v>67.611756309608779</v>
      </c>
      <c r="K25" s="198">
        <v>32.388243690391228</v>
      </c>
    </row>
    <row r="26" spans="2:11" ht="15" x14ac:dyDescent="0.25">
      <c r="B26" s="28" t="s">
        <v>196</v>
      </c>
      <c r="C26" s="201">
        <v>5.7756197291081017</v>
      </c>
      <c r="D26" s="201">
        <v>23.376159885795861</v>
      </c>
      <c r="E26" s="201">
        <v>21.835093804193601</v>
      </c>
      <c r="F26" s="201">
        <v>18.382352941176471</v>
      </c>
      <c r="G26" s="202">
        <f t="shared" si="0"/>
        <v>218.27498698594482</v>
      </c>
      <c r="I26" s="28" t="s">
        <v>214</v>
      </c>
      <c r="J26" s="198">
        <v>99.992616111644395</v>
      </c>
      <c r="K26" s="198">
        <v>7.3838883556080646E-3</v>
      </c>
    </row>
    <row r="27" spans="2:11" ht="15" x14ac:dyDescent="0.25">
      <c r="B27" s="28" t="s">
        <v>208</v>
      </c>
      <c r="C27" s="201">
        <v>10.092587428188967</v>
      </c>
      <c r="D27" s="201">
        <v>10.372762603317094</v>
      </c>
      <c r="E27" s="201">
        <v>10.476956799200911</v>
      </c>
      <c r="F27" s="201">
        <v>10.647170021127545</v>
      </c>
      <c r="G27" s="202">
        <f t="shared" si="0"/>
        <v>5.4949496041977168</v>
      </c>
      <c r="J27" s="198" t="s">
        <v>220</v>
      </c>
      <c r="K27" s="198" t="s">
        <v>221</v>
      </c>
    </row>
    <row r="28" spans="2:11" ht="15" x14ac:dyDescent="0.25">
      <c r="B28" s="28" t="s">
        <v>211</v>
      </c>
      <c r="C28" s="201">
        <v>62.710690371738629</v>
      </c>
      <c r="D28" s="201">
        <v>61.756323477021738</v>
      </c>
      <c r="E28" s="201">
        <v>62.799139553643442</v>
      </c>
      <c r="F28" s="201">
        <v>62.877009610700206</v>
      </c>
      <c r="G28" s="202">
        <f t="shared" si="0"/>
        <v>0.26521672457385542</v>
      </c>
    </row>
    <row r="29" spans="2:11" ht="15" x14ac:dyDescent="0.25">
      <c r="B29" s="28" t="s">
        <v>206</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222</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185</v>
      </c>
      <c r="C3" s="185" t="s">
        <v>223</v>
      </c>
      <c r="D3" s="185" t="s">
        <v>13</v>
      </c>
      <c r="E3" s="50" t="s">
        <v>4</v>
      </c>
      <c r="F3" s="50" t="s">
        <v>9</v>
      </c>
      <c r="G3" s="185" t="s">
        <v>188</v>
      </c>
      <c r="H3" s="51" t="s">
        <v>10</v>
      </c>
    </row>
    <row r="4" spans="1:17" s="38" customFormat="1" ht="15" customHeight="1" x14ac:dyDescent="0.25">
      <c r="A4" s="138" t="s">
        <v>210</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215</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214</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208</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213</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211</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204</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161</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194</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196</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197</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198</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206</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209</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207</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216</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201</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202</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192</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193</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190</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212</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200</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189</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203</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199</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195</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205</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224</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15</v>
      </c>
      <c r="B1" s="11"/>
      <c r="C1" s="13"/>
      <c r="G1" s="16"/>
    </row>
    <row r="2" spans="1:7" x14ac:dyDescent="0.25">
      <c r="A2" s="24" t="s">
        <v>14</v>
      </c>
      <c r="B2" s="23" t="s">
        <v>16</v>
      </c>
      <c r="C2" s="25">
        <v>2006</v>
      </c>
      <c r="D2" s="24">
        <v>2007</v>
      </c>
      <c r="E2" s="24">
        <v>2008</v>
      </c>
      <c r="F2" s="24">
        <v>2009</v>
      </c>
      <c r="G2" s="26">
        <v>2010</v>
      </c>
    </row>
    <row r="3" spans="1:7" x14ac:dyDescent="0.25">
      <c r="A3" t="s">
        <v>12</v>
      </c>
      <c r="B3" s="18">
        <v>1110000</v>
      </c>
      <c r="C3" s="14">
        <v>266770958.5</v>
      </c>
      <c r="D3" s="19">
        <v>284857779</v>
      </c>
      <c r="E3" s="19">
        <v>319544505.76564616</v>
      </c>
      <c r="F3" s="19">
        <v>357044727.97916508</v>
      </c>
      <c r="G3" s="14">
        <v>356393503.58308166</v>
      </c>
    </row>
    <row r="4" spans="1:7" x14ac:dyDescent="0.25">
      <c r="A4" t="s">
        <v>4</v>
      </c>
      <c r="B4" s="18">
        <v>1120000</v>
      </c>
      <c r="C4" s="14">
        <v>57560284.5</v>
      </c>
      <c r="D4" s="19">
        <v>58551652.450000003</v>
      </c>
      <c r="E4" s="19">
        <v>57236393.637436405</v>
      </c>
      <c r="F4" s="19">
        <v>54215646.182208702</v>
      </c>
      <c r="G4" s="14">
        <v>53379926.407716386</v>
      </c>
    </row>
    <row r="5" spans="1:7" x14ac:dyDescent="0.25">
      <c r="A5" t="s">
        <v>6</v>
      </c>
      <c r="B5" s="18">
        <v>1130000</v>
      </c>
      <c r="C5" s="14">
        <v>387254277</v>
      </c>
      <c r="D5" s="19">
        <v>411684592.5</v>
      </c>
      <c r="E5" s="19">
        <v>453145604.74909747</v>
      </c>
      <c r="F5" s="19">
        <v>494907222.41813982</v>
      </c>
      <c r="G5" s="14">
        <v>556551763.36820281</v>
      </c>
    </row>
    <row r="6" spans="1:7" x14ac:dyDescent="0.25">
      <c r="A6" t="s">
        <v>7</v>
      </c>
      <c r="B6" s="18">
        <v>1140000</v>
      </c>
      <c r="C6" s="14">
        <v>94857278.5</v>
      </c>
      <c r="D6" s="19">
        <v>98313561</v>
      </c>
      <c r="E6" s="19">
        <v>102771947.471467</v>
      </c>
      <c r="F6" s="19">
        <v>107613525.83003533</v>
      </c>
      <c r="G6" s="14">
        <v>113548261.440854</v>
      </c>
    </row>
    <row r="7" spans="1:7" x14ac:dyDescent="0.25">
      <c r="A7" t="s">
        <v>13</v>
      </c>
      <c r="B7" s="18">
        <v>1150000</v>
      </c>
      <c r="C7" s="14">
        <v>57232885</v>
      </c>
      <c r="D7" s="19">
        <v>58395574.5</v>
      </c>
      <c r="E7" s="19">
        <v>71639222.815651894</v>
      </c>
      <c r="F7" s="19">
        <v>73700977.524013907</v>
      </c>
      <c r="G7" s="14">
        <v>76317487.678086758</v>
      </c>
    </row>
    <row r="8" spans="1:7" x14ac:dyDescent="0.25">
      <c r="A8" t="s">
        <v>9</v>
      </c>
      <c r="B8" s="18">
        <v>1160000</v>
      </c>
      <c r="C8" s="14">
        <v>31168785.5</v>
      </c>
      <c r="D8" s="19">
        <v>27643977.5</v>
      </c>
      <c r="E8" s="19">
        <v>29348756.818128422</v>
      </c>
      <c r="F8" s="19">
        <v>34448745.438785091</v>
      </c>
      <c r="G8" s="14">
        <v>33819973.367974132</v>
      </c>
    </row>
    <row r="9" spans="1:7" x14ac:dyDescent="0.25">
      <c r="A9" t="s">
        <v>10</v>
      </c>
      <c r="B9" s="18">
        <v>1170000</v>
      </c>
      <c r="C9" s="14">
        <v>8916019</v>
      </c>
      <c r="D9" s="19">
        <v>13083403</v>
      </c>
      <c r="E9" s="19">
        <v>13186644.4</v>
      </c>
      <c r="F9" s="19">
        <v>9579501</v>
      </c>
      <c r="G9" s="14">
        <v>10001388</v>
      </c>
    </row>
    <row r="10" spans="1:7" x14ac:dyDescent="0.25">
      <c r="A10" t="s">
        <v>11</v>
      </c>
      <c r="B10" s="18">
        <v>1180000</v>
      </c>
      <c r="C10" s="14">
        <v>16508522.449999999</v>
      </c>
      <c r="D10" s="19">
        <v>19669561.5</v>
      </c>
      <c r="E10" s="19">
        <v>21610207.862952702</v>
      </c>
      <c r="F10" s="19">
        <v>22990206.324146017</v>
      </c>
      <c r="G10" s="14">
        <v>20118189.732303835</v>
      </c>
    </row>
    <row r="11" spans="1:7" x14ac:dyDescent="0.25">
      <c r="B11" s="27" t="s">
        <v>1</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594</v>
      </c>
      <c r="H1" s="49" t="s">
        <v>595</v>
      </c>
    </row>
    <row r="2" spans="1:13" ht="15.75" thickBot="1" x14ac:dyDescent="0.3"/>
    <row r="3" spans="1:13" x14ac:dyDescent="0.25">
      <c r="A3" s="720" t="s">
        <v>306</v>
      </c>
      <c r="B3" s="721"/>
      <c r="C3" s="444" t="s">
        <v>380</v>
      </c>
      <c r="D3" s="720" t="s">
        <v>306</v>
      </c>
      <c r="E3" s="721"/>
      <c r="F3" s="453" t="s">
        <v>380</v>
      </c>
      <c r="H3" s="720" t="s">
        <v>306</v>
      </c>
      <c r="I3" s="721"/>
      <c r="J3" s="444" t="s">
        <v>380</v>
      </c>
      <c r="K3" s="720" t="s">
        <v>306</v>
      </c>
      <c r="L3" s="721"/>
      <c r="M3" s="453" t="s">
        <v>380</v>
      </c>
    </row>
    <row r="4" spans="1:13" x14ac:dyDescent="0.25">
      <c r="A4" s="722"/>
      <c r="B4" s="723"/>
      <c r="C4" s="360" t="s">
        <v>1</v>
      </c>
      <c r="D4" s="722"/>
      <c r="E4" s="723"/>
      <c r="F4" s="451" t="s">
        <v>1</v>
      </c>
      <c r="H4" s="722"/>
      <c r="I4" s="723"/>
      <c r="J4" s="360" t="s">
        <v>1</v>
      </c>
      <c r="K4" s="722"/>
      <c r="L4" s="723"/>
      <c r="M4" s="451" t="s">
        <v>1</v>
      </c>
    </row>
    <row r="5" spans="1:13" x14ac:dyDescent="0.25">
      <c r="A5" s="29"/>
      <c r="B5" s="29"/>
      <c r="C5" s="445"/>
      <c r="F5" s="454"/>
      <c r="H5" s="29"/>
      <c r="I5" s="29"/>
      <c r="J5" s="445"/>
      <c r="M5" s="454"/>
    </row>
    <row r="6" spans="1:13" x14ac:dyDescent="0.25">
      <c r="A6" s="30" t="s">
        <v>309</v>
      </c>
      <c r="B6" s="30"/>
      <c r="C6" s="500">
        <f>SUM(C8,C10)</f>
        <v>165815</v>
      </c>
      <c r="F6" s="448"/>
      <c r="H6" s="30" t="s">
        <v>309</v>
      </c>
      <c r="I6" s="30"/>
      <c r="J6" s="500" t="e">
        <f>#REF!/Sheet3!C6*1000</f>
        <v>#REF!</v>
      </c>
      <c r="M6" s="448"/>
    </row>
    <row r="7" spans="1:13" x14ac:dyDescent="0.25">
      <c r="A7" s="29"/>
      <c r="B7" s="29"/>
      <c r="C7" s="501"/>
      <c r="F7" s="448"/>
      <c r="H7" s="29"/>
      <c r="I7" s="29"/>
      <c r="J7" s="501"/>
      <c r="M7" s="448"/>
    </row>
    <row r="8" spans="1:13" x14ac:dyDescent="0.25">
      <c r="A8" s="374" t="s">
        <v>199</v>
      </c>
      <c r="B8" s="30"/>
      <c r="C8" s="500">
        <f>SUM(C12,F12,F25,C29,C45)</f>
        <v>153085</v>
      </c>
      <c r="F8" s="448"/>
      <c r="H8" s="374" t="s">
        <v>199</v>
      </c>
      <c r="I8" s="30"/>
      <c r="J8" s="500" t="e">
        <f>#REF!/Sheet3!C8*1000</f>
        <v>#REF!</v>
      </c>
      <c r="M8" s="448"/>
    </row>
    <row r="9" spans="1:13" x14ac:dyDescent="0.25">
      <c r="A9" s="375"/>
      <c r="B9" s="29"/>
      <c r="C9" s="501"/>
      <c r="F9" s="448"/>
      <c r="H9" s="375"/>
      <c r="I9" s="29"/>
      <c r="J9" s="501"/>
      <c r="M9" s="448"/>
    </row>
    <row r="10" spans="1:13" x14ac:dyDescent="0.25">
      <c r="A10" s="374" t="s">
        <v>310</v>
      </c>
      <c r="B10" s="30"/>
      <c r="C10" s="502">
        <f>F34</f>
        <v>12730</v>
      </c>
      <c r="F10" s="448"/>
      <c r="H10" s="374" t="s">
        <v>310</v>
      </c>
      <c r="I10" s="30"/>
      <c r="J10" s="502" t="e">
        <f>#REF!/Sheet3!C10*1000</f>
        <v>#REF!</v>
      </c>
      <c r="M10" s="448"/>
    </row>
    <row r="11" spans="1:13" x14ac:dyDescent="0.25">
      <c r="A11" s="29"/>
      <c r="B11" s="29"/>
      <c r="C11" s="501"/>
      <c r="F11" s="448"/>
      <c r="H11" s="29"/>
      <c r="I11" s="29"/>
      <c r="J11" s="501"/>
      <c r="M11" s="448"/>
    </row>
    <row r="12" spans="1:13" x14ac:dyDescent="0.25">
      <c r="A12" s="379" t="s">
        <v>311</v>
      </c>
      <c r="B12" s="33"/>
      <c r="C12" s="502">
        <f>SUM(C14:C27)</f>
        <v>34671</v>
      </c>
      <c r="D12" s="390" t="s">
        <v>337</v>
      </c>
      <c r="E12" s="29"/>
      <c r="F12" s="364">
        <f>SUM(F14:F23)</f>
        <v>22332</v>
      </c>
      <c r="H12" s="379" t="s">
        <v>311</v>
      </c>
      <c r="I12" s="33"/>
      <c r="J12" s="502" t="e">
        <f>#REF!/Sheet3!C12*1000</f>
        <v>#REF!</v>
      </c>
      <c r="K12" s="390" t="s">
        <v>337</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388</v>
      </c>
      <c r="C14" s="503">
        <v>2464</v>
      </c>
      <c r="D14" s="391"/>
      <c r="E14" s="38" t="s">
        <v>390</v>
      </c>
      <c r="F14" s="383">
        <v>1249</v>
      </c>
      <c r="H14" s="38"/>
      <c r="I14" s="389" t="s">
        <v>388</v>
      </c>
      <c r="J14" s="503" t="e">
        <f>#REF!/Sheet3!C14*1000</f>
        <v>#REF!</v>
      </c>
      <c r="K14" s="391"/>
      <c r="L14" s="38" t="s">
        <v>390</v>
      </c>
      <c r="M14" s="383" t="e">
        <f>#REF!/Sheet3!F14*1000</f>
        <v>#REF!</v>
      </c>
    </row>
    <row r="15" spans="1:13" x14ac:dyDescent="0.25">
      <c r="A15" s="38"/>
      <c r="B15" s="389" t="s">
        <v>312</v>
      </c>
      <c r="C15" s="503">
        <v>4640</v>
      </c>
      <c r="D15" s="391"/>
      <c r="E15" s="38" t="s">
        <v>391</v>
      </c>
      <c r="F15" s="383">
        <v>1511</v>
      </c>
      <c r="H15" s="38"/>
      <c r="I15" s="389" t="s">
        <v>312</v>
      </c>
      <c r="J15" s="503" t="e">
        <f>#REF!/Sheet3!C15*1000</f>
        <v>#REF!</v>
      </c>
      <c r="K15" s="391"/>
      <c r="L15" s="38" t="s">
        <v>391</v>
      </c>
      <c r="M15" s="383" t="e">
        <f>#REF!/Sheet3!F15*1000</f>
        <v>#REF!</v>
      </c>
    </row>
    <row r="16" spans="1:13" x14ac:dyDescent="0.25">
      <c r="A16" s="38"/>
      <c r="B16" s="389" t="s">
        <v>313</v>
      </c>
      <c r="C16" s="503">
        <v>1006</v>
      </c>
      <c r="D16" s="391"/>
      <c r="E16" s="38" t="s">
        <v>395</v>
      </c>
      <c r="F16" s="383">
        <v>1061</v>
      </c>
      <c r="H16" s="38"/>
      <c r="I16" s="389" t="s">
        <v>313</v>
      </c>
      <c r="J16" s="503" t="e">
        <f>#REF!/Sheet3!C16*1000</f>
        <v>#REF!</v>
      </c>
      <c r="K16" s="391"/>
      <c r="L16" s="38" t="s">
        <v>395</v>
      </c>
      <c r="M16" s="383" t="e">
        <f>#REF!/Sheet3!F16*1000</f>
        <v>#REF!</v>
      </c>
    </row>
    <row r="17" spans="1:13" x14ac:dyDescent="0.25">
      <c r="A17" s="38"/>
      <c r="B17" s="389" t="s">
        <v>396</v>
      </c>
      <c r="C17" s="503">
        <v>3128</v>
      </c>
      <c r="D17" s="391"/>
      <c r="E17" s="38" t="s">
        <v>389</v>
      </c>
      <c r="F17" s="383">
        <v>3633</v>
      </c>
      <c r="H17" s="38"/>
      <c r="I17" s="389" t="s">
        <v>396</v>
      </c>
      <c r="J17" s="503" t="e">
        <f>#REF!/Sheet3!C17*1000</f>
        <v>#REF!</v>
      </c>
      <c r="K17" s="391"/>
      <c r="L17" s="38" t="s">
        <v>389</v>
      </c>
      <c r="M17" s="383" t="e">
        <f>#REF!/Sheet3!F17*1000</f>
        <v>#REF!</v>
      </c>
    </row>
    <row r="18" spans="1:13" x14ac:dyDescent="0.25">
      <c r="A18" s="38"/>
      <c r="B18" s="389" t="s">
        <v>399</v>
      </c>
      <c r="C18" s="503">
        <v>3395</v>
      </c>
      <c r="D18" s="391"/>
      <c r="E18" s="38" t="s">
        <v>401</v>
      </c>
      <c r="F18" s="383">
        <v>4606</v>
      </c>
      <c r="H18" s="38"/>
      <c r="I18" s="389" t="s">
        <v>399</v>
      </c>
      <c r="J18" s="503" t="e">
        <f>#REF!/Sheet3!C18*1000</f>
        <v>#REF!</v>
      </c>
      <c r="K18" s="391"/>
      <c r="L18" s="38" t="s">
        <v>401</v>
      </c>
      <c r="M18" s="383" t="e">
        <f>#REF!/Sheet3!F18*1000</f>
        <v>#REF!</v>
      </c>
    </row>
    <row r="19" spans="1:13" x14ac:dyDescent="0.25">
      <c r="A19" s="38"/>
      <c r="B19" s="389" t="s">
        <v>400</v>
      </c>
      <c r="C19" s="503">
        <v>5970</v>
      </c>
      <c r="D19" s="63"/>
      <c r="E19" s="38" t="s">
        <v>338</v>
      </c>
      <c r="F19" s="383">
        <v>958</v>
      </c>
      <c r="H19" s="38"/>
      <c r="I19" s="389" t="s">
        <v>400</v>
      </c>
      <c r="J19" s="503" t="e">
        <f>#REF!/Sheet3!C19*1000</f>
        <v>#REF!</v>
      </c>
      <c r="K19" s="63"/>
      <c r="L19" s="38" t="s">
        <v>338</v>
      </c>
      <c r="M19" s="383" t="e">
        <f>#REF!/Sheet3!F19*1000</f>
        <v>#REF!</v>
      </c>
    </row>
    <row r="20" spans="1:13" x14ac:dyDescent="0.25">
      <c r="A20" s="38"/>
      <c r="B20" s="389" t="s">
        <v>314</v>
      </c>
      <c r="C20" s="503">
        <v>1117</v>
      </c>
      <c r="D20" s="390"/>
      <c r="E20" s="38" t="s">
        <v>339</v>
      </c>
      <c r="F20" s="383">
        <v>109</v>
      </c>
      <c r="H20" s="38"/>
      <c r="I20" s="389" t="s">
        <v>314</v>
      </c>
      <c r="J20" s="503" t="e">
        <f>#REF!/Sheet3!C20*1000</f>
        <v>#REF!</v>
      </c>
      <c r="K20" s="390"/>
      <c r="L20" s="38" t="s">
        <v>339</v>
      </c>
      <c r="M20" s="383" t="e">
        <f>#REF!/Sheet3!F20*1000</f>
        <v>#REF!</v>
      </c>
    </row>
    <row r="21" spans="1:13" x14ac:dyDescent="0.25">
      <c r="A21" s="38"/>
      <c r="B21" s="389" t="s">
        <v>315</v>
      </c>
      <c r="C21" s="503">
        <v>2401</v>
      </c>
      <c r="D21" s="391"/>
      <c r="E21" s="38" t="s">
        <v>340</v>
      </c>
      <c r="F21" s="383">
        <v>873</v>
      </c>
      <c r="H21" s="38"/>
      <c r="I21" s="389" t="s">
        <v>315</v>
      </c>
      <c r="J21" s="503" t="e">
        <f>#REF!/Sheet3!C21*1000</f>
        <v>#REF!</v>
      </c>
      <c r="K21" s="391"/>
      <c r="L21" s="38" t="s">
        <v>340</v>
      </c>
      <c r="M21" s="383" t="e">
        <f>#REF!/Sheet3!F21*1000</f>
        <v>#REF!</v>
      </c>
    </row>
    <row r="22" spans="1:13" x14ac:dyDescent="0.25">
      <c r="A22" s="38"/>
      <c r="B22" s="389" t="s">
        <v>316</v>
      </c>
      <c r="C22" s="503">
        <v>3584</v>
      </c>
      <c r="D22" s="391"/>
      <c r="E22" s="38" t="s">
        <v>341</v>
      </c>
      <c r="F22" s="383">
        <f>239+5+4711+137</f>
        <v>5092</v>
      </c>
      <c r="H22" s="38"/>
      <c r="I22" s="389" t="s">
        <v>316</v>
      </c>
      <c r="J22" s="503" t="e">
        <f>#REF!/Sheet3!C22*1000</f>
        <v>#REF!</v>
      </c>
      <c r="K22" s="391"/>
      <c r="L22" s="38" t="s">
        <v>341</v>
      </c>
      <c r="M22" s="383" t="e">
        <f>#REF!/Sheet3!F22*1000</f>
        <v>#REF!</v>
      </c>
    </row>
    <row r="23" spans="1:13" x14ac:dyDescent="0.25">
      <c r="A23" s="38"/>
      <c r="B23" s="389" t="s">
        <v>317</v>
      </c>
      <c r="C23" s="503">
        <v>1283</v>
      </c>
      <c r="D23" s="391"/>
      <c r="E23" s="38" t="s">
        <v>342</v>
      </c>
      <c r="F23" s="383">
        <f>8+3232</f>
        <v>3240</v>
      </c>
      <c r="H23" s="38"/>
      <c r="I23" s="389" t="s">
        <v>317</v>
      </c>
      <c r="J23" s="503" t="e">
        <f>#REF!/Sheet3!C23*1000</f>
        <v>#REF!</v>
      </c>
      <c r="K23" s="391"/>
      <c r="L23" s="38" t="s">
        <v>342</v>
      </c>
      <c r="M23" s="383" t="e">
        <f>#REF!/Sheet3!F23*1000</f>
        <v>#REF!</v>
      </c>
    </row>
    <row r="24" spans="1:13" x14ac:dyDescent="0.25">
      <c r="A24" s="38"/>
      <c r="B24" s="389" t="s">
        <v>405</v>
      </c>
      <c r="C24" s="503">
        <v>1198</v>
      </c>
      <c r="D24" s="391"/>
      <c r="E24" s="38"/>
      <c r="F24" s="383"/>
      <c r="H24" s="38"/>
      <c r="I24" s="389" t="s">
        <v>405</v>
      </c>
      <c r="J24" s="503" t="e">
        <f>#REF!/Sheet3!C24*1000</f>
        <v>#REF!</v>
      </c>
      <c r="K24" s="391"/>
      <c r="L24" s="38"/>
      <c r="M24" s="383"/>
    </row>
    <row r="25" spans="1:13" x14ac:dyDescent="0.25">
      <c r="A25" s="38"/>
      <c r="B25" s="389" t="s">
        <v>318</v>
      </c>
      <c r="C25" s="503">
        <v>2730</v>
      </c>
      <c r="D25" s="390" t="s">
        <v>344</v>
      </c>
      <c r="E25" s="38"/>
      <c r="F25" s="376">
        <f>SUM(F27:F32)</f>
        <v>23643</v>
      </c>
      <c r="H25" s="38"/>
      <c r="I25" s="389" t="s">
        <v>318</v>
      </c>
      <c r="J25" s="503" t="e">
        <f>#REF!/Sheet3!C25*1000</f>
        <v>#REF!</v>
      </c>
      <c r="K25" s="390" t="s">
        <v>344</v>
      </c>
      <c r="L25" s="38"/>
      <c r="M25" s="376" t="e">
        <f>#REF!/Sheet3!F25*1000</f>
        <v>#REF!</v>
      </c>
    </row>
    <row r="26" spans="1:13" x14ac:dyDescent="0.25">
      <c r="A26" s="38"/>
      <c r="B26" s="389" t="s">
        <v>402</v>
      </c>
      <c r="C26" s="503">
        <v>1098</v>
      </c>
      <c r="D26" s="405"/>
      <c r="E26" s="38"/>
      <c r="F26" s="383"/>
      <c r="H26" s="38"/>
      <c r="I26" s="389" t="s">
        <v>402</v>
      </c>
      <c r="J26" s="503" t="e">
        <f>#REF!/Sheet3!C26*1000</f>
        <v>#REF!</v>
      </c>
      <c r="K26" s="405"/>
      <c r="L26" s="38"/>
      <c r="M26" s="383"/>
    </row>
    <row r="27" spans="1:13" x14ac:dyDescent="0.25">
      <c r="A27" s="38"/>
      <c r="B27" s="389" t="s">
        <v>319</v>
      </c>
      <c r="C27" s="503">
        <v>657</v>
      </c>
      <c r="D27" s="391"/>
      <c r="E27" s="38" t="s">
        <v>392</v>
      </c>
      <c r="F27" s="383">
        <v>975</v>
      </c>
      <c r="H27" s="38"/>
      <c r="I27" s="389" t="s">
        <v>319</v>
      </c>
      <c r="J27" s="503" t="e">
        <f>#REF!/Sheet3!C27*1000</f>
        <v>#REF!</v>
      </c>
      <c r="K27" s="391"/>
      <c r="L27" s="38" t="s">
        <v>392</v>
      </c>
      <c r="M27" s="383" t="e">
        <f>#REF!/Sheet3!F27*1000</f>
        <v>#REF!</v>
      </c>
    </row>
    <row r="28" spans="1:13" x14ac:dyDescent="0.25">
      <c r="A28" s="29"/>
      <c r="B28" s="29"/>
      <c r="C28" s="501"/>
      <c r="D28" s="391"/>
      <c r="E28" s="38" t="s">
        <v>345</v>
      </c>
      <c r="F28" s="383">
        <f>69+3081</f>
        <v>3150</v>
      </c>
      <c r="H28" s="29"/>
      <c r="I28" s="29"/>
      <c r="J28" s="501"/>
      <c r="K28" s="391"/>
      <c r="L28" s="38" t="s">
        <v>345</v>
      </c>
      <c r="M28" s="383" t="e">
        <f>#REF!/Sheet3!F28*1000</f>
        <v>#REF!</v>
      </c>
    </row>
    <row r="29" spans="1:13" x14ac:dyDescent="0.25">
      <c r="A29" s="379" t="s">
        <v>320</v>
      </c>
      <c r="B29" s="29"/>
      <c r="C29" s="500">
        <f>SUM(C31:C43)</f>
        <v>47399</v>
      </c>
      <c r="D29" s="391"/>
      <c r="E29" s="38" t="s">
        <v>346</v>
      </c>
      <c r="F29" s="383">
        <f>1257+18</f>
        <v>1275</v>
      </c>
      <c r="H29" s="379" t="s">
        <v>320</v>
      </c>
      <c r="I29" s="29"/>
      <c r="J29" s="500" t="e">
        <f>#REF!/Sheet3!C29*1000</f>
        <v>#REF!</v>
      </c>
      <c r="K29" s="391"/>
      <c r="L29" s="38" t="s">
        <v>346</v>
      </c>
      <c r="M29" s="383" t="e">
        <f>#REF!/Sheet3!F29*1000</f>
        <v>#REF!</v>
      </c>
    </row>
    <row r="30" spans="1:13" x14ac:dyDescent="0.25">
      <c r="A30" s="38"/>
      <c r="B30" s="38"/>
      <c r="C30" s="503"/>
      <c r="D30" s="391"/>
      <c r="E30" s="38" t="s">
        <v>347</v>
      </c>
      <c r="F30" s="383">
        <f>8+7316</f>
        <v>7324</v>
      </c>
      <c r="H30" s="38"/>
      <c r="I30" s="38"/>
      <c r="J30" s="503"/>
      <c r="K30" s="391"/>
      <c r="L30" s="38" t="s">
        <v>347</v>
      </c>
      <c r="M30" s="383" t="e">
        <f>#REF!/Sheet3!F30*1000</f>
        <v>#REF!</v>
      </c>
    </row>
    <row r="31" spans="1:13" x14ac:dyDescent="0.25">
      <c r="A31" s="38"/>
      <c r="B31" s="38" t="s">
        <v>321</v>
      </c>
      <c r="C31" s="503">
        <f>9050+17</f>
        <v>9067</v>
      </c>
      <c r="D31" s="63"/>
      <c r="E31" s="38" t="s">
        <v>348</v>
      </c>
      <c r="F31" s="383">
        <f>99+4328+18</f>
        <v>4445</v>
      </c>
      <c r="H31" s="38"/>
      <c r="I31" s="38" t="s">
        <v>321</v>
      </c>
      <c r="J31" s="503" t="e">
        <f>#REF!/Sheet3!C31*1000</f>
        <v>#REF!</v>
      </c>
      <c r="K31" s="63"/>
      <c r="L31" s="38" t="s">
        <v>348</v>
      </c>
      <c r="M31" s="383" t="e">
        <f>#REF!/Sheet3!F31*1000</f>
        <v>#REF!</v>
      </c>
    </row>
    <row r="32" spans="1:13" x14ac:dyDescent="0.25">
      <c r="A32" s="38"/>
      <c r="B32" s="38" t="s">
        <v>322</v>
      </c>
      <c r="C32" s="503">
        <v>2878</v>
      </c>
      <c r="D32" s="38"/>
      <c r="E32" s="29" t="s">
        <v>407</v>
      </c>
      <c r="F32" s="383">
        <f>87+6383+4</f>
        <v>6474</v>
      </c>
      <c r="H32" s="38"/>
      <c r="I32" s="38" t="s">
        <v>322</v>
      </c>
      <c r="J32" s="503" t="e">
        <f>#REF!/Sheet3!C32*1000</f>
        <v>#REF!</v>
      </c>
      <c r="K32" s="38"/>
      <c r="L32" s="29" t="s">
        <v>407</v>
      </c>
      <c r="M32" s="383" t="e">
        <f>#REF!/Sheet3!F32*1000</f>
        <v>#REF!</v>
      </c>
    </row>
    <row r="33" spans="1:13" x14ac:dyDescent="0.25">
      <c r="A33" s="38"/>
      <c r="B33" s="38" t="s">
        <v>397</v>
      </c>
      <c r="C33" s="503">
        <v>6784</v>
      </c>
      <c r="D33" s="30"/>
      <c r="E33" s="29"/>
      <c r="F33" s="383"/>
      <c r="H33" s="38"/>
      <c r="I33" s="38" t="s">
        <v>397</v>
      </c>
      <c r="J33" s="503" t="e">
        <f>#REF!/Sheet3!C33*1000</f>
        <v>#REF!</v>
      </c>
      <c r="K33" s="30"/>
      <c r="L33" s="29"/>
      <c r="M33" s="383"/>
    </row>
    <row r="34" spans="1:13" x14ac:dyDescent="0.25">
      <c r="A34" s="38"/>
      <c r="B34" s="38" t="s">
        <v>323</v>
      </c>
      <c r="C34" s="503">
        <v>4316</v>
      </c>
      <c r="D34" s="390" t="s">
        <v>310</v>
      </c>
      <c r="E34" s="29"/>
      <c r="F34" s="376">
        <f>SUM(F36:F49)</f>
        <v>12730</v>
      </c>
      <c r="H34" s="38"/>
      <c r="I34" s="38" t="s">
        <v>323</v>
      </c>
      <c r="J34" s="503" t="e">
        <f>#REF!/Sheet3!C34*1000</f>
        <v>#REF!</v>
      </c>
      <c r="K34" s="390" t="s">
        <v>310</v>
      </c>
      <c r="L34" s="29"/>
      <c r="M34" s="376" t="e">
        <f>#REF!/Sheet3!F34*1000</f>
        <v>#REF!</v>
      </c>
    </row>
    <row r="35" spans="1:13" x14ac:dyDescent="0.25">
      <c r="A35" s="38"/>
      <c r="B35" s="38" t="s">
        <v>324</v>
      </c>
      <c r="C35" s="503">
        <v>3293</v>
      </c>
      <c r="D35" s="391"/>
      <c r="E35" s="38"/>
      <c r="F35" s="383"/>
      <c r="H35" s="38"/>
      <c r="I35" s="38" t="s">
        <v>324</v>
      </c>
      <c r="J35" s="503" t="e">
        <f>#REF!/Sheet3!C35*1000</f>
        <v>#REF!</v>
      </c>
      <c r="K35" s="391"/>
      <c r="L35" s="38"/>
      <c r="M35" s="383"/>
    </row>
    <row r="36" spans="1:13" x14ac:dyDescent="0.25">
      <c r="A36" s="38"/>
      <c r="B36" s="38" t="s">
        <v>325</v>
      </c>
      <c r="C36" s="503">
        <v>1027</v>
      </c>
      <c r="D36" s="391"/>
      <c r="E36" s="38" t="s">
        <v>349</v>
      </c>
      <c r="F36" s="383">
        <v>359</v>
      </c>
      <c r="H36" s="38"/>
      <c r="I36" s="38" t="s">
        <v>325</v>
      </c>
      <c r="J36" s="503" t="e">
        <f>#REF!/Sheet3!C36*1000</f>
        <v>#REF!</v>
      </c>
      <c r="K36" s="391"/>
      <c r="L36" s="38" t="s">
        <v>349</v>
      </c>
      <c r="M36" s="383" t="e">
        <f>#REF!/Sheet3!F36*1000</f>
        <v>#REF!</v>
      </c>
    </row>
    <row r="37" spans="1:13" x14ac:dyDescent="0.25">
      <c r="A37" s="38"/>
      <c r="B37" s="38" t="s">
        <v>326</v>
      </c>
      <c r="C37" s="503">
        <v>4240</v>
      </c>
      <c r="D37" s="391"/>
      <c r="E37" s="38" t="s">
        <v>350</v>
      </c>
      <c r="F37" s="383">
        <f>2+1064</f>
        <v>1066</v>
      </c>
      <c r="H37" s="38"/>
      <c r="I37" s="38" t="s">
        <v>326</v>
      </c>
      <c r="J37" s="503" t="e">
        <f>#REF!/Sheet3!C37*1000</f>
        <v>#REF!</v>
      </c>
      <c r="K37" s="391"/>
      <c r="L37" s="38" t="s">
        <v>350</v>
      </c>
      <c r="M37" s="383" t="e">
        <f>#REF!/Sheet3!F37*1000</f>
        <v>#REF!</v>
      </c>
    </row>
    <row r="38" spans="1:13" x14ac:dyDescent="0.25">
      <c r="A38" s="38"/>
      <c r="B38" s="38" t="s">
        <v>327</v>
      </c>
      <c r="C38" s="503">
        <v>2854</v>
      </c>
      <c r="D38" s="391"/>
      <c r="E38" s="38" t="s">
        <v>351</v>
      </c>
      <c r="F38" s="383">
        <v>445</v>
      </c>
      <c r="H38" s="38"/>
      <c r="I38" s="38" t="s">
        <v>327</v>
      </c>
      <c r="J38" s="503" t="e">
        <f>#REF!/Sheet3!C38*1000</f>
        <v>#REF!</v>
      </c>
      <c r="K38" s="391"/>
      <c r="L38" s="38" t="s">
        <v>351</v>
      </c>
      <c r="M38" s="383" t="e">
        <f>#REF!/Sheet3!F38*1000</f>
        <v>#REF!</v>
      </c>
    </row>
    <row r="39" spans="1:13" x14ac:dyDescent="0.25">
      <c r="A39" s="38"/>
      <c r="B39" s="38" t="s">
        <v>406</v>
      </c>
      <c r="C39" s="503">
        <f>7+2821</f>
        <v>2828</v>
      </c>
      <c r="D39" s="391"/>
      <c r="E39" s="38" t="s">
        <v>352</v>
      </c>
      <c r="F39" s="383">
        <v>180</v>
      </c>
      <c r="H39" s="38"/>
      <c r="I39" s="38" t="s">
        <v>406</v>
      </c>
      <c r="J39" s="503" t="e">
        <f>#REF!/Sheet3!C39*1000</f>
        <v>#REF!</v>
      </c>
      <c r="K39" s="391"/>
      <c r="L39" s="38" t="s">
        <v>352</v>
      </c>
      <c r="M39" s="383" t="e">
        <f>#REF!/Sheet3!F39*1000</f>
        <v>#REF!</v>
      </c>
    </row>
    <row r="40" spans="1:13" x14ac:dyDescent="0.25">
      <c r="A40" s="38"/>
      <c r="B40" s="29" t="s">
        <v>328</v>
      </c>
      <c r="C40" s="503">
        <f>54+2396</f>
        <v>2450</v>
      </c>
      <c r="D40" s="391"/>
      <c r="E40" s="29" t="s">
        <v>353</v>
      </c>
      <c r="F40" s="383">
        <f>338+50</f>
        <v>388</v>
      </c>
      <c r="H40" s="38"/>
      <c r="I40" s="29" t="s">
        <v>328</v>
      </c>
      <c r="J40" s="503" t="e">
        <f>#REF!/Sheet3!C40*1000</f>
        <v>#REF!</v>
      </c>
      <c r="K40" s="391"/>
      <c r="L40" s="29" t="s">
        <v>353</v>
      </c>
      <c r="M40" s="383" t="e">
        <f>#REF!/Sheet3!F40*1000</f>
        <v>#REF!</v>
      </c>
    </row>
    <row r="41" spans="1:13" x14ac:dyDescent="0.25">
      <c r="A41" s="38"/>
      <c r="B41" s="29" t="s">
        <v>329</v>
      </c>
      <c r="C41" s="503">
        <v>655</v>
      </c>
      <c r="D41" s="391"/>
      <c r="E41" s="29" t="s">
        <v>354</v>
      </c>
      <c r="F41" s="383">
        <v>1568</v>
      </c>
      <c r="H41" s="38"/>
      <c r="I41" s="29" t="s">
        <v>329</v>
      </c>
      <c r="J41" s="503" t="e">
        <f>#REF!/Sheet3!C41*1000</f>
        <v>#REF!</v>
      </c>
      <c r="K41" s="391"/>
      <c r="L41" s="29" t="s">
        <v>354</v>
      </c>
      <c r="M41" s="383" t="e">
        <f>#REF!/Sheet3!F41*1000</f>
        <v>#REF!</v>
      </c>
    </row>
    <row r="42" spans="1:13" x14ac:dyDescent="0.25">
      <c r="A42" s="63"/>
      <c r="B42" s="38" t="s">
        <v>410</v>
      </c>
      <c r="C42" s="503">
        <v>1680</v>
      </c>
      <c r="D42" s="63"/>
      <c r="E42" s="29" t="s">
        <v>355</v>
      </c>
      <c r="F42" s="383">
        <v>713</v>
      </c>
      <c r="H42" s="63"/>
      <c r="I42" s="38" t="s">
        <v>410</v>
      </c>
      <c r="J42" s="503" t="e">
        <f>#REF!/Sheet3!C42*1000</f>
        <v>#REF!</v>
      </c>
      <c r="K42" s="63"/>
      <c r="L42" s="29" t="s">
        <v>355</v>
      </c>
      <c r="M42" s="383" t="e">
        <f>#REF!/Sheet3!F42*1000</f>
        <v>#REF!</v>
      </c>
    </row>
    <row r="43" spans="1:13" x14ac:dyDescent="0.25">
      <c r="A43" s="63"/>
      <c r="B43" s="38" t="s">
        <v>411</v>
      </c>
      <c r="C43" s="503">
        <v>5327</v>
      </c>
      <c r="D43" s="63"/>
      <c r="E43" s="38" t="s">
        <v>356</v>
      </c>
      <c r="F43" s="383">
        <v>239</v>
      </c>
      <c r="H43" s="63"/>
      <c r="I43" s="38" t="s">
        <v>411</v>
      </c>
      <c r="J43" s="503" t="e">
        <f>#REF!/Sheet3!C43*1000</f>
        <v>#REF!</v>
      </c>
      <c r="K43" s="63"/>
      <c r="L43" s="38" t="s">
        <v>356</v>
      </c>
      <c r="M43" s="383" t="e">
        <f>#REF!/Sheet3!F43*1000</f>
        <v>#REF!</v>
      </c>
    </row>
    <row r="44" spans="1:13" x14ac:dyDescent="0.25">
      <c r="A44" s="38"/>
      <c r="B44" s="38"/>
      <c r="C44" s="503"/>
      <c r="D44" s="391"/>
      <c r="E44" s="38" t="s">
        <v>408</v>
      </c>
      <c r="F44" s="383">
        <v>663</v>
      </c>
      <c r="H44" s="38"/>
      <c r="I44" s="38"/>
      <c r="J44" s="503"/>
      <c r="K44" s="391"/>
      <c r="L44" s="38" t="s">
        <v>408</v>
      </c>
      <c r="M44" s="383" t="e">
        <f>#REF!/Sheet3!F44*1000</f>
        <v>#REF!</v>
      </c>
    </row>
    <row r="45" spans="1:13" x14ac:dyDescent="0.25">
      <c r="A45" s="390" t="s">
        <v>330</v>
      </c>
      <c r="B45" s="29"/>
      <c r="C45" s="500">
        <f>SUM(C47:C57)</f>
        <v>25040</v>
      </c>
      <c r="D45" s="63"/>
      <c r="E45" s="38" t="s">
        <v>409</v>
      </c>
      <c r="F45" s="383">
        <v>758</v>
      </c>
      <c r="H45" s="390" t="s">
        <v>330</v>
      </c>
      <c r="I45" s="29"/>
      <c r="J45" s="500" t="e">
        <f>#REF!/Sheet3!C45*1000</f>
        <v>#REF!</v>
      </c>
      <c r="K45" s="63"/>
      <c r="L45" s="38" t="s">
        <v>409</v>
      </c>
      <c r="M45" s="383" t="e">
        <f>#REF!/Sheet3!F45*1000</f>
        <v>#REF!</v>
      </c>
    </row>
    <row r="46" spans="1:13" x14ac:dyDescent="0.25">
      <c r="A46" s="151"/>
      <c r="B46" s="30"/>
      <c r="C46" s="503"/>
      <c r="D46" s="391"/>
      <c r="E46" s="38" t="s">
        <v>403</v>
      </c>
      <c r="F46" s="383">
        <v>2656</v>
      </c>
      <c r="H46" s="151"/>
      <c r="I46" s="30"/>
      <c r="J46" s="503"/>
      <c r="K46" s="391"/>
      <c r="L46" s="38" t="s">
        <v>403</v>
      </c>
      <c r="M46" s="383" t="e">
        <f>#REF!/Sheet3!F46*1000</f>
        <v>#REF!</v>
      </c>
    </row>
    <row r="47" spans="1:13" x14ac:dyDescent="0.25">
      <c r="A47" s="38"/>
      <c r="B47" s="38" t="s">
        <v>387</v>
      </c>
      <c r="C47" s="503">
        <v>3499</v>
      </c>
      <c r="D47" s="391"/>
      <c r="E47" s="38" t="s">
        <v>357</v>
      </c>
      <c r="F47" s="383">
        <v>1582</v>
      </c>
      <c r="H47" s="38"/>
      <c r="I47" s="38" t="s">
        <v>387</v>
      </c>
      <c r="J47" s="503" t="e">
        <f>#REF!/Sheet3!C47*1000</f>
        <v>#REF!</v>
      </c>
      <c r="K47" s="391"/>
      <c r="L47" s="38" t="s">
        <v>357</v>
      </c>
      <c r="M47" s="383" t="e">
        <f>#REF!/Sheet3!F47*1000</f>
        <v>#REF!</v>
      </c>
    </row>
    <row r="48" spans="1:13" x14ac:dyDescent="0.25">
      <c r="A48" s="38"/>
      <c r="B48" s="38" t="s">
        <v>331</v>
      </c>
      <c r="C48" s="503">
        <v>1148</v>
      </c>
      <c r="D48" s="391"/>
      <c r="E48" s="38" t="s">
        <v>358</v>
      </c>
      <c r="F48" s="383">
        <v>1337</v>
      </c>
      <c r="H48" s="38"/>
      <c r="I48" s="38" t="s">
        <v>331</v>
      </c>
      <c r="J48" s="503" t="e">
        <f>#REF!/Sheet3!C48*1000</f>
        <v>#REF!</v>
      </c>
      <c r="K48" s="391"/>
      <c r="L48" s="38" t="s">
        <v>358</v>
      </c>
      <c r="M48" s="383" t="e">
        <f>#REF!/Sheet3!F48*1000</f>
        <v>#REF!</v>
      </c>
    </row>
    <row r="49" spans="1:13" x14ac:dyDescent="0.25">
      <c r="A49" s="38"/>
      <c r="B49" s="38" t="s">
        <v>393</v>
      </c>
      <c r="C49" s="503">
        <v>1872</v>
      </c>
      <c r="D49" s="504"/>
      <c r="E49" s="38" t="s">
        <v>343</v>
      </c>
      <c r="F49" s="383">
        <f>292+484</f>
        <v>776</v>
      </c>
      <c r="H49" s="38"/>
      <c r="I49" s="38" t="s">
        <v>393</v>
      </c>
      <c r="J49" s="503" t="e">
        <f>#REF!/Sheet3!C49*1000</f>
        <v>#REF!</v>
      </c>
      <c r="K49" s="504"/>
      <c r="L49" s="38" t="s">
        <v>343</v>
      </c>
      <c r="M49" s="383" t="e">
        <f>#REF!/Sheet3!F49*1000</f>
        <v>#REF!</v>
      </c>
    </row>
    <row r="50" spans="1:13" x14ac:dyDescent="0.25">
      <c r="A50" s="38"/>
      <c r="B50" s="38" t="s">
        <v>394</v>
      </c>
      <c r="C50" s="503">
        <v>882</v>
      </c>
      <c r="D50" s="448"/>
      <c r="E50" s="505"/>
      <c r="F50" s="448"/>
      <c r="H50" s="38"/>
      <c r="I50" s="38" t="s">
        <v>394</v>
      </c>
      <c r="J50" s="503" t="e">
        <f>#REF!/Sheet3!C50*1000</f>
        <v>#REF!</v>
      </c>
      <c r="K50" s="448"/>
      <c r="L50" s="505"/>
      <c r="M50" s="448"/>
    </row>
    <row r="51" spans="1:13" x14ac:dyDescent="0.25">
      <c r="A51" s="38"/>
      <c r="B51" s="38" t="s">
        <v>398</v>
      </c>
      <c r="C51" s="503">
        <v>791</v>
      </c>
      <c r="D51" s="448"/>
      <c r="E51" s="505"/>
      <c r="F51" s="448"/>
      <c r="H51" s="38"/>
      <c r="I51" s="38" t="s">
        <v>398</v>
      </c>
      <c r="J51" s="503" t="e">
        <f>#REF!/Sheet3!C51*1000</f>
        <v>#REF!</v>
      </c>
      <c r="K51" s="448"/>
      <c r="L51" s="505"/>
      <c r="M51" s="448"/>
    </row>
    <row r="52" spans="1:13" x14ac:dyDescent="0.25">
      <c r="A52" s="38"/>
      <c r="B52" s="38" t="s">
        <v>404</v>
      </c>
      <c r="C52" s="503">
        <v>4096</v>
      </c>
      <c r="D52" s="448"/>
      <c r="E52" s="505"/>
      <c r="F52" s="448"/>
      <c r="H52" s="38"/>
      <c r="I52" s="38" t="s">
        <v>404</v>
      </c>
      <c r="J52" s="503" t="e">
        <f>#REF!/Sheet3!C52*1000</f>
        <v>#REF!</v>
      </c>
      <c r="K52" s="448"/>
      <c r="L52" s="505"/>
      <c r="M52" s="448"/>
    </row>
    <row r="53" spans="1:13" x14ac:dyDescent="0.25">
      <c r="A53" s="29"/>
      <c r="B53" s="38" t="s">
        <v>332</v>
      </c>
      <c r="C53" s="503">
        <v>1236</v>
      </c>
      <c r="D53" s="448"/>
      <c r="E53" s="505"/>
      <c r="F53" s="448"/>
      <c r="H53" s="29"/>
      <c r="I53" s="38" t="s">
        <v>332</v>
      </c>
      <c r="J53" s="503" t="e">
        <f>#REF!/Sheet3!C53*1000</f>
        <v>#REF!</v>
      </c>
      <c r="K53" s="448"/>
      <c r="L53" s="505"/>
      <c r="M53" s="448"/>
    </row>
    <row r="54" spans="1:13" x14ac:dyDescent="0.25">
      <c r="A54" s="29"/>
      <c r="B54" s="38" t="s">
        <v>333</v>
      </c>
      <c r="C54" s="503">
        <v>1206</v>
      </c>
      <c r="D54" s="448"/>
      <c r="E54" s="505"/>
      <c r="F54" s="448"/>
      <c r="H54" s="29"/>
      <c r="I54" s="38" t="s">
        <v>333</v>
      </c>
      <c r="J54" s="503" t="e">
        <f>#REF!/Sheet3!C54*1000</f>
        <v>#REF!</v>
      </c>
      <c r="K54" s="448"/>
      <c r="L54" s="505"/>
      <c r="M54" s="448"/>
    </row>
    <row r="55" spans="1:13" x14ac:dyDescent="0.25">
      <c r="A55" s="29"/>
      <c r="B55" s="38" t="s">
        <v>334</v>
      </c>
      <c r="C55" s="503">
        <v>1087</v>
      </c>
      <c r="D55" s="448"/>
      <c r="E55" s="505"/>
      <c r="F55" s="448"/>
      <c r="H55" s="29"/>
      <c r="I55" s="38" t="s">
        <v>334</v>
      </c>
      <c r="J55" s="503" t="e">
        <f>#REF!/Sheet3!C55*1000</f>
        <v>#REF!</v>
      </c>
      <c r="K55" s="448"/>
      <c r="L55" s="505"/>
      <c r="M55" s="448"/>
    </row>
    <row r="56" spans="1:13" x14ac:dyDescent="0.25">
      <c r="A56" s="38"/>
      <c r="B56" s="38" t="s">
        <v>335</v>
      </c>
      <c r="C56" s="503">
        <v>4948</v>
      </c>
      <c r="D56" s="448"/>
      <c r="E56" s="505"/>
      <c r="F56" s="448"/>
      <c r="H56" s="38"/>
      <c r="I56" s="38" t="s">
        <v>335</v>
      </c>
      <c r="J56" s="503" t="e">
        <f>#REF!/Sheet3!C56*1000</f>
        <v>#REF!</v>
      </c>
      <c r="K56" s="448"/>
      <c r="L56" s="505"/>
      <c r="M56" s="448"/>
    </row>
    <row r="57" spans="1:13" x14ac:dyDescent="0.25">
      <c r="A57" s="29"/>
      <c r="B57" s="38" t="s">
        <v>336</v>
      </c>
      <c r="C57" s="503">
        <v>4275</v>
      </c>
      <c r="D57" s="448"/>
      <c r="E57" s="505"/>
      <c r="F57" s="448"/>
      <c r="H57" s="29"/>
      <c r="I57" s="38" t="s">
        <v>336</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381</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280</v>
      </c>
    </row>
    <row r="3" spans="1:6" x14ac:dyDescent="0.25">
      <c r="A3" s="333" t="s">
        <v>3</v>
      </c>
      <c r="B3" s="333">
        <v>2012</v>
      </c>
      <c r="C3" s="333">
        <v>2013</v>
      </c>
      <c r="D3" s="333">
        <v>2014</v>
      </c>
      <c r="E3" s="333">
        <v>2015</v>
      </c>
      <c r="F3" s="333">
        <v>2016</v>
      </c>
    </row>
    <row r="4" spans="1:6" x14ac:dyDescent="0.25">
      <c r="A4" s="334" t="s">
        <v>4</v>
      </c>
      <c r="B4" s="332">
        <v>7323</v>
      </c>
      <c r="C4" s="332">
        <v>7294</v>
      </c>
      <c r="D4" s="332">
        <v>7354</v>
      </c>
      <c r="E4" s="332">
        <v>7407</v>
      </c>
      <c r="F4" s="332">
        <v>7718</v>
      </c>
    </row>
    <row r="5" spans="1:6" x14ac:dyDescent="0.25">
      <c r="A5" s="334" t="s">
        <v>6</v>
      </c>
      <c r="B5" s="332">
        <v>59441</v>
      </c>
      <c r="C5" s="332">
        <v>60935</v>
      </c>
      <c r="D5" s="332">
        <v>61286</v>
      </c>
      <c r="E5" s="332">
        <v>63412</v>
      </c>
      <c r="F5" s="332">
        <v>65697</v>
      </c>
    </row>
    <row r="6" spans="1:6" x14ac:dyDescent="0.25">
      <c r="A6" s="334" t="s">
        <v>7</v>
      </c>
      <c r="B6" s="332">
        <v>15684</v>
      </c>
      <c r="C6" s="332">
        <v>16110</v>
      </c>
      <c r="D6" s="332">
        <v>15757</v>
      </c>
      <c r="E6" s="332">
        <v>16018</v>
      </c>
      <c r="F6" s="332">
        <v>16165</v>
      </c>
    </row>
    <row r="7" spans="1:6" x14ac:dyDescent="0.25">
      <c r="A7" s="334" t="s">
        <v>9</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788</v>
      </c>
    </row>
    <row r="3" spans="1:38" x14ac:dyDescent="0.25">
      <c r="A3" t="s">
        <v>1</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307</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308</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619</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753</v>
      </c>
    </row>
    <row r="3" spans="1:18" x14ac:dyDescent="0.2">
      <c r="I3" s="214"/>
      <c r="J3" s="214"/>
    </row>
    <row r="4" spans="1:18" s="38" customFormat="1" ht="18" customHeight="1" x14ac:dyDescent="0.25">
      <c r="A4" s="47"/>
      <c r="B4" s="709">
        <v>2014</v>
      </c>
      <c r="C4" s="710"/>
      <c r="D4" s="711"/>
      <c r="E4" s="709">
        <v>2015</v>
      </c>
      <c r="F4" s="710"/>
      <c r="G4" s="710"/>
      <c r="H4" s="709">
        <v>2016</v>
      </c>
      <c r="I4" s="710"/>
      <c r="J4" s="710"/>
      <c r="K4" s="709">
        <v>2017</v>
      </c>
      <c r="L4" s="710"/>
      <c r="M4" s="710"/>
      <c r="N4" s="709">
        <v>2018</v>
      </c>
      <c r="O4" s="710"/>
      <c r="P4" s="710"/>
      <c r="Q4" s="344"/>
      <c r="R4" s="126"/>
    </row>
    <row r="5" spans="1:18" s="38" customFormat="1" ht="18" customHeight="1" x14ac:dyDescent="0.25">
      <c r="A5" s="46"/>
      <c r="B5" s="51" t="s">
        <v>277</v>
      </c>
      <c r="C5" s="304" t="s">
        <v>278</v>
      </c>
      <c r="D5" s="86" t="s">
        <v>1</v>
      </c>
      <c r="E5" s="51" t="s">
        <v>277</v>
      </c>
      <c r="F5" s="304" t="s">
        <v>278</v>
      </c>
      <c r="G5" s="304" t="s">
        <v>1</v>
      </c>
      <c r="H5" s="51" t="s">
        <v>277</v>
      </c>
      <c r="I5" s="304" t="s">
        <v>278</v>
      </c>
      <c r="J5" s="304" t="s">
        <v>1</v>
      </c>
      <c r="K5" s="51" t="s">
        <v>277</v>
      </c>
      <c r="L5" s="304" t="s">
        <v>278</v>
      </c>
      <c r="M5" s="304" t="s">
        <v>1</v>
      </c>
      <c r="N5" s="51" t="s">
        <v>277</v>
      </c>
      <c r="O5" s="304" t="s">
        <v>278</v>
      </c>
      <c r="P5" s="304" t="s">
        <v>1</v>
      </c>
      <c r="Q5" s="344"/>
      <c r="R5" s="126"/>
    </row>
    <row r="6" spans="1:18" ht="14.1" customHeight="1" x14ac:dyDescent="0.2">
      <c r="A6" s="44" t="s">
        <v>40</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36</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39</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38</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279</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35</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34</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33</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32</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31</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30</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29</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28</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27</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26</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25</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24</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304</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234</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23</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305</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235</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22</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21</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20</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426</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287</v>
      </c>
      <c r="B39" s="31"/>
    </row>
    <row r="40" spans="1:18" x14ac:dyDescent="0.2">
      <c r="A40" s="32" t="s">
        <v>424</v>
      </c>
      <c r="B40" s="358"/>
      <c r="C40" s="32"/>
      <c r="D40" s="32"/>
      <c r="E40" s="32"/>
      <c r="F40" s="32"/>
    </row>
    <row r="41" spans="1:18" x14ac:dyDescent="0.2">
      <c r="A41" s="32" t="s">
        <v>425</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3.3</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2025-10-31T15:58:46Z</dcterms:modified>
</cp:coreProperties>
</file>