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charts/chart8.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comments2.xml" ContentType="application/vnd.openxmlformats-officedocument.spreadsheetml.comments+xml"/>
  <Override PartName="/xl/drawings/drawing8.xml" ContentType="application/vnd.openxmlformats-officedocument.drawing+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xml"/>
  <Override PartName="/xl/charts/chart11.xml" ContentType="application/vnd.openxmlformats-officedocument.drawingml.chart+xml"/>
  <Override PartName="/xl/drawings/drawing11.xml" ContentType="application/vnd.openxmlformats-officedocument.drawing+xml"/>
  <Override PartName="/xl/charts/chart12.xml" ContentType="application/vnd.openxmlformats-officedocument.drawingml.chart+xml"/>
  <Override PartName="/xl/drawings/drawing12.xml" ContentType="application/vnd.openxmlformats-officedocument.drawing+xml"/>
  <Override PartName="/xl/charts/chart13.xml" ContentType="application/vnd.openxmlformats-officedocument.drawingml.chart+xml"/>
  <Override PartName="/xl/drawings/drawing13.xml" ContentType="application/vnd.openxmlformats-officedocument.drawing+xml"/>
  <Override PartName="/xl/comments3.xml" ContentType="application/vnd.openxmlformats-officedocument.spreadsheetml.comments+xml"/>
  <Override PartName="/xl/charts/chart14.xml" ContentType="application/vnd.openxmlformats-officedocument.drawingml.chart+xml"/>
  <Override PartName="/xl/drawings/drawing14.xml" ContentType="application/vnd.openxmlformats-officedocument.drawing+xml"/>
  <Override PartName="/xl/charts/chart15.xml" ContentType="application/vnd.openxmlformats-officedocument.drawingml.chart+xml"/>
  <Override PartName="/xl/drawings/drawing15.xml" ContentType="application/vnd.openxmlformats-officedocument.drawing+xml"/>
  <Override PartName="/xl/charts/chart16.xml" ContentType="application/vnd.openxmlformats-officedocument.drawingml.chart+xml"/>
  <Override PartName="/xl/drawings/drawing16.xml" ContentType="application/vnd.openxmlformats-officedocument.drawing+xml"/>
  <Override PartName="/xl/charts/chart1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7.xml" ContentType="application/vnd.openxmlformats-officedocument.drawing+xml"/>
  <Override PartName="/xl/charts/chart18.xml" ContentType="application/vnd.openxmlformats-officedocument.drawingml.chart+xml"/>
  <Override PartName="/xl/drawings/drawing18.xml" ContentType="application/vnd.openxmlformats-officedocument.drawing+xml"/>
  <Override PartName="/xl/comments4.xml" ContentType="application/vnd.openxmlformats-officedocument.spreadsheetml.comments+xml"/>
  <Override PartName="/xl/threadedComments/threadedComment2.xml" ContentType="application/vnd.ms-excel.threadedcomments+xml"/>
  <Override PartName="/xl/charts/chart19.xml" ContentType="application/vnd.openxmlformats-officedocument.drawingml.chart+xml"/>
  <Override PartName="/xl/charts/chart20.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harts/chart21.xml" ContentType="application/vnd.openxmlformats-officedocument.drawingml.chart+xml"/>
  <Override PartName="/xl/drawings/drawing23.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24.xml" ContentType="application/vnd.openxmlformats-officedocument.drawing+xml"/>
  <Override PartName="/xl/drawings/drawing25.xml" ContentType="application/vnd.openxmlformats-officedocument.drawing+xml"/>
  <Override PartName="/xl/charts/chart24.xml" ContentType="application/vnd.openxmlformats-officedocument.drawingml.chart+xml"/>
  <Override PartName="/xl/drawings/drawing26.xml" ContentType="application/vnd.openxmlformats-officedocument.drawing+xml"/>
  <Override PartName="/xl/charts/chart25.xml" ContentType="application/vnd.openxmlformats-officedocument.drawingml.chart+xml"/>
  <Override PartName="/xl/drawings/drawing27.xml" ContentType="application/vnd.openxmlformats-officedocument.drawing+xml"/>
  <Override PartName="/xl/charts/chart26.xml" ContentType="application/vnd.openxmlformats-officedocument.drawingml.chart+xml"/>
  <Override PartName="/xl/drawings/drawing28.xml" ContentType="application/vnd.openxmlformats-officedocument.drawing+xml"/>
  <Override PartName="/xl/charts/chart27.xml" ContentType="application/vnd.openxmlformats-officedocument.drawingml.chart+xml"/>
  <Override PartName="/xl/drawings/drawing29.xml" ContentType="application/vnd.openxmlformats-officedocument.drawing+xml"/>
  <Override PartName="/xl/charts/chart28.xml" ContentType="application/vnd.openxmlformats-officedocument.drawingml.chart+xml"/>
  <Override PartName="/xl/drawings/drawing30.xml" ContentType="application/vnd.openxmlformats-officedocument.drawing+xml"/>
  <Override PartName="/xl/charts/chart29.xml" ContentType="application/vnd.openxmlformats-officedocument.drawingml.chart+xml"/>
  <Override PartName="/xl/drawings/drawing31.xml" ContentType="application/vnd.openxmlformats-officedocument.drawing+xml"/>
  <Override PartName="/xl/charts/chart30.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defaultThemeVersion="124226"/>
  <mc:AlternateContent xmlns:mc="http://schemas.openxmlformats.org/markup-compatibility/2006">
    <mc:Choice Requires="x15">
      <x15ac:absPath xmlns:x15ac="http://schemas.microsoft.com/office/spreadsheetml/2010/11/ac" url="https://govmt-my.sharepoint.com/personal/lara_friggieri-cordina_gov_mt/Documents/Dissemination and Communication Unit/Old Dissemination Products_Shared/Rosemarie/2025/Social Protection/Chapter 3/Tables/"/>
    </mc:Choice>
  </mc:AlternateContent>
  <xr:revisionPtr revIDLastSave="8" documentId="13_ncr:1_{C785D815-22D6-4A6C-9E98-F7CA62816D7D}" xr6:coauthVersionLast="47" xr6:coauthVersionMax="47" xr10:uidLastSave="{3CBCEF5C-8B8C-4C97-BCD2-8AF1E12ED254}"/>
  <bookViews>
    <workbookView xWindow="-120" yWindow="-120" windowWidth="20730" windowHeight="11040" firstSheet="12" activeTab="12" xr2:uid="{98551EB4-778A-43FC-BF1B-6D0267E05631}"/>
  </bookViews>
  <sheets>
    <sheet name="_Charts 1.1&amp;1.2 data" sheetId="130" state="hidden" r:id="rId1"/>
    <sheet name="C1.3 data_" sheetId="2" state="hidden" r:id="rId2"/>
    <sheet name="_C1.4 data" sheetId="64" state="hidden" r:id="rId3"/>
    <sheet name="C1.5 data" sheetId="65" state="hidden" r:id="rId4"/>
    <sheet name="C1.6 data" sheetId="131" state="hidden" r:id="rId5"/>
    <sheet name="C1.7 data" sheetId="135" state="hidden" r:id="rId6"/>
    <sheet name="Chart 3 data" sheetId="49" state="hidden" r:id="rId7"/>
    <sheet name="C1.8 data" sheetId="142" state="hidden" r:id="rId8"/>
    <sheet name="2.3" sheetId="47" state="hidden" r:id="rId9"/>
    <sheet name="2.4" sheetId="48" state="hidden" r:id="rId10"/>
    <sheet name="POYC" sheetId="132" state="hidden" r:id="rId11"/>
    <sheet name="C2.1 data" sheetId="128" state="hidden" r:id="rId12"/>
    <sheet name="Table 3.6" sheetId="147" r:id="rId13"/>
    <sheet name="C3.1 data" sheetId="126" state="hidden" r:id="rId14"/>
    <sheet name="C4.1 data" sheetId="71" state="hidden" r:id="rId15"/>
    <sheet name="C4.1 data_" sheetId="77" state="hidden" r:id="rId16"/>
    <sheet name="C5.1 data" sheetId="84" state="hidden" r:id="rId17"/>
    <sheet name="C6.1 data" sheetId="88" state="hidden" r:id="rId18"/>
    <sheet name="ChildCareChart" sheetId="136" state="hidden" r:id="rId19"/>
    <sheet name="C6.3 data" sheetId="94" state="hidden" r:id="rId20"/>
    <sheet name="C7.1 data" sheetId="143" state="hidden" r:id="rId21"/>
    <sheet name="C7.2 data" sheetId="101" state="hidden" r:id="rId22"/>
    <sheet name="C10.1_10.2 data" sheetId="134" state="hidden" r:id="rId23"/>
    <sheet name="Expenditure per beneficiary" sheetId="138" state="hidden" r:id="rId24"/>
    <sheet name="Expenditure per 1,000 pop" sheetId="145" state="hidden" r:id="rId25"/>
    <sheet name="Beneficiaries per 1,000 pop" sheetId="59" state="hidden" r:id="rId26"/>
    <sheet name="Per 1000 pop comparison" sheetId="60" state="hidden" r:id="rId27"/>
    <sheet name="glossary" sheetId="32" state="hidden" r:id="rId28"/>
    <sheet name="appendices" sheetId="33" state="hidden" r:id="rId29"/>
    <sheet name="2.1" sheetId="6" state="hidden" r:id="rId30"/>
    <sheet name="2.1.1" sheetId="7" state="hidden" r:id="rId31"/>
    <sheet name="2.2" sheetId="8" state="hidden" r:id="rId32"/>
    <sheet name="2.2.1" sheetId="9" state="hidden" r:id="rId33"/>
    <sheet name="3.1" sheetId="10" state="hidden" r:id="rId34"/>
    <sheet name="3.2" sheetId="55" state="hidden" r:id="rId35"/>
    <sheet name="4" sheetId="11" state="hidden" r:id="rId36"/>
    <sheet name="5.1_5.2" sheetId="12" state="hidden" r:id="rId37"/>
    <sheet name="5.3.1" sheetId="13" state="hidden" r:id="rId38"/>
    <sheet name="5.3.2" sheetId="56" state="hidden" r:id="rId39"/>
    <sheet name="6" sheetId="14" state="hidden" r:id="rId40"/>
    <sheet name="7" sheetId="15" state="hidden" r:id="rId41"/>
    <sheet name="8" sheetId="16" state="hidden" r:id="rId42"/>
    <sheet name="9" sheetId="17" state="hidden" r:id="rId43"/>
    <sheet name="10.1_10.2" sheetId="18" state="hidden" r:id="rId44"/>
    <sheet name="10.3_10.4" sheetId="19" state="hidden" r:id="rId45"/>
    <sheet name="Section B" sheetId="20" state="hidden" r:id="rId46"/>
    <sheet name="C4" sheetId="63" state="hidden" r:id="rId47"/>
    <sheet name="t11&amp;c4 data" sheetId="36" state="hidden" r:id="rId48"/>
    <sheet name="Chart 5-6" sheetId="21" state="hidden" r:id="rId49"/>
    <sheet name="Chart 5-6 data" sheetId="35" state="hidden" r:id="rId50"/>
    <sheet name="t15" sheetId="23" state="hidden" r:id="rId51"/>
    <sheet name="t16&amp;C7" sheetId="24" state="hidden" r:id="rId52"/>
    <sheet name="C7 data" sheetId="37" state="hidden" r:id="rId53"/>
    <sheet name="T17_18" sheetId="25" state="hidden" r:id="rId54"/>
    <sheet name="t19&amp;C8" sheetId="26" state="hidden" r:id="rId55"/>
    <sheet name="C8 data" sheetId="38" state="hidden" r:id="rId56"/>
    <sheet name="T20-21" sheetId="27" state="hidden" r:id="rId57"/>
    <sheet name="t22&amp;C9" sheetId="28" state="hidden" r:id="rId58"/>
    <sheet name="C9data" sheetId="40" state="hidden" r:id="rId59"/>
    <sheet name="t23_29" sheetId="29" state="hidden" r:id="rId60"/>
    <sheet name="t30-c10_total" sheetId="31" state="hidden" r:id="rId61"/>
    <sheet name="Sheet1" sheetId="34" state="hidden" r:id="rId62"/>
    <sheet name="Net Chart Data" sheetId="52" state="hidden" r:id="rId63"/>
    <sheet name="MTBK" sheetId="39" state="hidden" r:id="rId64"/>
    <sheet name="t-c8_total (2)" sheetId="41" state="hidden" r:id="rId65"/>
    <sheet name="Sheet2" sheetId="3" state="hidden" r:id="rId66"/>
    <sheet name="Sheet3" sheetId="61" state="hidden" r:id="rId67"/>
  </sheets>
  <externalReferences>
    <externalReference r:id="rId68"/>
    <externalReference r:id="rId69"/>
    <externalReference r:id="rId70"/>
    <externalReference r:id="rId71"/>
    <externalReference r:id="rId72"/>
    <externalReference r:id="rId73"/>
    <externalReference r:id="rId74"/>
    <externalReference r:id="rId75"/>
  </externalReferences>
  <definedNames>
    <definedName name="GrossData">[1]Gross!$B$3:$DD$500</definedName>
  </definedNames>
  <calcPr calcId="191029"/>
  <pivotCaches>
    <pivotCache cacheId="1" r:id="rId7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1" i="136" l="1"/>
  <c r="AL3" i="142"/>
  <c r="G19" i="2" l="1"/>
  <c r="AC3" i="143" l="1"/>
  <c r="C13" i="71" l="1"/>
  <c r="AL4" i="142" l="1"/>
  <c r="AL5" i="142"/>
  <c r="AE6" i="142" l="1"/>
  <c r="AF6" i="142"/>
  <c r="AG6" i="142"/>
  <c r="AH6" i="142"/>
  <c r="AI6" i="142"/>
  <c r="AJ6" i="142"/>
  <c r="AK6" i="142"/>
  <c r="C6" i="142"/>
  <c r="B6" i="142"/>
  <c r="AD6" i="142"/>
  <c r="AC6" i="142"/>
  <c r="AB6" i="142"/>
  <c r="AA6" i="142"/>
  <c r="Z6" i="142"/>
  <c r="Y6" i="142"/>
  <c r="X6" i="142"/>
  <c r="W6" i="142"/>
  <c r="V6" i="142"/>
  <c r="U6" i="142"/>
  <c r="T6" i="142"/>
  <c r="S6" i="142"/>
  <c r="R6" i="142"/>
  <c r="Q6" i="142"/>
  <c r="P6" i="142"/>
  <c r="O6" i="142"/>
  <c r="N6" i="142"/>
  <c r="M6" i="142"/>
  <c r="L6" i="142"/>
  <c r="K6" i="142"/>
  <c r="J6" i="142"/>
  <c r="I6" i="142"/>
  <c r="H6" i="142"/>
  <c r="G6" i="142"/>
  <c r="F6" i="142"/>
  <c r="E6" i="142"/>
  <c r="D6" i="142"/>
  <c r="K6" i="143" l="1"/>
  <c r="J6" i="143"/>
  <c r="I6" i="143"/>
  <c r="H6" i="143"/>
  <c r="G6" i="143"/>
  <c r="F6" i="143"/>
  <c r="E6" i="143"/>
  <c r="D6" i="143"/>
  <c r="C6" i="143"/>
  <c r="B6" i="143"/>
  <c r="M6" i="143" l="1"/>
  <c r="N6" i="143"/>
  <c r="O6" i="143"/>
  <c r="P6" i="143"/>
  <c r="Q6" i="143"/>
  <c r="R6" i="143"/>
  <c r="S6" i="143"/>
  <c r="T6" i="143"/>
  <c r="U6" i="143"/>
  <c r="V6" i="143"/>
  <c r="W6" i="143"/>
  <c r="X6" i="143"/>
  <c r="Y6" i="143"/>
  <c r="Z6" i="143"/>
  <c r="AA6" i="143"/>
  <c r="AB6" i="143"/>
  <c r="L6" i="143"/>
  <c r="M4" i="64" l="1"/>
  <c r="M5" i="64"/>
  <c r="M6" i="64"/>
  <c r="M3" i="64"/>
  <c r="B4" i="64"/>
  <c r="C8" i="134" l="1"/>
  <c r="C7" i="134"/>
  <c r="C6" i="134"/>
  <c r="C5" i="134"/>
  <c r="C4" i="134"/>
  <c r="C3" i="134"/>
  <c r="C16" i="145" l="1"/>
  <c r="I77" i="145" s="1"/>
  <c r="C31" i="145"/>
  <c r="I44" i="145" s="1"/>
  <c r="F36" i="145"/>
  <c r="I51" i="145" s="1"/>
  <c r="C50" i="145"/>
  <c r="I61" i="145" s="1"/>
  <c r="F16" i="145"/>
  <c r="I47" i="145" s="1"/>
  <c r="F20" i="145"/>
  <c r="I81" i="145" s="1"/>
  <c r="C25" i="145"/>
  <c r="I79" i="145" s="1"/>
  <c r="F31" i="145"/>
  <c r="I30" i="145" s="1"/>
  <c r="C37" i="145"/>
  <c r="I46" i="145" s="1"/>
  <c r="C41" i="145"/>
  <c r="I59" i="145" s="1"/>
  <c r="F46" i="145"/>
  <c r="I64" i="145" s="1"/>
  <c r="C51" i="145"/>
  <c r="I31" i="145" s="1"/>
  <c r="C20" i="145"/>
  <c r="I69" i="145" s="1"/>
  <c r="C24" i="145"/>
  <c r="I76" i="145" s="1"/>
  <c r="F40" i="145"/>
  <c r="I17" i="145" s="1"/>
  <c r="F45" i="145"/>
  <c r="I41" i="145" s="1"/>
  <c r="C17" i="145"/>
  <c r="I55" i="145" s="1"/>
  <c r="C21" i="145"/>
  <c r="I73" i="145" s="1"/>
  <c r="C26" i="145"/>
  <c r="I78" i="145" s="1"/>
  <c r="C32" i="145"/>
  <c r="I26" i="145" s="1"/>
  <c r="F37" i="145"/>
  <c r="I36" i="145" s="1"/>
  <c r="F41" i="145"/>
  <c r="I52" i="145" s="1"/>
  <c r="C47" i="145"/>
  <c r="I32" i="145" s="1"/>
  <c r="C52" i="145"/>
  <c r="I19" i="145" s="1"/>
  <c r="F17" i="145"/>
  <c r="I39" i="145" s="1"/>
  <c r="F21" i="145"/>
  <c r="I21" i="145" s="1"/>
  <c r="C27" i="145"/>
  <c r="I23" i="145" s="1"/>
  <c r="F32" i="145"/>
  <c r="I14" i="145" s="1"/>
  <c r="C38" i="145"/>
  <c r="I38" i="145" s="1"/>
  <c r="C42" i="145"/>
  <c r="I28" i="145" s="1"/>
  <c r="F47" i="145"/>
  <c r="I35" i="145" s="1"/>
  <c r="C53" i="145"/>
  <c r="I48" i="145" s="1"/>
  <c r="C14" i="145"/>
  <c r="I75" i="145" s="1"/>
  <c r="C18" i="145"/>
  <c r="I66" i="145" s="1"/>
  <c r="C22" i="145"/>
  <c r="I71" i="145" s="1"/>
  <c r="F27" i="145"/>
  <c r="I20" i="145" s="1"/>
  <c r="C33" i="145"/>
  <c r="I67" i="145" s="1"/>
  <c r="F38" i="145"/>
  <c r="I29" i="145" s="1"/>
  <c r="F42" i="145"/>
  <c r="I42" i="145" s="1"/>
  <c r="C48" i="145"/>
  <c r="I68" i="145" s="1"/>
  <c r="C54" i="145"/>
  <c r="I34" i="145" s="1"/>
  <c r="F14" i="145"/>
  <c r="I50" i="145" s="1"/>
  <c r="F18" i="145"/>
  <c r="I40" i="145" s="1"/>
  <c r="F22" i="145"/>
  <c r="I74" i="145" s="1"/>
  <c r="F28" i="145"/>
  <c r="I24" i="145" s="1"/>
  <c r="C34" i="145"/>
  <c r="I70" i="145" s="1"/>
  <c r="C39" i="145"/>
  <c r="I22" i="145" s="1"/>
  <c r="C43" i="145"/>
  <c r="I37" i="145" s="1"/>
  <c r="F48" i="145"/>
  <c r="I65" i="145" s="1"/>
  <c r="C55" i="145"/>
  <c r="I54" i="145" s="1"/>
  <c r="C15" i="145"/>
  <c r="I57" i="145" s="1"/>
  <c r="C19" i="145"/>
  <c r="I60" i="145" s="1"/>
  <c r="C23" i="145"/>
  <c r="I80" i="145" s="1"/>
  <c r="F29" i="145"/>
  <c r="I25" i="145" s="1"/>
  <c r="C35" i="145"/>
  <c r="I18" i="145" s="1"/>
  <c r="F39" i="145"/>
  <c r="I45" i="145" s="1"/>
  <c r="F43" i="145"/>
  <c r="I43" i="145" s="1"/>
  <c r="C49" i="145"/>
  <c r="I49" i="145" s="1"/>
  <c r="C56" i="145"/>
  <c r="I72" i="145" s="1"/>
  <c r="F15" i="145"/>
  <c r="I63" i="145" s="1"/>
  <c r="F19" i="145"/>
  <c r="I58" i="145" s="1"/>
  <c r="F23" i="145"/>
  <c r="I56" i="145" s="1"/>
  <c r="F30" i="145"/>
  <c r="I33" i="145" s="1"/>
  <c r="C36" i="145"/>
  <c r="I27" i="145" s="1"/>
  <c r="C40" i="145"/>
  <c r="I15" i="145" s="1"/>
  <c r="F44" i="145"/>
  <c r="I62" i="145" s="1"/>
  <c r="F49" i="145"/>
  <c r="I16" i="145" s="1"/>
  <c r="C57" i="145"/>
  <c r="I53" i="145" s="1"/>
  <c r="F8" i="134" l="1"/>
  <c r="F7" i="134"/>
  <c r="F6" i="134"/>
  <c r="F5" i="134"/>
  <c r="F4" i="134"/>
  <c r="F3" i="134"/>
  <c r="I8" i="134"/>
  <c r="I7" i="134"/>
  <c r="I6" i="134"/>
  <c r="I5" i="134"/>
  <c r="I4" i="134"/>
  <c r="I3" i="134"/>
  <c r="M3" i="134" s="1"/>
  <c r="M14" i="134" l="1"/>
  <c r="N14" i="134"/>
  <c r="A25" i="101" l="1"/>
  <c r="A12" i="101"/>
  <c r="A22" i="101"/>
  <c r="A10" i="101"/>
  <c r="A31" i="101"/>
  <c r="A16" i="101"/>
  <c r="A30" i="101"/>
  <c r="A8" i="101"/>
  <c r="A28" i="101"/>
  <c r="A3" i="101"/>
  <c r="A29" i="101"/>
  <c r="A21" i="101"/>
  <c r="A6" i="101"/>
  <c r="A17" i="101"/>
  <c r="A4" i="101"/>
  <c r="A13" i="101"/>
  <c r="A26" i="101"/>
  <c r="A9" i="101"/>
  <c r="A7" i="101"/>
  <c r="A24" i="101"/>
  <c r="A5" i="101"/>
  <c r="A18" i="101"/>
  <c r="A20" i="101"/>
  <c r="A23" i="101"/>
  <c r="A19" i="101"/>
  <c r="A27" i="101"/>
  <c r="A11" i="101"/>
  <c r="A14" i="101"/>
  <c r="A15" i="101"/>
  <c r="B2" i="101"/>
  <c r="A14" i="94" l="1"/>
  <c r="A13" i="94"/>
  <c r="A12" i="94"/>
  <c r="A22" i="94"/>
  <c r="A6" i="94"/>
  <c r="A28" i="94"/>
  <c r="A3" i="94"/>
  <c r="A17" i="94"/>
  <c r="A30" i="94"/>
  <c r="A27" i="94"/>
  <c r="A11" i="94"/>
  <c r="A4" i="94"/>
  <c r="A8" i="94"/>
  <c r="A9" i="94"/>
  <c r="A29" i="94"/>
  <c r="A31" i="94"/>
  <c r="A15" i="94"/>
  <c r="A24" i="94"/>
  <c r="A25" i="94"/>
  <c r="A26" i="94"/>
  <c r="A19" i="94"/>
  <c r="A5" i="94"/>
  <c r="A7" i="94"/>
  <c r="A10" i="94"/>
  <c r="A18" i="94"/>
  <c r="A16" i="94"/>
  <c r="A23" i="94"/>
  <c r="A21" i="94"/>
  <c r="A20" i="94"/>
  <c r="B2" i="94"/>
  <c r="G26" i="136"/>
  <c r="G24" i="136"/>
  <c r="G25" i="136"/>
  <c r="G23" i="136"/>
  <c r="G22" i="136"/>
  <c r="G21" i="136"/>
  <c r="C17" i="88" l="1"/>
  <c r="B17" i="88"/>
  <c r="D17" i="88" s="1"/>
  <c r="C16" i="88"/>
  <c r="B16" i="88"/>
  <c r="D16" i="88" s="1"/>
  <c r="C15" i="88"/>
  <c r="B15" i="88"/>
  <c r="C14" i="88"/>
  <c r="B14" i="88"/>
  <c r="C13" i="88"/>
  <c r="B13" i="88"/>
  <c r="B1" i="84"/>
  <c r="A28" i="84"/>
  <c r="A25" i="84"/>
  <c r="A19" i="84"/>
  <c r="A17" i="84"/>
  <c r="A20" i="84"/>
  <c r="A6" i="84"/>
  <c r="A7" i="84"/>
  <c r="A15" i="84"/>
  <c r="A22" i="84"/>
  <c r="A9" i="84"/>
  <c r="A21" i="84"/>
  <c r="A8" i="84"/>
  <c r="A26" i="84"/>
  <c r="A27" i="84"/>
  <c r="A10" i="84"/>
  <c r="A4" i="84"/>
  <c r="A5" i="84"/>
  <c r="A18" i="84"/>
  <c r="A3" i="84"/>
  <c r="A2" i="84"/>
  <c r="A24" i="84"/>
  <c r="A30" i="84"/>
  <c r="A12" i="84"/>
  <c r="A29" i="84"/>
  <c r="A23" i="84"/>
  <c r="A16" i="84"/>
  <c r="A14" i="84"/>
  <c r="A11" i="84"/>
  <c r="A13" i="84"/>
  <c r="A8" i="77"/>
  <c r="A10" i="77"/>
  <c r="A13" i="77"/>
  <c r="A22" i="77"/>
  <c r="A3" i="77"/>
  <c r="A5" i="77"/>
  <c r="A7" i="77"/>
  <c r="A9" i="77"/>
  <c r="A24" i="77"/>
  <c r="A25" i="77"/>
  <c r="A11" i="77"/>
  <c r="A29" i="77"/>
  <c r="A26" i="77"/>
  <c r="A17" i="77"/>
  <c r="A15" i="77"/>
  <c r="A4" i="77"/>
  <c r="A28" i="77"/>
  <c r="A21" i="77"/>
  <c r="A20" i="77"/>
  <c r="A2" i="77"/>
  <c r="A30" i="77"/>
  <c r="A14" i="77"/>
  <c r="A27" i="77"/>
  <c r="A23" i="77"/>
  <c r="A12" i="77"/>
  <c r="A6" i="77"/>
  <c r="A18" i="77"/>
  <c r="A19" i="77"/>
  <c r="A16" i="77"/>
  <c r="C10" i="71" l="1"/>
  <c r="C9" i="71"/>
  <c r="B9" i="71"/>
  <c r="B10" i="71"/>
  <c r="B11" i="71"/>
  <c r="B12" i="71"/>
  <c r="C12" i="71"/>
  <c r="C11" i="71"/>
  <c r="A8" i="126"/>
  <c r="A6" i="126"/>
  <c r="A13" i="126"/>
  <c r="A24" i="126"/>
  <c r="A27" i="126"/>
  <c r="A16" i="126"/>
  <c r="A26" i="126"/>
  <c r="A21" i="126"/>
  <c r="A9" i="126"/>
  <c r="A30" i="126"/>
  <c r="A23" i="126"/>
  <c r="A3" i="126"/>
  <c r="A12" i="126"/>
  <c r="A11" i="126"/>
  <c r="A29" i="126"/>
  <c r="A22" i="126"/>
  <c r="A7" i="126"/>
  <c r="A19" i="126"/>
  <c r="A18" i="126"/>
  <c r="A28" i="126"/>
  <c r="A25" i="126"/>
  <c r="A4" i="126"/>
  <c r="A14" i="126"/>
  <c r="A2" i="126"/>
  <c r="A20" i="126"/>
  <c r="A10" i="126"/>
  <c r="A5" i="126"/>
  <c r="A17" i="126"/>
  <c r="A15" i="126"/>
  <c r="A17" i="128" l="1"/>
  <c r="A28" i="128"/>
  <c r="A10" i="128"/>
  <c r="A6" i="128"/>
  <c r="A25" i="128"/>
  <c r="A21" i="128"/>
  <c r="A26" i="128"/>
  <c r="A23" i="128"/>
  <c r="A3" i="128"/>
  <c r="A8" i="128"/>
  <c r="A11" i="128"/>
  <c r="A24" i="128"/>
  <c r="A13" i="128"/>
  <c r="A7" i="128"/>
  <c r="A22" i="128"/>
  <c r="A29" i="128"/>
  <c r="A4" i="128"/>
  <c r="A12" i="128"/>
  <c r="A19" i="128"/>
  <c r="A30" i="128"/>
  <c r="A2" i="128"/>
  <c r="A16" i="128"/>
  <c r="A9" i="128"/>
  <c r="A27" i="128"/>
  <c r="A5" i="128"/>
  <c r="A18" i="128"/>
  <c r="A20" i="128"/>
  <c r="A14" i="128"/>
  <c r="A15" i="128"/>
  <c r="R33" i="135" l="1"/>
  <c r="Q33" i="135"/>
  <c r="Q34" i="135" l="1"/>
  <c r="R34" i="135"/>
  <c r="R35" i="135" l="1"/>
  <c r="Q35" i="135"/>
  <c r="Q36" i="135" l="1"/>
  <c r="R36" i="135"/>
  <c r="S36" i="135" l="1"/>
  <c r="M11" i="131" l="1"/>
  <c r="N11" i="131"/>
  <c r="P11" i="131"/>
  <c r="N8" i="131" l="1"/>
  <c r="N5" i="131"/>
  <c r="N9" i="131"/>
  <c r="N12" i="131"/>
  <c r="N6" i="131" l="1"/>
  <c r="N10" i="131"/>
  <c r="N7" i="131"/>
  <c r="M12" i="131" l="1"/>
  <c r="M7" i="131"/>
  <c r="M5" i="131" l="1"/>
  <c r="M10" i="131"/>
  <c r="M6" i="131"/>
  <c r="M8" i="131"/>
  <c r="M9" i="131"/>
  <c r="S17" i="130" l="1"/>
  <c r="S16" i="130"/>
  <c r="S15" i="130"/>
  <c r="S14" i="130"/>
  <c r="S13" i="130"/>
  <c r="S12" i="130"/>
  <c r="R12" i="130"/>
  <c r="S11" i="130"/>
  <c r="R11" i="130"/>
  <c r="R17" i="130"/>
  <c r="R16" i="130"/>
  <c r="R15" i="130"/>
  <c r="R14" i="130"/>
  <c r="R13" i="130"/>
  <c r="S10" i="130"/>
  <c r="R10" i="130"/>
  <c r="O33" i="130" l="1"/>
  <c r="N33" i="130"/>
  <c r="M33" i="130"/>
  <c r="L33" i="130"/>
  <c r="K33" i="130"/>
  <c r="J33" i="130"/>
  <c r="I33" i="130"/>
  <c r="H33" i="130"/>
  <c r="G33" i="130"/>
  <c r="F33" i="130"/>
  <c r="E33" i="130"/>
  <c r="D33" i="130"/>
  <c r="C33" i="130"/>
  <c r="B33" i="130"/>
  <c r="O32" i="130"/>
  <c r="N32" i="130"/>
  <c r="M32" i="130"/>
  <c r="L32" i="130"/>
  <c r="K32" i="130"/>
  <c r="J32" i="130"/>
  <c r="I32" i="130"/>
  <c r="H32" i="130"/>
  <c r="G32" i="130"/>
  <c r="F32" i="130"/>
  <c r="E32" i="130"/>
  <c r="D32" i="130"/>
  <c r="C32" i="130"/>
  <c r="B32" i="130"/>
  <c r="O31" i="130"/>
  <c r="N31" i="130"/>
  <c r="M31" i="130"/>
  <c r="L31" i="130"/>
  <c r="K31" i="130"/>
  <c r="J31" i="130"/>
  <c r="I31" i="130"/>
  <c r="H31" i="130"/>
  <c r="G31" i="130"/>
  <c r="F31" i="130"/>
  <c r="E31" i="130"/>
  <c r="D31" i="130"/>
  <c r="C31" i="130"/>
  <c r="B31" i="130"/>
  <c r="O30" i="130"/>
  <c r="N30" i="130"/>
  <c r="M30" i="130"/>
  <c r="L30" i="130"/>
  <c r="K30" i="130"/>
  <c r="J30" i="130"/>
  <c r="I30" i="130"/>
  <c r="H30" i="130"/>
  <c r="G30" i="130"/>
  <c r="F30" i="130"/>
  <c r="E30" i="130"/>
  <c r="D30" i="130"/>
  <c r="C30" i="130"/>
  <c r="B30" i="130"/>
  <c r="O29" i="130"/>
  <c r="N29" i="130"/>
  <c r="M29" i="130"/>
  <c r="L29" i="130"/>
  <c r="K29" i="130"/>
  <c r="J29" i="130"/>
  <c r="I29" i="130"/>
  <c r="H29" i="130"/>
  <c r="G29" i="130"/>
  <c r="F29" i="130"/>
  <c r="E29" i="130"/>
  <c r="D29" i="130"/>
  <c r="C29" i="130"/>
  <c r="B29" i="130"/>
  <c r="O28" i="130"/>
  <c r="N28" i="130"/>
  <c r="M28" i="130"/>
  <c r="L28" i="130"/>
  <c r="K28" i="130"/>
  <c r="J28" i="130"/>
  <c r="I28" i="130"/>
  <c r="H28" i="130"/>
  <c r="G28" i="130"/>
  <c r="F28" i="130"/>
  <c r="E28" i="130"/>
  <c r="D28" i="130"/>
  <c r="C28" i="130"/>
  <c r="B28" i="130"/>
  <c r="O27" i="130"/>
  <c r="N27" i="130"/>
  <c r="M27" i="130"/>
  <c r="L27" i="130"/>
  <c r="K27" i="130"/>
  <c r="J27" i="130"/>
  <c r="I27" i="130"/>
  <c r="H27" i="130"/>
  <c r="G27" i="130"/>
  <c r="F27" i="130"/>
  <c r="E27" i="130"/>
  <c r="D27" i="130"/>
  <c r="C27" i="130"/>
  <c r="B27" i="130"/>
  <c r="O26" i="130"/>
  <c r="N26" i="130"/>
  <c r="M26" i="130"/>
  <c r="L26" i="130"/>
  <c r="K26" i="130"/>
  <c r="J26" i="130"/>
  <c r="I26" i="130"/>
  <c r="H26" i="130"/>
  <c r="G26" i="130"/>
  <c r="F26" i="130"/>
  <c r="E26" i="130"/>
  <c r="D26" i="130"/>
  <c r="C26" i="130"/>
  <c r="B26" i="130"/>
  <c r="AC43" i="130"/>
  <c r="AB43" i="130"/>
  <c r="AA43" i="130"/>
  <c r="Z43" i="130"/>
  <c r="Y43" i="130"/>
  <c r="X43" i="130"/>
  <c r="X31" i="130" s="1"/>
  <c r="W43" i="130"/>
  <c r="W30" i="130" s="1"/>
  <c r="V43" i="130"/>
  <c r="V30" i="130" s="1"/>
  <c r="U43" i="130"/>
  <c r="U28" i="130" s="1"/>
  <c r="T43" i="130"/>
  <c r="S43" i="130"/>
  <c r="S29" i="130" s="1"/>
  <c r="R43" i="130"/>
  <c r="S33" i="130"/>
  <c r="Q33" i="130"/>
  <c r="P33" i="130"/>
  <c r="S32" i="130"/>
  <c r="Q32" i="130"/>
  <c r="P32" i="130"/>
  <c r="Q31" i="130"/>
  <c r="P31" i="130"/>
  <c r="S30" i="130"/>
  <c r="Q30" i="130"/>
  <c r="P30" i="130"/>
  <c r="Q29" i="130"/>
  <c r="P29" i="130"/>
  <c r="Q28" i="130"/>
  <c r="P28" i="130"/>
  <c r="S27" i="130"/>
  <c r="Q27" i="130"/>
  <c r="P27" i="130"/>
  <c r="Q26" i="130"/>
  <c r="P26" i="130"/>
  <c r="S31" i="130" l="1"/>
  <c r="S28" i="130"/>
  <c r="X27" i="130"/>
  <c r="S26" i="130"/>
  <c r="T30" i="130"/>
  <c r="T28" i="130"/>
  <c r="X30" i="130"/>
  <c r="X26" i="130"/>
  <c r="U26" i="130"/>
  <c r="V27" i="130"/>
  <c r="W27" i="130"/>
  <c r="W26" i="130"/>
  <c r="X29" i="130"/>
  <c r="X28" i="130"/>
  <c r="V26" i="130"/>
  <c r="W28" i="130"/>
  <c r="U33" i="130"/>
  <c r="U32" i="130"/>
  <c r="W33" i="130"/>
  <c r="U31" i="130"/>
  <c r="V32" i="130"/>
  <c r="X33" i="130"/>
  <c r="U29" i="130"/>
  <c r="U30" i="130"/>
  <c r="V31" i="130"/>
  <c r="W32" i="130"/>
  <c r="V28" i="130"/>
  <c r="V29" i="130"/>
  <c r="W31" i="130"/>
  <c r="X32" i="130"/>
  <c r="U27" i="130"/>
  <c r="W29" i="130"/>
  <c r="R32" i="130"/>
  <c r="T33" i="130"/>
  <c r="R26" i="130"/>
  <c r="T26" i="130"/>
  <c r="T32" i="130"/>
  <c r="R27" i="130"/>
  <c r="T27" i="130"/>
  <c r="R29" i="130"/>
  <c r="R30" i="130"/>
  <c r="T29" i="130"/>
  <c r="R31" i="130"/>
  <c r="R28" i="130"/>
  <c r="T31" i="130"/>
  <c r="R33" i="130"/>
  <c r="V19" i="130"/>
  <c r="S19" i="130"/>
  <c r="V33" i="130"/>
  <c r="W19" i="130"/>
  <c r="X19" i="130"/>
  <c r="T19" i="130"/>
  <c r="U19" i="130"/>
  <c r="X35" i="130" l="1"/>
  <c r="W35" i="130"/>
  <c r="V35" i="130"/>
  <c r="W21" i="130"/>
  <c r="V21" i="130"/>
  <c r="X45" i="130"/>
  <c r="W45" i="130"/>
  <c r="T21" i="130"/>
  <c r="X21" i="130"/>
  <c r="U21" i="130"/>
  <c r="M4" i="134" l="1"/>
  <c r="M5" i="134"/>
  <c r="M6" i="134"/>
  <c r="M7" i="134"/>
  <c r="M8" i="134"/>
  <c r="D8" i="88"/>
  <c r="D9" i="88"/>
  <c r="D10" i="88"/>
  <c r="D11" i="88"/>
  <c r="D12" i="88"/>
  <c r="D13" i="88"/>
  <c r="D14" i="88"/>
  <c r="D15" i="88"/>
  <c r="D7" i="88"/>
  <c r="E8" i="65" l="1"/>
  <c r="E3" i="65"/>
  <c r="E5" i="65"/>
  <c r="E10" i="65"/>
  <c r="E7" i="65"/>
  <c r="E9" i="65"/>
  <c r="E4" i="65"/>
  <c r="E6" i="65"/>
  <c r="G27" i="136" l="1"/>
  <c r="H22" i="136" l="1"/>
  <c r="H23" i="136"/>
  <c r="H27" i="136"/>
  <c r="H24" i="136"/>
  <c r="H26" i="136"/>
  <c r="H25" i="136"/>
  <c r="E67" i="60" l="1"/>
  <c r="D67" i="60"/>
  <c r="C38" i="138"/>
  <c r="C17" i="138"/>
  <c r="C59" i="138"/>
  <c r="C20" i="138"/>
  <c r="C42" i="138"/>
  <c r="C35" i="138"/>
  <c r="C24" i="138"/>
  <c r="C29" i="138"/>
  <c r="C45" i="138"/>
  <c r="C16" i="138"/>
  <c r="C43" i="138"/>
  <c r="C7" i="138"/>
  <c r="C15" i="138"/>
  <c r="C69" i="138"/>
  <c r="C31" i="138"/>
  <c r="C72" i="138"/>
  <c r="C11" i="138"/>
  <c r="C44" i="138"/>
  <c r="C33" i="138"/>
  <c r="C58" i="138"/>
  <c r="C67" i="138"/>
  <c r="C65" i="138"/>
  <c r="C75" i="138"/>
  <c r="C70" i="138"/>
  <c r="C71" i="138"/>
  <c r="C76" i="138"/>
  <c r="C8" i="138"/>
  <c r="C67" i="60" l="1"/>
  <c r="C12" i="138"/>
  <c r="B21" i="94" l="1"/>
  <c r="B16" i="94"/>
  <c r="B10" i="94"/>
  <c r="B5" i="94"/>
  <c r="B26" i="94"/>
  <c r="B24" i="94"/>
  <c r="B31" i="94"/>
  <c r="B9" i="94"/>
  <c r="B4" i="94"/>
  <c r="B27" i="94"/>
  <c r="B17" i="94"/>
  <c r="B28" i="94"/>
  <c r="B22" i="94"/>
  <c r="B13" i="94"/>
  <c r="B15" i="101"/>
  <c r="B11" i="101"/>
  <c r="B19" i="101"/>
  <c r="B20" i="101"/>
  <c r="B5" i="101"/>
  <c r="B7" i="101"/>
  <c r="B26" i="101"/>
  <c r="B4" i="101"/>
  <c r="B6" i="101"/>
  <c r="B29" i="101"/>
  <c r="B28" i="101"/>
  <c r="B30" i="101"/>
  <c r="B31" i="101"/>
  <c r="B22" i="101"/>
  <c r="B25" i="101"/>
  <c r="B14" i="128"/>
  <c r="B18" i="128"/>
  <c r="B27" i="128"/>
  <c r="B16" i="128"/>
  <c r="B30" i="128"/>
  <c r="B12" i="128"/>
  <c r="B29" i="128"/>
  <c r="B7" i="128"/>
  <c r="B24" i="128"/>
  <c r="B8" i="128"/>
  <c r="B23" i="128"/>
  <c r="B21" i="128"/>
  <c r="B6" i="128"/>
  <c r="B28" i="128"/>
  <c r="B15" i="126"/>
  <c r="B5" i="126"/>
  <c r="B20" i="126"/>
  <c r="B14" i="126"/>
  <c r="B25" i="126"/>
  <c r="B18" i="126"/>
  <c r="B7" i="126"/>
  <c r="B29" i="126"/>
  <c r="B12" i="126"/>
  <c r="B23" i="126"/>
  <c r="B9" i="126"/>
  <c r="B26" i="126"/>
  <c r="B27" i="126"/>
  <c r="B13" i="126"/>
  <c r="B8" i="126"/>
  <c r="B19" i="77"/>
  <c r="B6" i="77"/>
  <c r="B23" i="77"/>
  <c r="B14" i="77"/>
  <c r="B2" i="77"/>
  <c r="B21" i="77"/>
  <c r="B4" i="77"/>
  <c r="B17" i="77"/>
  <c r="B29" i="77"/>
  <c r="B25" i="77"/>
  <c r="B9" i="77"/>
  <c r="B5" i="77"/>
  <c r="B22" i="77"/>
  <c r="B10" i="77"/>
  <c r="B13" i="84"/>
  <c r="B14" i="84"/>
  <c r="B23" i="84"/>
  <c r="B12" i="84"/>
  <c r="B24" i="84"/>
  <c r="B3" i="84"/>
  <c r="B5" i="84"/>
  <c r="B10" i="84"/>
  <c r="B26" i="84"/>
  <c r="B21" i="84"/>
  <c r="B22" i="84"/>
  <c r="B7" i="84"/>
  <c r="B20" i="84"/>
  <c r="B19" i="84"/>
  <c r="B28" i="84"/>
  <c r="B20" i="94"/>
  <c r="B23" i="94"/>
  <c r="B18" i="94"/>
  <c r="B7" i="94"/>
  <c r="B19" i="94"/>
  <c r="B25" i="94"/>
  <c r="B15" i="94"/>
  <c r="B29" i="94"/>
  <c r="B8" i="94"/>
  <c r="B11" i="94"/>
  <c r="B30" i="94"/>
  <c r="B3" i="94"/>
  <c r="B6" i="94"/>
  <c r="B12" i="94"/>
  <c r="B14" i="94"/>
  <c r="B14" i="101"/>
  <c r="B27" i="101"/>
  <c r="B23" i="101"/>
  <c r="B18" i="101"/>
  <c r="B24" i="101"/>
  <c r="B9" i="101"/>
  <c r="B13" i="101"/>
  <c r="B17" i="101"/>
  <c r="B21" i="101"/>
  <c r="B3" i="101"/>
  <c r="B8" i="101"/>
  <c r="B16" i="101"/>
  <c r="B10" i="101"/>
  <c r="B12" i="101"/>
  <c r="B15" i="128"/>
  <c r="B5" i="128"/>
  <c r="B9" i="128"/>
  <c r="B2" i="128"/>
  <c r="B19" i="128"/>
  <c r="B4" i="128"/>
  <c r="B22" i="128"/>
  <c r="B13" i="128"/>
  <c r="B11" i="128"/>
  <c r="B3" i="128"/>
  <c r="B26" i="128"/>
  <c r="B25" i="128"/>
  <c r="B10" i="128"/>
  <c r="B17" i="128"/>
  <c r="B17" i="126"/>
  <c r="B10" i="126"/>
  <c r="B2" i="126"/>
  <c r="B4" i="126"/>
  <c r="B28" i="126"/>
  <c r="B19" i="126"/>
  <c r="B22" i="126"/>
  <c r="B11" i="126"/>
  <c r="B3" i="126"/>
  <c r="B30" i="126"/>
  <c r="B21" i="126"/>
  <c r="B16" i="126"/>
  <c r="B24" i="126"/>
  <c r="B6" i="126"/>
  <c r="B16" i="77"/>
  <c r="B18" i="77"/>
  <c r="B12" i="77"/>
  <c r="B27" i="77"/>
  <c r="B30" i="77"/>
  <c r="B20" i="77"/>
  <c r="B28" i="77"/>
  <c r="B15" i="77"/>
  <c r="B26" i="77"/>
  <c r="B11" i="77"/>
  <c r="B24" i="77"/>
  <c r="B7" i="77"/>
  <c r="B3" i="77"/>
  <c r="B13" i="77"/>
  <c r="B8" i="77"/>
  <c r="B11" i="84"/>
  <c r="B16" i="84"/>
  <c r="B29" i="84"/>
  <c r="B30" i="84"/>
  <c r="B2" i="84"/>
  <c r="B18" i="84"/>
  <c r="B4" i="84"/>
  <c r="B27" i="84"/>
  <c r="B8" i="84"/>
  <c r="B9" i="84"/>
  <c r="B15" i="84"/>
  <c r="B6" i="84"/>
  <c r="B17" i="84"/>
  <c r="B25" i="84"/>
  <c r="B20" i="128"/>
  <c r="D2" i="77" l="1"/>
  <c r="Y27" i="130" l="1"/>
  <c r="Y14" i="130" l="1"/>
  <c r="Y30" i="130"/>
  <c r="Y13" i="130"/>
  <c r="Y29" i="130"/>
  <c r="Y15" i="130"/>
  <c r="Y31" i="130"/>
  <c r="Y16" i="130"/>
  <c r="Y32" i="130"/>
  <c r="Y17" i="130"/>
  <c r="Y33" i="130"/>
  <c r="Y12" i="130"/>
  <c r="Y28" i="130"/>
  <c r="Y11" i="130"/>
  <c r="Z16" i="130" l="1"/>
  <c r="Z32" i="130"/>
  <c r="AA16" i="130" l="1"/>
  <c r="AA32" i="130"/>
  <c r="D10" i="135" l="1"/>
  <c r="C10" i="135"/>
  <c r="B10" i="135"/>
  <c r="O9" i="135"/>
  <c r="N9" i="135"/>
  <c r="L9" i="135"/>
  <c r="K9" i="135"/>
  <c r="J9" i="135"/>
  <c r="I9" i="135"/>
  <c r="H9" i="135"/>
  <c r="G9" i="135"/>
  <c r="F9" i="135"/>
  <c r="E9" i="135"/>
  <c r="D9" i="135"/>
  <c r="C9" i="135"/>
  <c r="B9" i="135"/>
  <c r="O8" i="135"/>
  <c r="N8" i="135"/>
  <c r="L8" i="135"/>
  <c r="K8" i="135"/>
  <c r="J8" i="135"/>
  <c r="I8" i="135"/>
  <c r="H8" i="135"/>
  <c r="G8" i="135"/>
  <c r="F8" i="135"/>
  <c r="E8" i="135"/>
  <c r="D8" i="135"/>
  <c r="C8" i="135"/>
  <c r="B8" i="135"/>
  <c r="L7" i="135"/>
  <c r="K7" i="135"/>
  <c r="J7" i="135"/>
  <c r="I7" i="135"/>
  <c r="H7" i="135"/>
  <c r="G7" i="135"/>
  <c r="F7" i="135"/>
  <c r="E7" i="135"/>
  <c r="D7" i="135"/>
  <c r="C7" i="135"/>
  <c r="B7" i="135"/>
  <c r="L6" i="135"/>
  <c r="K6" i="135"/>
  <c r="J6" i="135"/>
  <c r="I6" i="135"/>
  <c r="H6" i="135"/>
  <c r="G6" i="135"/>
  <c r="F6" i="135"/>
  <c r="E6" i="135"/>
  <c r="D6" i="135"/>
  <c r="C6" i="135"/>
  <c r="B6" i="135"/>
  <c r="M10" i="135" l="1"/>
  <c r="K10" i="135"/>
  <c r="L10" i="135"/>
  <c r="AB32" i="130" l="1"/>
  <c r="AB16" i="130"/>
  <c r="B11" i="2" l="1"/>
  <c r="E10" i="2"/>
  <c r="D10" i="2"/>
  <c r="C10" i="2"/>
  <c r="B10" i="2"/>
  <c r="B9" i="2"/>
  <c r="B8" i="2"/>
  <c r="B7" i="2"/>
  <c r="B6" i="2"/>
  <c r="B5" i="2"/>
  <c r="C3" i="138" l="1"/>
  <c r="C30" i="138"/>
  <c r="C18" i="138"/>
  <c r="C4" i="138"/>
  <c r="C14" i="138"/>
  <c r="C6" i="138"/>
  <c r="C40" i="138"/>
  <c r="C56" i="138"/>
  <c r="C2" i="138"/>
  <c r="C77" i="138"/>
  <c r="C64" i="138"/>
  <c r="C21" i="138"/>
  <c r="C51" i="138"/>
  <c r="C61" i="138"/>
  <c r="C68" i="138"/>
  <c r="C22" i="138"/>
  <c r="C23" i="138"/>
  <c r="C50" i="138"/>
  <c r="C28" i="138"/>
  <c r="C9" i="138"/>
  <c r="C36" i="138"/>
  <c r="C5" i="138"/>
  <c r="C13" i="138"/>
  <c r="C49" i="138"/>
  <c r="C19" i="138"/>
  <c r="C55" i="138"/>
  <c r="C34" i="138"/>
  <c r="C74" i="138"/>
  <c r="C53" i="138"/>
  <c r="C73" i="138"/>
  <c r="C52" i="138"/>
  <c r="C66" i="138"/>
  <c r="C27" i="138"/>
  <c r="C62" i="138"/>
  <c r="C26" i="138"/>
  <c r="C37" i="138"/>
  <c r="C63" i="138"/>
  <c r="C48" i="138"/>
  <c r="C60" i="138"/>
  <c r="C46" i="138"/>
  <c r="J14" i="134"/>
  <c r="K14" i="134"/>
  <c r="L14" i="134"/>
  <c r="S23" i="135" l="1"/>
  <c r="S24" i="135"/>
  <c r="S25" i="135"/>
  <c r="S26" i="135"/>
  <c r="S27" i="135"/>
  <c r="S28" i="135"/>
  <c r="S29" i="135"/>
  <c r="S30" i="135"/>
  <c r="S31" i="135"/>
  <c r="S32" i="135"/>
  <c r="S33" i="135"/>
  <c r="S34" i="135"/>
  <c r="S35" i="135"/>
  <c r="S22" i="135"/>
  <c r="I10" i="135"/>
  <c r="H10" i="135"/>
  <c r="F10" i="135"/>
  <c r="E10" i="135"/>
  <c r="G10" i="135"/>
  <c r="J10" i="135"/>
  <c r="N13" i="131" l="1"/>
  <c r="M13" i="131"/>
  <c r="P23" i="135" l="1"/>
  <c r="P24" i="135" s="1"/>
  <c r="P25" i="135" s="1"/>
  <c r="P26" i="135" s="1"/>
  <c r="P27" i="135" s="1"/>
  <c r="P28" i="135" s="1"/>
  <c r="P29" i="135" s="1"/>
  <c r="P30" i="135" s="1"/>
  <c r="P31" i="135" s="1"/>
  <c r="B13" i="71" l="1"/>
  <c r="B15" i="71" l="1"/>
  <c r="B27" i="71"/>
  <c r="C15" i="71"/>
  <c r="B16" i="71"/>
  <c r="B14" i="134" l="1"/>
  <c r="J32" i="48" l="1"/>
  <c r="G32" i="48"/>
  <c r="D32" i="48"/>
  <c r="J31" i="48"/>
  <c r="G31" i="48"/>
  <c r="D31" i="48"/>
  <c r="J29" i="48"/>
  <c r="G29" i="48"/>
  <c r="D29" i="48"/>
  <c r="J28" i="48"/>
  <c r="G28" i="48"/>
  <c r="D28" i="48"/>
  <c r="J27" i="48"/>
  <c r="G27" i="48"/>
  <c r="D27" i="48"/>
  <c r="J26" i="48"/>
  <c r="G26" i="48"/>
  <c r="D26" i="48"/>
  <c r="G24" i="48"/>
  <c r="J23" i="48"/>
  <c r="G23" i="48"/>
  <c r="J22" i="48"/>
  <c r="G22" i="48"/>
  <c r="D22" i="48"/>
  <c r="J21" i="48"/>
  <c r="G21" i="48"/>
  <c r="D21" i="48"/>
  <c r="J20" i="48"/>
  <c r="I20" i="48"/>
  <c r="H20" i="48"/>
  <c r="F20" i="48"/>
  <c r="G20" i="48" s="1"/>
  <c r="E20" i="48"/>
  <c r="C20" i="48"/>
  <c r="D20" i="48" s="1"/>
  <c r="J18" i="48"/>
  <c r="G18" i="48"/>
  <c r="D18" i="48"/>
  <c r="J17" i="48"/>
  <c r="G17" i="48"/>
  <c r="D17" i="48"/>
  <c r="J16" i="48"/>
  <c r="G16" i="48"/>
  <c r="D16" i="48"/>
  <c r="J14" i="48"/>
  <c r="G14" i="48"/>
  <c r="D14" i="48"/>
  <c r="J13" i="48"/>
  <c r="G13" i="48"/>
  <c r="D13" i="48"/>
  <c r="J12" i="48"/>
  <c r="G12" i="48"/>
  <c r="D12" i="48"/>
  <c r="J10" i="48"/>
  <c r="G10" i="48"/>
  <c r="D10" i="48"/>
  <c r="J9" i="48"/>
  <c r="G9" i="48"/>
  <c r="D9" i="48"/>
  <c r="H8" i="48"/>
  <c r="J8" i="48" s="1"/>
  <c r="G8" i="48"/>
  <c r="D8" i="48"/>
  <c r="J7" i="48"/>
  <c r="G7" i="48"/>
  <c r="D7" i="48"/>
  <c r="J6" i="48"/>
  <c r="G6" i="48"/>
  <c r="D6" i="48"/>
  <c r="J5" i="48"/>
  <c r="G5" i="48"/>
  <c r="D5" i="48"/>
  <c r="J35" i="47"/>
  <c r="G35" i="47"/>
  <c r="D35" i="47"/>
  <c r="J34" i="47"/>
  <c r="G34" i="47"/>
  <c r="D34" i="47"/>
  <c r="J32" i="47"/>
  <c r="G32" i="47"/>
  <c r="D32" i="47"/>
  <c r="J31" i="47"/>
  <c r="G31" i="47"/>
  <c r="D31" i="47"/>
  <c r="I30" i="47"/>
  <c r="J30" i="47" s="1"/>
  <c r="F30" i="47"/>
  <c r="G30" i="47" s="1"/>
  <c r="C30" i="47"/>
  <c r="D30" i="47" s="1"/>
  <c r="J29" i="47"/>
  <c r="G29" i="47"/>
  <c r="D29" i="47"/>
  <c r="J27" i="47"/>
  <c r="G27" i="47"/>
  <c r="D27" i="47"/>
  <c r="J26" i="47"/>
  <c r="G26" i="47"/>
  <c r="D26" i="47"/>
  <c r="J25" i="47"/>
  <c r="G25" i="47"/>
  <c r="D25" i="47"/>
  <c r="J24" i="47"/>
  <c r="G24" i="47"/>
  <c r="D24" i="47"/>
  <c r="J23" i="47"/>
  <c r="G23" i="47"/>
  <c r="D23" i="47"/>
  <c r="J21" i="47"/>
  <c r="G21" i="47"/>
  <c r="D21" i="47"/>
  <c r="J20" i="47"/>
  <c r="I20" i="47"/>
  <c r="H20" i="47"/>
  <c r="F20" i="47"/>
  <c r="E20" i="47"/>
  <c r="D20" i="47"/>
  <c r="J19" i="47"/>
  <c r="G19" i="47"/>
  <c r="D19" i="47"/>
  <c r="J18" i="47"/>
  <c r="G18" i="47"/>
  <c r="D18" i="47"/>
  <c r="J17" i="47"/>
  <c r="G17" i="47"/>
  <c r="D17" i="47"/>
  <c r="J16" i="47"/>
  <c r="G16" i="47"/>
  <c r="D16" i="47"/>
  <c r="J14" i="47"/>
  <c r="G14" i="47"/>
  <c r="D14" i="47"/>
  <c r="J13" i="47"/>
  <c r="G13" i="47"/>
  <c r="D13" i="47"/>
  <c r="J12" i="47"/>
  <c r="G12" i="47"/>
  <c r="D12" i="47"/>
  <c r="J11" i="47"/>
  <c r="G11" i="47"/>
  <c r="D11" i="47"/>
  <c r="J10" i="47"/>
  <c r="G10" i="47"/>
  <c r="D10" i="47"/>
  <c r="J9" i="47"/>
  <c r="G9" i="47"/>
  <c r="D9" i="47"/>
  <c r="J7" i="47"/>
  <c r="G7" i="47"/>
  <c r="D7" i="47"/>
  <c r="J6" i="47"/>
  <c r="G6" i="47"/>
  <c r="D6" i="47"/>
  <c r="G20" i="47" l="1"/>
  <c r="L13" i="131"/>
  <c r="X47" i="130" l="1"/>
  <c r="R35" i="130" l="1"/>
  <c r="Q35" i="130"/>
  <c r="P35" i="130"/>
  <c r="O35" i="130"/>
  <c r="N35" i="130"/>
  <c r="M35" i="130"/>
  <c r="L35" i="130"/>
  <c r="K35" i="130"/>
  <c r="J35" i="130"/>
  <c r="I35" i="130"/>
  <c r="H35" i="130"/>
  <c r="G35" i="130"/>
  <c r="F35" i="130"/>
  <c r="E35" i="130"/>
  <c r="D35" i="130"/>
  <c r="C35" i="130"/>
  <c r="B35" i="130"/>
  <c r="C19" i="130"/>
  <c r="C45" i="130" s="1"/>
  <c r="D19" i="130"/>
  <c r="D45" i="130" s="1"/>
  <c r="E19" i="130"/>
  <c r="E45" i="130" s="1"/>
  <c r="F19" i="130"/>
  <c r="G19" i="130"/>
  <c r="H19" i="130"/>
  <c r="H45" i="130" s="1"/>
  <c r="I19" i="130"/>
  <c r="I45" i="130" s="1"/>
  <c r="J19" i="130"/>
  <c r="K19" i="130"/>
  <c r="L19" i="130"/>
  <c r="L45" i="130" s="1"/>
  <c r="M19" i="130"/>
  <c r="M45" i="130" s="1"/>
  <c r="N19" i="130"/>
  <c r="O19" i="130"/>
  <c r="P19" i="130"/>
  <c r="P45" i="130" s="1"/>
  <c r="Q19" i="130"/>
  <c r="Q45" i="130" s="1"/>
  <c r="R19" i="130"/>
  <c r="S21" i="130" s="1"/>
  <c r="B19" i="130"/>
  <c r="B45" i="130" s="1"/>
  <c r="K2" i="64"/>
  <c r="H4" i="64" s="1"/>
  <c r="C47" i="130" l="1"/>
  <c r="D47" i="130"/>
  <c r="H47" i="130"/>
  <c r="L47" i="130"/>
  <c r="P47" i="130"/>
  <c r="E47" i="130"/>
  <c r="I47" i="130"/>
  <c r="M47" i="130"/>
  <c r="Q47" i="130"/>
  <c r="B47" i="130"/>
  <c r="R21" i="130"/>
  <c r="R45" i="130"/>
  <c r="R47" i="130" s="1"/>
  <c r="N21" i="130"/>
  <c r="N45" i="130"/>
  <c r="N47" i="130" s="1"/>
  <c r="J21" i="130"/>
  <c r="J45" i="130"/>
  <c r="J47" i="130" s="1"/>
  <c r="F21" i="130"/>
  <c r="F45" i="130"/>
  <c r="F47" i="130" s="1"/>
  <c r="O21" i="130"/>
  <c r="O45" i="130"/>
  <c r="O47" i="130" s="1"/>
  <c r="K21" i="130"/>
  <c r="K45" i="130"/>
  <c r="K47" i="130" s="1"/>
  <c r="G21" i="130"/>
  <c r="G45" i="130"/>
  <c r="G47" i="130" s="1"/>
  <c r="C21" i="130"/>
  <c r="P21" i="130"/>
  <c r="H21" i="130"/>
  <c r="Q21" i="130"/>
  <c r="M21" i="130"/>
  <c r="I21" i="130"/>
  <c r="E21" i="130"/>
  <c r="L21" i="130"/>
  <c r="D21" i="130"/>
  <c r="E2" i="64" l="1"/>
  <c r="B5" i="64" l="1"/>
  <c r="I9" i="134"/>
  <c r="F9" i="134"/>
  <c r="C9" i="134"/>
  <c r="J3" i="134"/>
  <c r="J8" i="134"/>
  <c r="J4" i="134"/>
  <c r="J6" i="134"/>
  <c r="J7" i="134"/>
  <c r="J5" i="134"/>
  <c r="G3" i="134"/>
  <c r="G8" i="134"/>
  <c r="G4" i="134"/>
  <c r="G6" i="134"/>
  <c r="G7" i="134"/>
  <c r="G5" i="134"/>
  <c r="H9" i="134"/>
  <c r="D14" i="134"/>
  <c r="E14" i="134"/>
  <c r="F14" i="134"/>
  <c r="G14" i="134"/>
  <c r="H14" i="134"/>
  <c r="C14" i="134"/>
  <c r="M9" i="134" l="1"/>
  <c r="J11" i="134"/>
  <c r="J9" i="134"/>
  <c r="E9" i="134" l="1"/>
  <c r="G9" i="134" s="1"/>
  <c r="I14" i="134"/>
  <c r="E20" i="60" l="1"/>
  <c r="D20" i="60"/>
  <c r="C20" i="60"/>
  <c r="E42" i="60"/>
  <c r="D42" i="60"/>
  <c r="C42" i="60"/>
  <c r="E26" i="60"/>
  <c r="D26" i="60"/>
  <c r="C26" i="60"/>
  <c r="E39" i="60"/>
  <c r="D39" i="60"/>
  <c r="C39" i="60"/>
  <c r="E32" i="60"/>
  <c r="D32" i="60"/>
  <c r="C32" i="60"/>
  <c r="E54" i="60"/>
  <c r="D54" i="60"/>
  <c r="C54" i="60"/>
  <c r="E23" i="60"/>
  <c r="D23" i="60"/>
  <c r="C23" i="60"/>
  <c r="E19" i="60"/>
  <c r="D19" i="60"/>
  <c r="C19" i="60"/>
  <c r="E34" i="60"/>
  <c r="D34" i="60"/>
  <c r="C34" i="60"/>
  <c r="E48" i="60"/>
  <c r="D48" i="60"/>
  <c r="C48" i="60"/>
  <c r="E29" i="60"/>
  <c r="D29" i="60"/>
  <c r="C29" i="60"/>
  <c r="E33" i="60"/>
  <c r="D33" i="60"/>
  <c r="C33" i="60"/>
  <c r="E53" i="60"/>
  <c r="D53" i="60"/>
  <c r="C53" i="60"/>
  <c r="E31" i="60"/>
  <c r="D31" i="60"/>
  <c r="E61" i="60"/>
  <c r="D61" i="60"/>
  <c r="C61" i="60"/>
  <c r="E8" i="60"/>
  <c r="D8" i="60"/>
  <c r="C8" i="60"/>
  <c r="E64" i="60"/>
  <c r="D64" i="60"/>
  <c r="C64" i="60"/>
  <c r="E60" i="60"/>
  <c r="D60" i="60"/>
  <c r="C60" i="60"/>
  <c r="E56" i="60"/>
  <c r="D56" i="60"/>
  <c r="C56" i="60"/>
  <c r="E47" i="60"/>
  <c r="D47" i="60"/>
  <c r="C47" i="60"/>
  <c r="E44" i="60"/>
  <c r="D44" i="60"/>
  <c r="C44" i="60"/>
  <c r="E24" i="60"/>
  <c r="D24" i="60"/>
  <c r="C24" i="60"/>
  <c r="E11" i="60"/>
  <c r="D11" i="60"/>
  <c r="C11" i="60"/>
  <c r="E27" i="60"/>
  <c r="D27" i="60"/>
  <c r="C27" i="60"/>
  <c r="E30" i="60"/>
  <c r="D30" i="60"/>
  <c r="C30" i="60"/>
  <c r="E46" i="60"/>
  <c r="D46" i="60"/>
  <c r="C46" i="60"/>
  <c r="E63" i="60"/>
  <c r="D63" i="60"/>
  <c r="C63" i="60"/>
  <c r="E50" i="60"/>
  <c r="D50" i="60"/>
  <c r="C50" i="60"/>
  <c r="E38" i="60"/>
  <c r="D38" i="60"/>
  <c r="C38" i="60"/>
  <c r="E21" i="60"/>
  <c r="D21" i="60"/>
  <c r="C21" i="60"/>
  <c r="E45" i="60"/>
  <c r="D45" i="60"/>
  <c r="C45" i="60"/>
  <c r="E58" i="60"/>
  <c r="D58" i="60"/>
  <c r="C58" i="60"/>
  <c r="E69" i="60"/>
  <c r="D69" i="60"/>
  <c r="C69" i="60"/>
  <c r="E68" i="60"/>
  <c r="D68" i="60"/>
  <c r="C68" i="60"/>
  <c r="E57" i="60"/>
  <c r="D57" i="60"/>
  <c r="C57" i="60"/>
  <c r="E76" i="60"/>
  <c r="C76" i="60"/>
  <c r="E75" i="60"/>
  <c r="D75" i="60"/>
  <c r="C75" i="60"/>
  <c r="E35" i="60"/>
  <c r="D35" i="60"/>
  <c r="C35" i="60"/>
  <c r="E55" i="60"/>
  <c r="D55" i="60"/>
  <c r="C55" i="60"/>
  <c r="E70" i="60"/>
  <c r="D70" i="60"/>
  <c r="C70" i="60"/>
  <c r="E74" i="60"/>
  <c r="D74" i="60"/>
  <c r="C74" i="60"/>
  <c r="E12" i="60"/>
  <c r="D12" i="60"/>
  <c r="C12" i="60"/>
  <c r="E16" i="60"/>
  <c r="D16" i="60"/>
  <c r="C16" i="60"/>
  <c r="E71" i="60"/>
  <c r="D71" i="60"/>
  <c r="C71" i="60"/>
  <c r="D41" i="60"/>
  <c r="C41" i="60"/>
  <c r="E52" i="60"/>
  <c r="D52" i="60"/>
  <c r="C52" i="60"/>
  <c r="E9" i="60"/>
  <c r="D9" i="60"/>
  <c r="C9" i="60"/>
  <c r="E3" i="60"/>
  <c r="D3" i="60"/>
  <c r="C3" i="60"/>
  <c r="E7" i="60"/>
  <c r="D7" i="60"/>
  <c r="C7" i="60"/>
  <c r="E5" i="60"/>
  <c r="D5" i="60"/>
  <c r="C5" i="60"/>
  <c r="E15" i="60"/>
  <c r="D15" i="60"/>
  <c r="C15" i="60"/>
  <c r="E10" i="60"/>
  <c r="D10" i="60"/>
  <c r="C10" i="60"/>
  <c r="E28" i="60"/>
  <c r="D28" i="60"/>
  <c r="C28" i="60"/>
  <c r="E17" i="60"/>
  <c r="D17" i="60"/>
  <c r="C17" i="60"/>
  <c r="E18" i="60"/>
  <c r="D18" i="60"/>
  <c r="C18" i="60"/>
  <c r="E25" i="60"/>
  <c r="D25" i="60"/>
  <c r="C25" i="60"/>
  <c r="E6" i="60"/>
  <c r="D6" i="60"/>
  <c r="C6" i="60"/>
  <c r="E22" i="60"/>
  <c r="C22" i="60"/>
  <c r="E4" i="60"/>
  <c r="C31" i="60" l="1"/>
  <c r="D66" i="60"/>
  <c r="E72" i="60"/>
  <c r="D36" i="60"/>
  <c r="C49" i="60"/>
  <c r="C36" i="60"/>
  <c r="C4" i="60"/>
  <c r="D22" i="60"/>
  <c r="E41" i="60"/>
  <c r="E36" i="60"/>
  <c r="E66" i="60"/>
  <c r="D62" i="60"/>
  <c r="E73" i="60"/>
  <c r="C51" i="60"/>
  <c r="C62" i="60"/>
  <c r="D51" i="60"/>
  <c r="E51" i="60"/>
  <c r="E62" i="60"/>
  <c r="D73" i="60"/>
  <c r="D49" i="60"/>
  <c r="C73" i="60"/>
  <c r="D72" i="60"/>
  <c r="B6" i="134" l="1"/>
  <c r="B7" i="134"/>
  <c r="B5" i="134"/>
  <c r="E13" i="60"/>
  <c r="D76" i="60"/>
  <c r="D13" i="60"/>
  <c r="B3" i="134"/>
  <c r="C72" i="60"/>
  <c r="E49" i="60"/>
  <c r="C66" i="60"/>
  <c r="C13" i="60"/>
  <c r="C74" i="132"/>
  <c r="F74" i="132" s="1"/>
  <c r="B4" i="134" l="1"/>
  <c r="L3" i="134"/>
  <c r="P3" i="134"/>
  <c r="N3" i="134"/>
  <c r="D3" i="134"/>
  <c r="L5" i="134"/>
  <c r="D5" i="134"/>
  <c r="N5" i="134"/>
  <c r="P5" i="134"/>
  <c r="L7" i="134"/>
  <c r="N7" i="134"/>
  <c r="P7" i="134"/>
  <c r="D7" i="134"/>
  <c r="L6" i="134"/>
  <c r="N6" i="134"/>
  <c r="P6" i="134"/>
  <c r="D6" i="134"/>
  <c r="B8" i="134"/>
  <c r="B9" i="134" l="1"/>
  <c r="L9" i="134" s="1"/>
  <c r="L4" i="134"/>
  <c r="P4" i="134"/>
  <c r="N4" i="134"/>
  <c r="D4" i="134"/>
  <c r="R11" i="134" s="1"/>
  <c r="L8" i="134"/>
  <c r="N8" i="134"/>
  <c r="P8" i="134"/>
  <c r="D8" i="134"/>
  <c r="P9" i="135"/>
  <c r="M9" i="135"/>
  <c r="N9" i="134" l="1"/>
  <c r="D9" i="134"/>
  <c r="I11" i="134"/>
  <c r="B10" i="134"/>
  <c r="B13" i="131"/>
  <c r="C13" i="131"/>
  <c r="D13" i="131"/>
  <c r="E13" i="131"/>
  <c r="F13" i="131"/>
  <c r="J13" i="131" l="1"/>
  <c r="I13" i="131"/>
  <c r="H13" i="131"/>
  <c r="G13" i="131"/>
  <c r="T35" i="130" l="1"/>
  <c r="T45" i="130"/>
  <c r="V45" i="130"/>
  <c r="S35" i="130"/>
  <c r="U35" i="130"/>
  <c r="W47" i="130" l="1"/>
  <c r="T47" i="130"/>
  <c r="V47" i="130"/>
  <c r="U45" i="130"/>
  <c r="U47" i="130" s="1"/>
  <c r="S45" i="130"/>
  <c r="S47" i="130" s="1"/>
  <c r="A4" i="88" l="1"/>
  <c r="A5" i="88" s="1"/>
  <c r="A6" i="88" s="1"/>
  <c r="A7" i="88" s="1"/>
  <c r="A8" i="88" s="1"/>
  <c r="A9" i="88" s="1"/>
  <c r="A10" i="88" s="1"/>
  <c r="A11" i="88" s="1"/>
  <c r="F34" i="8" l="1"/>
  <c r="F32" i="8"/>
  <c r="F31" i="8"/>
  <c r="F29" i="8"/>
  <c r="F28" i="8"/>
  <c r="F27" i="8"/>
  <c r="F26" i="8"/>
  <c r="F23" i="8"/>
  <c r="F22" i="8"/>
  <c r="F21" i="8"/>
  <c r="F20" i="8"/>
  <c r="F18" i="8"/>
  <c r="F17" i="8"/>
  <c r="F16" i="8"/>
  <c r="F14" i="8"/>
  <c r="F13" i="8"/>
  <c r="F12" i="8"/>
  <c r="F9" i="8"/>
  <c r="F8" i="8"/>
  <c r="F7" i="8"/>
  <c r="F6" i="8"/>
  <c r="F5" i="8"/>
  <c r="E41" i="6"/>
  <c r="D41" i="6"/>
  <c r="C41" i="6"/>
  <c r="B41" i="6"/>
  <c r="N14" i="131"/>
  <c r="C12" i="65" l="1"/>
  <c r="B12" i="65"/>
  <c r="H6" i="64" l="1"/>
  <c r="H7" i="64"/>
  <c r="H5" i="64"/>
  <c r="H10" i="64" l="1"/>
  <c r="B6" i="64"/>
  <c r="B7" i="64"/>
  <c r="E8" i="64"/>
  <c r="B10" i="64" l="1"/>
  <c r="H34" i="8" l="1"/>
  <c r="H32" i="8"/>
  <c r="H31" i="8"/>
  <c r="H29" i="8"/>
  <c r="H28" i="8"/>
  <c r="H27" i="8"/>
  <c r="H26" i="8"/>
  <c r="H24" i="8"/>
  <c r="H23" i="8"/>
  <c r="H22" i="8"/>
  <c r="H21" i="8"/>
  <c r="H20" i="8"/>
  <c r="H18" i="8"/>
  <c r="H17" i="8"/>
  <c r="H16" i="8"/>
  <c r="H14" i="8"/>
  <c r="H13" i="8"/>
  <c r="H12" i="8"/>
  <c r="H6" i="8"/>
  <c r="H7" i="8"/>
  <c r="H8" i="8"/>
  <c r="H9" i="8"/>
  <c r="H10" i="8"/>
  <c r="H5" i="8"/>
  <c r="H8" i="10"/>
  <c r="H9" i="10"/>
  <c r="H10" i="10"/>
  <c r="H11" i="10"/>
  <c r="H12" i="10"/>
  <c r="H13" i="10"/>
  <c r="H7" i="10"/>
  <c r="I6" i="18" l="1"/>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8" i="6"/>
  <c r="F32" i="35"/>
  <c r="F22" i="35"/>
  <c r="F40" i="61" l="1"/>
  <c r="F49" i="61"/>
  <c r="F37" i="61"/>
  <c r="F29" i="61"/>
  <c r="F28" i="61"/>
  <c r="F32" i="61"/>
  <c r="F30" i="61"/>
  <c r="F31" i="61"/>
  <c r="F23" i="61"/>
  <c r="F22" i="61"/>
  <c r="C39" i="61"/>
  <c r="C40" i="61"/>
  <c r="C31" i="61"/>
  <c r="K26" i="59" l="1"/>
  <c r="H5" i="28"/>
  <c r="I5" i="28"/>
  <c r="J5" i="28"/>
  <c r="K5" i="28"/>
  <c r="H6" i="28"/>
  <c r="I6" i="28"/>
  <c r="J6" i="28"/>
  <c r="K6" i="28"/>
  <c r="H7" i="28"/>
  <c r="I7" i="28"/>
  <c r="J7" i="28"/>
  <c r="K7" i="28"/>
  <c r="H8" i="28"/>
  <c r="I8" i="28"/>
  <c r="J8" i="28"/>
  <c r="K8" i="28"/>
  <c r="H9" i="28"/>
  <c r="I9" i="28"/>
  <c r="J9" i="28"/>
  <c r="K9" i="28"/>
  <c r="H10" i="28"/>
  <c r="I10" i="28"/>
  <c r="J10" i="28"/>
  <c r="K10" i="28"/>
  <c r="H11" i="28"/>
  <c r="I11" i="28"/>
  <c r="J11" i="28"/>
  <c r="K11" i="28"/>
  <c r="H12" i="28"/>
  <c r="I12" i="28"/>
  <c r="J12" i="28"/>
  <c r="K12" i="28"/>
  <c r="H13" i="28"/>
  <c r="I13" i="28"/>
  <c r="J13" i="28"/>
  <c r="K13" i="28"/>
  <c r="H14" i="28"/>
  <c r="I14" i="28"/>
  <c r="J14" i="28"/>
  <c r="K14" i="28"/>
  <c r="H15" i="28"/>
  <c r="I15" i="28"/>
  <c r="J15" i="28"/>
  <c r="K15" i="28"/>
  <c r="H16" i="28"/>
  <c r="I16" i="28"/>
  <c r="J16" i="28"/>
  <c r="K16" i="28"/>
  <c r="H17" i="28"/>
  <c r="I17" i="28"/>
  <c r="J17" i="28"/>
  <c r="K17" i="28"/>
  <c r="H18" i="28"/>
  <c r="I18" i="28"/>
  <c r="J18" i="28"/>
  <c r="K18" i="28"/>
  <c r="H19" i="28"/>
  <c r="I19" i="28"/>
  <c r="J19" i="28"/>
  <c r="K19" i="28"/>
  <c r="H20" i="28"/>
  <c r="I20" i="28"/>
  <c r="J20" i="28"/>
  <c r="K20" i="28"/>
  <c r="H21" i="28"/>
  <c r="I21" i="28"/>
  <c r="J21" i="28"/>
  <c r="K21" i="28"/>
  <c r="H22" i="28"/>
  <c r="I22" i="28"/>
  <c r="J22" i="28"/>
  <c r="K22" i="28"/>
  <c r="H23" i="28"/>
  <c r="I23" i="28"/>
  <c r="J23" i="28"/>
  <c r="K23" i="28"/>
  <c r="H24" i="28"/>
  <c r="I24" i="28"/>
  <c r="J24" i="28"/>
  <c r="K24" i="28"/>
  <c r="H25" i="28"/>
  <c r="I25" i="28"/>
  <c r="J25" i="28"/>
  <c r="K25" i="28"/>
  <c r="H26" i="28"/>
  <c r="I26" i="28"/>
  <c r="J26" i="28"/>
  <c r="K26" i="28"/>
  <c r="H27" i="28"/>
  <c r="I27" i="28"/>
  <c r="J27" i="28"/>
  <c r="K27" i="28"/>
  <c r="H28" i="28"/>
  <c r="I28" i="28"/>
  <c r="J28" i="28"/>
  <c r="K28" i="28"/>
  <c r="H29" i="28"/>
  <c r="I29" i="28"/>
  <c r="J29" i="28"/>
  <c r="K29" i="28"/>
  <c r="H30" i="28"/>
  <c r="I30" i="28"/>
  <c r="J30" i="28"/>
  <c r="K30" i="28"/>
  <c r="H31" i="28"/>
  <c r="I31" i="28"/>
  <c r="J31" i="28"/>
  <c r="K31" i="28"/>
  <c r="H32" i="28"/>
  <c r="I32" i="28"/>
  <c r="J32" i="28"/>
  <c r="K32" i="28"/>
  <c r="H33" i="28"/>
  <c r="I33" i="28"/>
  <c r="J33" i="28"/>
  <c r="K33" i="28"/>
  <c r="I4" i="28"/>
  <c r="J4" i="28"/>
  <c r="K4" i="28"/>
  <c r="H4" i="28"/>
  <c r="H5" i="23"/>
  <c r="I5" i="23"/>
  <c r="J5" i="23"/>
  <c r="K5" i="23"/>
  <c r="H6" i="23"/>
  <c r="I6" i="23"/>
  <c r="J6" i="23"/>
  <c r="K6" i="23"/>
  <c r="H7" i="23"/>
  <c r="I7" i="23"/>
  <c r="J7" i="23"/>
  <c r="K7" i="23"/>
  <c r="H8" i="23"/>
  <c r="I8" i="23"/>
  <c r="J8" i="23"/>
  <c r="K8" i="23"/>
  <c r="H9" i="23"/>
  <c r="I9" i="23"/>
  <c r="J9" i="23"/>
  <c r="K9" i="23"/>
  <c r="H10" i="23"/>
  <c r="I10" i="23"/>
  <c r="J10" i="23"/>
  <c r="K10" i="23"/>
  <c r="H11" i="23"/>
  <c r="I11" i="23"/>
  <c r="J11" i="23"/>
  <c r="K11" i="23"/>
  <c r="H12" i="23"/>
  <c r="I12" i="23"/>
  <c r="J12" i="23"/>
  <c r="K12" i="23"/>
  <c r="H13" i="23"/>
  <c r="I13" i="23"/>
  <c r="J13" i="23"/>
  <c r="K13" i="23"/>
  <c r="H14" i="23"/>
  <c r="I14" i="23"/>
  <c r="J14" i="23"/>
  <c r="K14" i="23"/>
  <c r="H15" i="23"/>
  <c r="I15" i="23"/>
  <c r="J15" i="23"/>
  <c r="K15" i="23"/>
  <c r="H16" i="23"/>
  <c r="I16" i="23"/>
  <c r="J16" i="23"/>
  <c r="K16" i="23"/>
  <c r="H17" i="23"/>
  <c r="I17" i="23"/>
  <c r="J17" i="23"/>
  <c r="K17" i="23"/>
  <c r="H18" i="23"/>
  <c r="I18" i="23"/>
  <c r="J18" i="23"/>
  <c r="K18" i="23"/>
  <c r="H19" i="23"/>
  <c r="I19" i="23"/>
  <c r="J19" i="23"/>
  <c r="K19" i="23"/>
  <c r="H20" i="23"/>
  <c r="I20" i="23"/>
  <c r="J20" i="23"/>
  <c r="K20" i="23"/>
  <c r="H21" i="23"/>
  <c r="I21" i="23"/>
  <c r="J21" i="23"/>
  <c r="K21" i="23"/>
  <c r="H22" i="23"/>
  <c r="I22" i="23"/>
  <c r="J22" i="23"/>
  <c r="K22" i="23"/>
  <c r="H23" i="23"/>
  <c r="I23" i="23"/>
  <c r="J23" i="23"/>
  <c r="K23" i="23"/>
  <c r="H24" i="23"/>
  <c r="I24" i="23"/>
  <c r="J24" i="23"/>
  <c r="K24" i="23"/>
  <c r="H25" i="23"/>
  <c r="I25" i="23"/>
  <c r="J25" i="23"/>
  <c r="K25" i="23"/>
  <c r="H26" i="23"/>
  <c r="I26" i="23"/>
  <c r="J26" i="23"/>
  <c r="K26" i="23"/>
  <c r="H27" i="23"/>
  <c r="I27" i="23"/>
  <c r="J27" i="23"/>
  <c r="K27" i="23"/>
  <c r="H28" i="23"/>
  <c r="I28" i="23"/>
  <c r="J28" i="23"/>
  <c r="K28" i="23"/>
  <c r="H29" i="23"/>
  <c r="I29" i="23"/>
  <c r="J29" i="23"/>
  <c r="K29" i="23"/>
  <c r="H30" i="23"/>
  <c r="I30" i="23"/>
  <c r="J30" i="23"/>
  <c r="K30" i="23"/>
  <c r="H31" i="23"/>
  <c r="I31" i="23"/>
  <c r="J31" i="23"/>
  <c r="K31" i="23"/>
  <c r="H32" i="23"/>
  <c r="I32" i="23"/>
  <c r="J32" i="23"/>
  <c r="K32" i="23"/>
  <c r="H33" i="23"/>
  <c r="I33" i="23"/>
  <c r="J33" i="23"/>
  <c r="K33" i="23"/>
  <c r="I4" i="23"/>
  <c r="J4" i="23"/>
  <c r="K4" i="23"/>
  <c r="H4" i="23"/>
  <c r="H5" i="26"/>
  <c r="I5" i="26"/>
  <c r="J5" i="26"/>
  <c r="K5" i="26"/>
  <c r="H6" i="26"/>
  <c r="I6" i="26"/>
  <c r="J6" i="26"/>
  <c r="K6" i="26"/>
  <c r="H7" i="26"/>
  <c r="I7" i="26"/>
  <c r="J7" i="26"/>
  <c r="K7" i="26"/>
  <c r="H8" i="26"/>
  <c r="I8" i="26"/>
  <c r="J8" i="26"/>
  <c r="K8" i="26"/>
  <c r="H9" i="26"/>
  <c r="I9" i="26"/>
  <c r="J9" i="26"/>
  <c r="K9" i="26"/>
  <c r="H10" i="26"/>
  <c r="I10" i="26"/>
  <c r="J10" i="26"/>
  <c r="K10" i="26"/>
  <c r="H11" i="26"/>
  <c r="I11" i="26"/>
  <c r="J11" i="26"/>
  <c r="K11" i="26"/>
  <c r="H12" i="26"/>
  <c r="I12" i="26"/>
  <c r="J12" i="26"/>
  <c r="K12" i="26"/>
  <c r="H13" i="26"/>
  <c r="I13" i="26"/>
  <c r="J13" i="26"/>
  <c r="K13" i="26"/>
  <c r="H14" i="26"/>
  <c r="I14" i="26"/>
  <c r="J14" i="26"/>
  <c r="K14" i="26"/>
  <c r="H15" i="26"/>
  <c r="I15" i="26"/>
  <c r="J15" i="26"/>
  <c r="K15" i="26"/>
  <c r="H16" i="26"/>
  <c r="I16" i="26"/>
  <c r="J16" i="26"/>
  <c r="K16" i="26"/>
  <c r="H17" i="26"/>
  <c r="I17" i="26"/>
  <c r="J17" i="26"/>
  <c r="K17" i="26"/>
  <c r="H18" i="26"/>
  <c r="I18" i="26"/>
  <c r="J18" i="26"/>
  <c r="K18" i="26"/>
  <c r="H19" i="26"/>
  <c r="I19" i="26"/>
  <c r="J19" i="26"/>
  <c r="K19" i="26"/>
  <c r="H20" i="26"/>
  <c r="I20" i="26"/>
  <c r="J20" i="26"/>
  <c r="K20" i="26"/>
  <c r="H21" i="26"/>
  <c r="I21" i="26"/>
  <c r="J21" i="26"/>
  <c r="K21" i="26"/>
  <c r="H22" i="26"/>
  <c r="I22" i="26"/>
  <c r="J22" i="26"/>
  <c r="K22" i="26"/>
  <c r="H23" i="26"/>
  <c r="I23" i="26"/>
  <c r="J23" i="26"/>
  <c r="K23" i="26"/>
  <c r="H24" i="26"/>
  <c r="I24" i="26"/>
  <c r="J24" i="26"/>
  <c r="K24" i="26"/>
  <c r="H25" i="26"/>
  <c r="I25" i="26"/>
  <c r="J25" i="26"/>
  <c r="K25" i="26"/>
  <c r="H26" i="26"/>
  <c r="I26" i="26"/>
  <c r="J26" i="26"/>
  <c r="K26" i="26"/>
  <c r="H27" i="26"/>
  <c r="I27" i="26"/>
  <c r="J27" i="26"/>
  <c r="K27" i="26"/>
  <c r="H28" i="26"/>
  <c r="I28" i="26"/>
  <c r="J28" i="26"/>
  <c r="K28" i="26"/>
  <c r="H29" i="26"/>
  <c r="I29" i="26"/>
  <c r="J29" i="26"/>
  <c r="K29" i="26"/>
  <c r="H30" i="26"/>
  <c r="I30" i="26"/>
  <c r="J30" i="26"/>
  <c r="K30" i="26"/>
  <c r="H31" i="26"/>
  <c r="I31" i="26"/>
  <c r="J31" i="26"/>
  <c r="K31" i="26"/>
  <c r="H32" i="26"/>
  <c r="I32" i="26"/>
  <c r="J32" i="26"/>
  <c r="K32" i="26"/>
  <c r="H33" i="26"/>
  <c r="I33" i="26"/>
  <c r="J33" i="26"/>
  <c r="K33" i="26"/>
  <c r="I4" i="26"/>
  <c r="J4" i="26"/>
  <c r="K4" i="26"/>
  <c r="H4" i="26"/>
  <c r="H5" i="27"/>
  <c r="I5" i="27"/>
  <c r="J5" i="27"/>
  <c r="K5" i="27"/>
  <c r="H6" i="27"/>
  <c r="I6" i="27"/>
  <c r="J6" i="27"/>
  <c r="K6" i="27"/>
  <c r="H7" i="27"/>
  <c r="I7" i="27"/>
  <c r="J7" i="27"/>
  <c r="K7" i="27"/>
  <c r="H8" i="27"/>
  <c r="I8" i="27"/>
  <c r="J8" i="27"/>
  <c r="K8" i="27"/>
  <c r="H9" i="27"/>
  <c r="I9" i="27"/>
  <c r="J9" i="27"/>
  <c r="K9" i="27"/>
  <c r="H10" i="27"/>
  <c r="I10" i="27"/>
  <c r="J10" i="27"/>
  <c r="K10" i="27"/>
  <c r="H11" i="27"/>
  <c r="I11" i="27"/>
  <c r="J11" i="27"/>
  <c r="K11" i="27"/>
  <c r="H12" i="27"/>
  <c r="I12" i="27"/>
  <c r="J12" i="27"/>
  <c r="K12" i="27"/>
  <c r="H13" i="27"/>
  <c r="I13" i="27"/>
  <c r="J13" i="27"/>
  <c r="K13" i="27"/>
  <c r="H14" i="27"/>
  <c r="I14" i="27"/>
  <c r="J14" i="27"/>
  <c r="K14" i="27"/>
  <c r="H15" i="27"/>
  <c r="I15" i="27"/>
  <c r="J15" i="27"/>
  <c r="K15" i="27"/>
  <c r="H16" i="27"/>
  <c r="I16" i="27"/>
  <c r="J16" i="27"/>
  <c r="K16" i="27"/>
  <c r="H17" i="27"/>
  <c r="I17" i="27"/>
  <c r="J17" i="27"/>
  <c r="K17" i="27"/>
  <c r="H18" i="27"/>
  <c r="I18" i="27"/>
  <c r="J18" i="27"/>
  <c r="K18" i="27"/>
  <c r="H19" i="27"/>
  <c r="I19" i="27"/>
  <c r="J19" i="27"/>
  <c r="K19" i="27"/>
  <c r="H20" i="27"/>
  <c r="I20" i="27"/>
  <c r="J20" i="27"/>
  <c r="K20" i="27"/>
  <c r="H21" i="27"/>
  <c r="I21" i="27"/>
  <c r="J21" i="27"/>
  <c r="K21" i="27"/>
  <c r="H22" i="27"/>
  <c r="I22" i="27"/>
  <c r="J22" i="27"/>
  <c r="K22" i="27"/>
  <c r="H23" i="27"/>
  <c r="I23" i="27"/>
  <c r="J23" i="27"/>
  <c r="K23" i="27"/>
  <c r="H24" i="27"/>
  <c r="I24" i="27"/>
  <c r="J24" i="27"/>
  <c r="K24" i="27"/>
  <c r="H25" i="27"/>
  <c r="I25" i="27"/>
  <c r="J25" i="27"/>
  <c r="K25" i="27"/>
  <c r="H26" i="27"/>
  <c r="I26" i="27"/>
  <c r="J26" i="27"/>
  <c r="K26" i="27"/>
  <c r="H27" i="27"/>
  <c r="I27" i="27"/>
  <c r="J27" i="27"/>
  <c r="K27" i="27"/>
  <c r="H28" i="27"/>
  <c r="I28" i="27"/>
  <c r="J28" i="27"/>
  <c r="K28" i="27"/>
  <c r="H29" i="27"/>
  <c r="I29" i="27"/>
  <c r="J29" i="27"/>
  <c r="K29" i="27"/>
  <c r="H30" i="27"/>
  <c r="I30" i="27"/>
  <c r="J30" i="27"/>
  <c r="K30" i="27"/>
  <c r="H31" i="27"/>
  <c r="I31" i="27"/>
  <c r="J31" i="27"/>
  <c r="K31" i="27"/>
  <c r="H32" i="27"/>
  <c r="I32" i="27"/>
  <c r="J32" i="27"/>
  <c r="K32" i="27"/>
  <c r="H33" i="27"/>
  <c r="I33" i="27"/>
  <c r="J33" i="27"/>
  <c r="K33" i="27"/>
  <c r="I4" i="27"/>
  <c r="J4" i="27"/>
  <c r="K4" i="27"/>
  <c r="H4" i="27"/>
  <c r="F8" i="13" l="1"/>
  <c r="F7" i="18" l="1"/>
  <c r="E7" i="18"/>
  <c r="D7" i="18"/>
  <c r="C7" i="18"/>
  <c r="B7" i="18"/>
  <c r="E13" i="18" l="1"/>
  <c r="D13" i="18"/>
  <c r="E11" i="18"/>
  <c r="D11" i="18"/>
  <c r="D10" i="18"/>
  <c r="E9" i="15"/>
  <c r="C9" i="15"/>
  <c r="B16" i="13" l="1"/>
  <c r="E8" i="13"/>
  <c r="D8" i="13"/>
  <c r="C8" i="13"/>
  <c r="B8" i="13"/>
  <c r="M8" i="135" l="1"/>
  <c r="M7" i="135"/>
  <c r="M6" i="135"/>
  <c r="M49" i="61" l="1"/>
  <c r="M48" i="61"/>
  <c r="M47" i="61"/>
  <c r="M46" i="61"/>
  <c r="M45" i="61"/>
  <c r="M44" i="61"/>
  <c r="M43" i="61"/>
  <c r="M42" i="61"/>
  <c r="M41" i="61"/>
  <c r="M40" i="61"/>
  <c r="M39" i="61"/>
  <c r="M38" i="61"/>
  <c r="M37" i="61"/>
  <c r="M36" i="61"/>
  <c r="M32" i="61"/>
  <c r="M31" i="61"/>
  <c r="M30" i="61"/>
  <c r="M29" i="61"/>
  <c r="M28" i="61"/>
  <c r="M27" i="61"/>
  <c r="M23" i="61"/>
  <c r="M22" i="61"/>
  <c r="M21" i="61"/>
  <c r="M20" i="61"/>
  <c r="M19" i="61"/>
  <c r="M18" i="61"/>
  <c r="M17" i="61"/>
  <c r="M16" i="61"/>
  <c r="M15" i="61"/>
  <c r="M14" i="61"/>
  <c r="J57" i="61"/>
  <c r="J56" i="61"/>
  <c r="J55" i="61"/>
  <c r="J54" i="61"/>
  <c r="J53" i="61"/>
  <c r="J52" i="61"/>
  <c r="J51" i="61"/>
  <c r="J50" i="61"/>
  <c r="J49" i="61"/>
  <c r="J48" i="61"/>
  <c r="J47" i="61"/>
  <c r="J43" i="61"/>
  <c r="J42" i="61"/>
  <c r="J41" i="61"/>
  <c r="J40" i="61"/>
  <c r="J39" i="61"/>
  <c r="J38" i="61"/>
  <c r="J37" i="61"/>
  <c r="J36" i="61"/>
  <c r="J35" i="61"/>
  <c r="J34" i="61"/>
  <c r="J33" i="61"/>
  <c r="J32" i="61"/>
  <c r="J31" i="61"/>
  <c r="J27" i="61"/>
  <c r="J26" i="61"/>
  <c r="J25" i="61"/>
  <c r="J24" i="61"/>
  <c r="J23" i="61"/>
  <c r="J22" i="61"/>
  <c r="J21" i="61"/>
  <c r="J20" i="61"/>
  <c r="J19" i="61"/>
  <c r="J18" i="61"/>
  <c r="J17" i="61"/>
  <c r="J16" i="61"/>
  <c r="J15" i="61"/>
  <c r="J14" i="61"/>
  <c r="C45" i="61"/>
  <c r="F34" i="61"/>
  <c r="C10" i="61" s="1"/>
  <c r="C29" i="61"/>
  <c r="F25" i="61"/>
  <c r="F12" i="61"/>
  <c r="C12" i="61"/>
  <c r="C8" i="61" l="1"/>
  <c r="C6" i="61" s="1"/>
  <c r="F4" i="23"/>
  <c r="L54" i="14" l="1"/>
  <c r="L51" i="14" s="1"/>
  <c r="L53" i="14"/>
  <c r="L50" i="14" s="1"/>
  <c r="K54" i="14"/>
  <c r="K51" i="14" s="1"/>
  <c r="K53" i="14"/>
  <c r="K50" i="14" s="1"/>
  <c r="J54" i="14"/>
  <c r="J53" i="14"/>
  <c r="I56" i="14"/>
  <c r="J56" i="14"/>
  <c r="K56" i="14"/>
  <c r="L56" i="14"/>
  <c r="H56" i="14"/>
  <c r="I54" i="14"/>
  <c r="I51" i="14" s="1"/>
  <c r="I53" i="14"/>
  <c r="I50" i="14" s="1"/>
  <c r="H54" i="14"/>
  <c r="H53" i="14"/>
  <c r="F41" i="6" l="1"/>
  <c r="H41" i="6" l="1"/>
  <c r="F24" i="35"/>
  <c r="F34" i="145" l="1"/>
  <c r="F12" i="145" l="1"/>
  <c r="C47" i="138"/>
  <c r="C54" i="138"/>
  <c r="C12" i="145"/>
  <c r="C10" i="138"/>
  <c r="F25" i="145"/>
  <c r="C57" i="138"/>
  <c r="C29" i="145"/>
  <c r="C25" i="138"/>
  <c r="C45" i="145"/>
  <c r="J12" i="61"/>
  <c r="M25" i="61"/>
  <c r="M12" i="61"/>
  <c r="J45" i="61"/>
  <c r="J29" i="61"/>
  <c r="M34" i="61"/>
  <c r="C32" i="138" l="1"/>
  <c r="C10" i="145"/>
  <c r="C41" i="138"/>
  <c r="C8" i="145"/>
  <c r="J10" i="61"/>
  <c r="J8" i="61"/>
  <c r="C39" i="138" l="1"/>
  <c r="C6" i="145"/>
  <c r="J6" i="61"/>
  <c r="F31" i="40" l="1"/>
  <c r="F7" i="40"/>
  <c r="F26" i="28"/>
  <c r="F13" i="28"/>
  <c r="F62" i="27"/>
  <c r="F49" i="27"/>
  <c r="F26" i="27"/>
  <c r="F13" i="27"/>
  <c r="F32" i="38"/>
  <c r="F29" i="38"/>
  <c r="F26" i="26"/>
  <c r="F13" i="26"/>
  <c r="F26" i="25"/>
  <c r="F13" i="25"/>
  <c r="F62" i="25"/>
  <c r="F49" i="25"/>
  <c r="D31" i="37"/>
  <c r="D28" i="37"/>
  <c r="F26" i="23"/>
  <c r="F13" i="23"/>
  <c r="F26" i="24"/>
  <c r="F13" i="24"/>
  <c r="F4" i="35"/>
  <c r="P8" i="135" l="1"/>
  <c r="E6" i="10" l="1"/>
  <c r="D6" i="10"/>
  <c r="C6" i="10"/>
  <c r="B6" i="10"/>
  <c r="E43" i="60" l="1"/>
  <c r="D43" i="60"/>
  <c r="C43" i="60"/>
  <c r="C59" i="60"/>
  <c r="E59" i="60"/>
  <c r="D59" i="60"/>
  <c r="E37" i="60"/>
  <c r="C37" i="60"/>
  <c r="D37" i="60"/>
  <c r="C65" i="60"/>
  <c r="E65" i="60"/>
  <c r="D65" i="60"/>
  <c r="E14" i="60"/>
  <c r="C14" i="60"/>
  <c r="D40" i="60"/>
  <c r="C40" i="60"/>
  <c r="E40" i="60"/>
  <c r="F43" i="27"/>
  <c r="F14" i="27"/>
  <c r="F23" i="26"/>
  <c r="F4" i="26"/>
  <c r="F8" i="25"/>
  <c r="F33" i="24"/>
  <c r="F4" i="24"/>
  <c r="F32" i="23"/>
  <c r="F10" i="23"/>
  <c r="O14" i="60" l="1"/>
  <c r="A27" i="35"/>
  <c r="B10" i="35"/>
  <c r="A10" i="35"/>
  <c r="D34" i="36"/>
  <c r="D29" i="36"/>
  <c r="D5" i="36"/>
  <c r="C67" i="36"/>
  <c r="B67" i="36"/>
  <c r="C66" i="36"/>
  <c r="B66" i="36"/>
  <c r="C65" i="36"/>
  <c r="B65" i="36"/>
  <c r="C64" i="36"/>
  <c r="B64" i="36"/>
  <c r="C63" i="36"/>
  <c r="B63" i="36"/>
  <c r="C62" i="36"/>
  <c r="B62" i="36"/>
  <c r="C61" i="36"/>
  <c r="B61" i="36"/>
  <c r="C60" i="36"/>
  <c r="B60" i="36"/>
  <c r="C59" i="36"/>
  <c r="B59" i="36"/>
  <c r="C58" i="36"/>
  <c r="B58" i="36"/>
  <c r="C57" i="36"/>
  <c r="B57" i="36"/>
  <c r="C56" i="36"/>
  <c r="B56" i="36"/>
  <c r="C55" i="36"/>
  <c r="B55" i="36"/>
  <c r="C54" i="36"/>
  <c r="B54" i="36"/>
  <c r="C53" i="36"/>
  <c r="B53" i="36"/>
  <c r="C52" i="36"/>
  <c r="B52" i="36"/>
  <c r="C51" i="36"/>
  <c r="B51" i="36"/>
  <c r="C50" i="36"/>
  <c r="B50" i="36"/>
  <c r="C49" i="36"/>
  <c r="B49" i="36"/>
  <c r="C48" i="36"/>
  <c r="B48" i="36"/>
  <c r="C47" i="36"/>
  <c r="B47" i="36"/>
  <c r="C46" i="36"/>
  <c r="B46" i="36"/>
  <c r="C45" i="36"/>
  <c r="B45" i="36"/>
  <c r="C44" i="36"/>
  <c r="B44" i="36"/>
  <c r="C43" i="36"/>
  <c r="B43" i="36"/>
  <c r="C42" i="36"/>
  <c r="B42" i="36"/>
  <c r="C41" i="36"/>
  <c r="B41" i="36"/>
  <c r="C40" i="36"/>
  <c r="B40" i="36"/>
  <c r="C39" i="36"/>
  <c r="B39" i="36"/>
  <c r="B38" i="36"/>
  <c r="C38" i="36" l="1"/>
  <c r="F23" i="23" l="1"/>
  <c r="Y7" i="59" l="1"/>
  <c r="N105" i="59"/>
  <c r="I67" i="60" s="1"/>
  <c r="W104" i="59"/>
  <c r="L20" i="60" s="1"/>
  <c r="T104" i="59"/>
  <c r="K20" i="60" s="1"/>
  <c r="Q104" i="59"/>
  <c r="J20" i="60" s="1"/>
  <c r="N104" i="59"/>
  <c r="I20" i="60" s="1"/>
  <c r="K104" i="59"/>
  <c r="H20" i="60" s="1"/>
  <c r="H104" i="59"/>
  <c r="G20" i="60" s="1"/>
  <c r="E104" i="59"/>
  <c r="F20" i="60" s="1"/>
  <c r="W103" i="59"/>
  <c r="L42" i="60" s="1"/>
  <c r="T103" i="59"/>
  <c r="K42" i="60" s="1"/>
  <c r="Q103" i="59"/>
  <c r="J42" i="60" s="1"/>
  <c r="N103" i="59"/>
  <c r="I42" i="60" s="1"/>
  <c r="K103" i="59"/>
  <c r="H42" i="60" s="1"/>
  <c r="H103" i="59"/>
  <c r="G42" i="60" s="1"/>
  <c r="E103" i="59"/>
  <c r="F42" i="60" s="1"/>
  <c r="W99" i="59"/>
  <c r="L54" i="60" s="1"/>
  <c r="T99" i="59"/>
  <c r="K54" i="60" s="1"/>
  <c r="Q99" i="59"/>
  <c r="J54" i="60" s="1"/>
  <c r="N99" i="59"/>
  <c r="I54" i="60" s="1"/>
  <c r="K99" i="59"/>
  <c r="H54" i="60" s="1"/>
  <c r="H99" i="59"/>
  <c r="G54" i="60" s="1"/>
  <c r="E99" i="59"/>
  <c r="F54" i="60" s="1"/>
  <c r="Q96" i="59"/>
  <c r="J72" i="60" s="1"/>
  <c r="N96" i="59"/>
  <c r="I72" i="60" s="1"/>
  <c r="K96" i="59"/>
  <c r="H72" i="60" s="1"/>
  <c r="W95" i="59"/>
  <c r="L34" i="60" s="1"/>
  <c r="T95" i="59"/>
  <c r="K34" i="60" s="1"/>
  <c r="Q95" i="59"/>
  <c r="J34" i="60" s="1"/>
  <c r="N95" i="59"/>
  <c r="I34" i="60" s="1"/>
  <c r="K95" i="59"/>
  <c r="H34" i="60" s="1"/>
  <c r="H95" i="59"/>
  <c r="G34" i="60" s="1"/>
  <c r="E95" i="59"/>
  <c r="F34" i="60" s="1"/>
  <c r="W94" i="59"/>
  <c r="L48" i="60" s="1"/>
  <c r="T94" i="59"/>
  <c r="K48" i="60" s="1"/>
  <c r="Q94" i="59"/>
  <c r="J48" i="60" s="1"/>
  <c r="N94" i="59"/>
  <c r="I48" i="60" s="1"/>
  <c r="K94" i="59"/>
  <c r="H48" i="60" s="1"/>
  <c r="H94" i="59"/>
  <c r="G48" i="60" s="1"/>
  <c r="E94" i="59"/>
  <c r="F48" i="60" s="1"/>
  <c r="W93" i="59"/>
  <c r="L29" i="60" s="1"/>
  <c r="T93" i="59"/>
  <c r="K29" i="60" s="1"/>
  <c r="Q93" i="59"/>
  <c r="J29" i="60" s="1"/>
  <c r="N93" i="59"/>
  <c r="I29" i="60" s="1"/>
  <c r="K93" i="59"/>
  <c r="H29" i="60" s="1"/>
  <c r="H93" i="59"/>
  <c r="G29" i="60" s="1"/>
  <c r="E93" i="59"/>
  <c r="F29" i="60" s="1"/>
  <c r="W92" i="59"/>
  <c r="L33" i="60" s="1"/>
  <c r="T92" i="59"/>
  <c r="K33" i="60" s="1"/>
  <c r="Q92" i="59"/>
  <c r="J33" i="60" s="1"/>
  <c r="N92" i="59"/>
  <c r="I33" i="60" s="1"/>
  <c r="H92" i="59"/>
  <c r="G33" i="60" s="1"/>
  <c r="E92" i="59"/>
  <c r="F33" i="60" s="1"/>
  <c r="T88" i="59"/>
  <c r="K73" i="60" s="1"/>
  <c r="Q88" i="59"/>
  <c r="J73" i="60" s="1"/>
  <c r="N88" i="59"/>
  <c r="I73" i="60" s="1"/>
  <c r="N87" i="59"/>
  <c r="I62" i="60" s="1"/>
  <c r="W86" i="59"/>
  <c r="L51" i="60" s="1"/>
  <c r="T86" i="59"/>
  <c r="K51" i="60" s="1"/>
  <c r="Q86" i="59"/>
  <c r="J51" i="60" s="1"/>
  <c r="N86" i="59"/>
  <c r="I51" i="60" s="1"/>
  <c r="K86" i="59"/>
  <c r="H51" i="60" s="1"/>
  <c r="H86" i="59"/>
  <c r="G51" i="60" s="1"/>
  <c r="W85" i="59"/>
  <c r="L49" i="60" s="1"/>
  <c r="T85" i="59"/>
  <c r="K49" i="60" s="1"/>
  <c r="Q85" i="59"/>
  <c r="J49" i="60" s="1"/>
  <c r="N85" i="59"/>
  <c r="I49" i="60" s="1"/>
  <c r="K85" i="59"/>
  <c r="H49" i="60" s="1"/>
  <c r="H85" i="59"/>
  <c r="G49" i="60" s="1"/>
  <c r="W84" i="59"/>
  <c r="L66" i="60" s="1"/>
  <c r="T84" i="59"/>
  <c r="K66" i="60" s="1"/>
  <c r="N84" i="59"/>
  <c r="I66" i="60" s="1"/>
  <c r="W83" i="59"/>
  <c r="L53" i="60" s="1"/>
  <c r="T83" i="59"/>
  <c r="K53" i="60" s="1"/>
  <c r="Q83" i="59"/>
  <c r="J53" i="60" s="1"/>
  <c r="N83" i="59"/>
  <c r="I53" i="60" s="1"/>
  <c r="H83" i="59"/>
  <c r="G53" i="60" s="1"/>
  <c r="E83" i="59"/>
  <c r="F53" i="60" s="1"/>
  <c r="K68" i="59"/>
  <c r="H8" i="60" s="1"/>
  <c r="W64" i="59"/>
  <c r="L56" i="60" s="1"/>
  <c r="T64" i="59"/>
  <c r="K56" i="60" s="1"/>
  <c r="Q64" i="59"/>
  <c r="J56" i="60" s="1"/>
  <c r="N64" i="59"/>
  <c r="I56" i="60" s="1"/>
  <c r="H64" i="59"/>
  <c r="G56" i="60" s="1"/>
  <c r="E64" i="59"/>
  <c r="F56" i="60" s="1"/>
  <c r="T63" i="59"/>
  <c r="K47" i="60" s="1"/>
  <c r="Q63" i="59"/>
  <c r="J47" i="60" s="1"/>
  <c r="N63" i="59"/>
  <c r="I47" i="60" s="1"/>
  <c r="K63" i="59"/>
  <c r="H47" i="60" s="1"/>
  <c r="H63" i="59"/>
  <c r="G47" i="60" s="1"/>
  <c r="E63" i="59"/>
  <c r="F47" i="60" s="1"/>
  <c r="W58" i="59"/>
  <c r="L24" i="60" s="1"/>
  <c r="T58" i="59"/>
  <c r="K24" i="60" s="1"/>
  <c r="Q58" i="59"/>
  <c r="J24" i="60" s="1"/>
  <c r="N58" i="59"/>
  <c r="I24" i="60" s="1"/>
  <c r="K58" i="59"/>
  <c r="H24" i="60" s="1"/>
  <c r="H58" i="59"/>
  <c r="G24" i="60" s="1"/>
  <c r="E58" i="59"/>
  <c r="F24" i="60" s="1"/>
  <c r="W57" i="59"/>
  <c r="L11" i="60" s="1"/>
  <c r="T57" i="59"/>
  <c r="K11" i="60" s="1"/>
  <c r="Q57" i="59"/>
  <c r="J11" i="60" s="1"/>
  <c r="N57" i="59"/>
  <c r="I11" i="60" s="1"/>
  <c r="K57" i="59"/>
  <c r="H11" i="60" s="1"/>
  <c r="H57" i="59"/>
  <c r="G11" i="60" s="1"/>
  <c r="E57" i="59"/>
  <c r="F11" i="60" s="1"/>
  <c r="H52" i="59"/>
  <c r="G50" i="60" s="1"/>
  <c r="E52" i="59"/>
  <c r="F50" i="60" s="1"/>
  <c r="W51" i="59"/>
  <c r="L38" i="60" s="1"/>
  <c r="T51" i="59"/>
  <c r="K38" i="60" s="1"/>
  <c r="Q51" i="59"/>
  <c r="J38" i="60" s="1"/>
  <c r="N51" i="59"/>
  <c r="I38" i="60" s="1"/>
  <c r="K51" i="59"/>
  <c r="H38" i="60" s="1"/>
  <c r="H51" i="59"/>
  <c r="G38" i="60" s="1"/>
  <c r="E51" i="59"/>
  <c r="F38" i="60" s="1"/>
  <c r="W48" i="59"/>
  <c r="L58" i="60" s="1"/>
  <c r="T48" i="59"/>
  <c r="K58" i="60" s="1"/>
  <c r="Q48" i="59"/>
  <c r="J58" i="60" s="1"/>
  <c r="N48" i="59"/>
  <c r="I58" i="60" s="1"/>
  <c r="H48" i="59"/>
  <c r="G58" i="60" s="1"/>
  <c r="E48" i="59"/>
  <c r="F58" i="60" s="1"/>
  <c r="H39" i="59"/>
  <c r="G35" i="60" s="1"/>
  <c r="W34" i="59"/>
  <c r="L16" i="60" s="1"/>
  <c r="Q34" i="59"/>
  <c r="J16" i="60" s="1"/>
  <c r="N34" i="59"/>
  <c r="I16" i="60" s="1"/>
  <c r="K34" i="59"/>
  <c r="H16" i="60" s="1"/>
  <c r="H34" i="59"/>
  <c r="G16" i="60" s="1"/>
  <c r="E34" i="59"/>
  <c r="F16" i="60" s="1"/>
  <c r="W33" i="59"/>
  <c r="L71" i="60" s="1"/>
  <c r="T33" i="59"/>
  <c r="K71" i="60" s="1"/>
  <c r="Q33" i="59"/>
  <c r="J71" i="60" s="1"/>
  <c r="N33" i="59"/>
  <c r="I71" i="60" s="1"/>
  <c r="K33" i="59"/>
  <c r="H71" i="60" s="1"/>
  <c r="H33" i="59"/>
  <c r="G71" i="60" s="1"/>
  <c r="E33" i="59"/>
  <c r="F71" i="60" s="1"/>
  <c r="T32" i="59"/>
  <c r="K41" i="60" s="1"/>
  <c r="Q32" i="59"/>
  <c r="J41" i="60" s="1"/>
  <c r="N32" i="59"/>
  <c r="I41" i="60" s="1"/>
  <c r="H32" i="59"/>
  <c r="G41" i="60" s="1"/>
  <c r="W26" i="59"/>
  <c r="L3" i="60" s="1"/>
  <c r="T26" i="59"/>
  <c r="K3" i="60" s="1"/>
  <c r="Q26" i="59"/>
  <c r="J3" i="60" s="1"/>
  <c r="N26" i="59"/>
  <c r="I3" i="60" s="1"/>
  <c r="H3" i="60"/>
  <c r="H26" i="59"/>
  <c r="G3" i="60" s="1"/>
  <c r="E26" i="59"/>
  <c r="F3" i="60" s="1"/>
  <c r="W24" i="59"/>
  <c r="L5" i="60" s="1"/>
  <c r="T24" i="59"/>
  <c r="K5" i="60" s="1"/>
  <c r="Q24" i="59"/>
  <c r="J5" i="60" s="1"/>
  <c r="N24" i="59"/>
  <c r="I5" i="60" s="1"/>
  <c r="K24" i="59"/>
  <c r="H5" i="60" s="1"/>
  <c r="H24" i="59"/>
  <c r="G5" i="60" s="1"/>
  <c r="E24" i="59"/>
  <c r="F5" i="60" s="1"/>
  <c r="W23" i="59"/>
  <c r="L15" i="60" s="1"/>
  <c r="T23" i="59"/>
  <c r="K15" i="60" s="1"/>
  <c r="Q23" i="59"/>
  <c r="J15" i="60" s="1"/>
  <c r="N23" i="59"/>
  <c r="I15" i="60" s="1"/>
  <c r="H23" i="59"/>
  <c r="G15" i="60" s="1"/>
  <c r="E23" i="59"/>
  <c r="F15" i="60" s="1"/>
  <c r="W22" i="59"/>
  <c r="L10" i="60" s="1"/>
  <c r="T22" i="59"/>
  <c r="K10" i="60" s="1"/>
  <c r="Q22" i="59"/>
  <c r="J10" i="60" s="1"/>
  <c r="N22" i="59"/>
  <c r="I10" i="60" s="1"/>
  <c r="K22" i="59"/>
  <c r="H10" i="60" s="1"/>
  <c r="H22" i="59"/>
  <c r="G10" i="60" s="1"/>
  <c r="E22" i="59"/>
  <c r="F10" i="60" s="1"/>
  <c r="T15" i="59"/>
  <c r="K4" i="60" s="1"/>
  <c r="Q15" i="59"/>
  <c r="J4" i="60" s="1"/>
  <c r="N15" i="59"/>
  <c r="I4" i="60" s="1"/>
  <c r="K15" i="59"/>
  <c r="H4" i="60" s="1"/>
  <c r="H15" i="59"/>
  <c r="G4" i="60" s="1"/>
  <c r="E15" i="59"/>
  <c r="F4" i="60" s="1"/>
  <c r="T34" i="59" l="1"/>
  <c r="K16" i="60" s="1"/>
  <c r="H19" i="59"/>
  <c r="G18" i="60" s="1"/>
  <c r="N19" i="59"/>
  <c r="I18" i="60" s="1"/>
  <c r="T19" i="59"/>
  <c r="K18" i="60" s="1"/>
  <c r="E20" i="59"/>
  <c r="F17" i="60" s="1"/>
  <c r="K20" i="59"/>
  <c r="H17" i="60" s="1"/>
  <c r="Q20" i="59"/>
  <c r="J17" i="60" s="1"/>
  <c r="W20" i="59"/>
  <c r="L17" i="60" s="1"/>
  <c r="N52" i="59"/>
  <c r="I50" i="60" s="1"/>
  <c r="T52" i="59"/>
  <c r="K50" i="60" s="1"/>
  <c r="H62" i="59"/>
  <c r="G44" i="60" s="1"/>
  <c r="N62" i="59"/>
  <c r="I44" i="60" s="1"/>
  <c r="T62" i="59"/>
  <c r="K44" i="60" s="1"/>
  <c r="E66" i="59"/>
  <c r="F36" i="60" s="1"/>
  <c r="K66" i="59"/>
  <c r="H36" i="60" s="1"/>
  <c r="Q66" i="59"/>
  <c r="J36" i="60" s="1"/>
  <c r="W66" i="59"/>
  <c r="L36" i="60" s="1"/>
  <c r="E35" i="59"/>
  <c r="F12" i="60" s="1"/>
  <c r="K35" i="59"/>
  <c r="H12" i="60" s="1"/>
  <c r="Q35" i="59"/>
  <c r="J12" i="60" s="1"/>
  <c r="W35" i="59"/>
  <c r="L12" i="60" s="1"/>
  <c r="H36" i="59"/>
  <c r="G74" i="60" s="1"/>
  <c r="N36" i="59"/>
  <c r="I74" i="60" s="1"/>
  <c r="T36" i="59"/>
  <c r="K74" i="60" s="1"/>
  <c r="E37" i="59"/>
  <c r="F70" i="60" s="1"/>
  <c r="K37" i="59"/>
  <c r="H70" i="60" s="1"/>
  <c r="Q37" i="59"/>
  <c r="J70" i="60" s="1"/>
  <c r="W37" i="59"/>
  <c r="L70" i="60" s="1"/>
  <c r="H38" i="59"/>
  <c r="G55" i="60" s="1"/>
  <c r="N38" i="59"/>
  <c r="I55" i="60" s="1"/>
  <c r="T38" i="59"/>
  <c r="K55" i="60" s="1"/>
  <c r="Q39" i="59"/>
  <c r="J35" i="60" s="1"/>
  <c r="N41" i="59"/>
  <c r="I76" i="60" s="1"/>
  <c r="T41" i="59"/>
  <c r="K76" i="60" s="1"/>
  <c r="E42" i="59"/>
  <c r="F57" i="60" s="1"/>
  <c r="K42" i="59"/>
  <c r="H57" i="60" s="1"/>
  <c r="Q42" i="59"/>
  <c r="J57" i="60" s="1"/>
  <c r="W42" i="59"/>
  <c r="L57" i="60" s="1"/>
  <c r="H49" i="59"/>
  <c r="G45" i="60" s="1"/>
  <c r="N49" i="59"/>
  <c r="I45" i="60" s="1"/>
  <c r="T49" i="59"/>
  <c r="K45" i="60" s="1"/>
  <c r="H16" i="59"/>
  <c r="G22" i="60" s="1"/>
  <c r="N16" i="59"/>
  <c r="I22" i="60" s="1"/>
  <c r="T16" i="59"/>
  <c r="K22" i="60" s="1"/>
  <c r="E17" i="59"/>
  <c r="F6" i="60" s="1"/>
  <c r="K17" i="59"/>
  <c r="H6" i="60" s="1"/>
  <c r="Q17" i="59"/>
  <c r="J6" i="60" s="1"/>
  <c r="W17" i="59"/>
  <c r="L6" i="60" s="1"/>
  <c r="H18" i="59"/>
  <c r="G25" i="60" s="1"/>
  <c r="N18" i="59"/>
  <c r="I25" i="60" s="1"/>
  <c r="T18" i="59"/>
  <c r="K25" i="60" s="1"/>
  <c r="E19" i="59"/>
  <c r="F18" i="60" s="1"/>
  <c r="K19" i="59"/>
  <c r="H18" i="60" s="1"/>
  <c r="Q19" i="59"/>
  <c r="J18" i="60" s="1"/>
  <c r="W19" i="59"/>
  <c r="L18" i="60" s="1"/>
  <c r="H20" i="59"/>
  <c r="G17" i="60" s="1"/>
  <c r="N20" i="59"/>
  <c r="I17" i="60" s="1"/>
  <c r="T20" i="59"/>
  <c r="K17" i="60" s="1"/>
  <c r="E21" i="59"/>
  <c r="F28" i="60" s="1"/>
  <c r="Q21" i="59"/>
  <c r="J28" i="60" s="1"/>
  <c r="W21" i="59"/>
  <c r="L28" i="60" s="1"/>
  <c r="E49" i="59"/>
  <c r="F45" i="60" s="1"/>
  <c r="K49" i="59"/>
  <c r="H45" i="60" s="1"/>
  <c r="Q49" i="59"/>
  <c r="J45" i="60" s="1"/>
  <c r="W49" i="59"/>
  <c r="L45" i="60" s="1"/>
  <c r="E62" i="59"/>
  <c r="F44" i="60" s="1"/>
  <c r="K62" i="59"/>
  <c r="H44" i="60" s="1"/>
  <c r="Q62" i="59"/>
  <c r="J44" i="60" s="1"/>
  <c r="W62" i="59"/>
  <c r="L44" i="60" s="1"/>
  <c r="H66" i="59"/>
  <c r="G36" i="60" s="1"/>
  <c r="N66" i="59"/>
  <c r="I36" i="60" s="1"/>
  <c r="T66" i="59"/>
  <c r="K36" i="60" s="1"/>
  <c r="K83" i="59"/>
  <c r="H53" i="60" s="1"/>
  <c r="K92" i="59"/>
  <c r="H33" i="60" s="1"/>
  <c r="K97" i="59"/>
  <c r="H19" i="60" s="1"/>
  <c r="Q97" i="59"/>
  <c r="J19" i="60" s="1"/>
  <c r="H98" i="59"/>
  <c r="G23" i="60" s="1"/>
  <c r="N98" i="59"/>
  <c r="I23" i="60" s="1"/>
  <c r="T98" i="59"/>
  <c r="K23" i="60" s="1"/>
  <c r="E101" i="59"/>
  <c r="F39" i="60" s="1"/>
  <c r="K101" i="59"/>
  <c r="H39" i="60" s="1"/>
  <c r="Q101" i="59"/>
  <c r="J39" i="60" s="1"/>
  <c r="W101" i="59"/>
  <c r="L39" i="60" s="1"/>
  <c r="K16" i="59"/>
  <c r="H22" i="60" s="1"/>
  <c r="K32" i="59"/>
  <c r="H41" i="60" s="1"/>
  <c r="K48" i="59"/>
  <c r="H58" i="60" s="1"/>
  <c r="K64" i="59"/>
  <c r="H56" i="60" s="1"/>
  <c r="E16" i="59"/>
  <c r="F22" i="60" s="1"/>
  <c r="Q16" i="59"/>
  <c r="J22" i="60" s="1"/>
  <c r="W16" i="59"/>
  <c r="L22" i="60" s="1"/>
  <c r="H17" i="59"/>
  <c r="G6" i="60" s="1"/>
  <c r="N17" i="59"/>
  <c r="I6" i="60" s="1"/>
  <c r="T17" i="59"/>
  <c r="K6" i="60" s="1"/>
  <c r="E18" i="59"/>
  <c r="F25" i="60" s="1"/>
  <c r="K18" i="59"/>
  <c r="H25" i="60" s="1"/>
  <c r="Q18" i="59"/>
  <c r="J25" i="60" s="1"/>
  <c r="W18" i="59"/>
  <c r="L25" i="60" s="1"/>
  <c r="H44" i="59"/>
  <c r="G69" i="60" s="1"/>
  <c r="N44" i="59"/>
  <c r="I69" i="60" s="1"/>
  <c r="T44" i="59"/>
  <c r="K69" i="60" s="1"/>
  <c r="H21" i="59"/>
  <c r="G28" i="60" s="1"/>
  <c r="N21" i="59"/>
  <c r="I28" i="60" s="1"/>
  <c r="T21" i="59"/>
  <c r="K28" i="60" s="1"/>
  <c r="E25" i="59"/>
  <c r="F7" i="60" s="1"/>
  <c r="K25" i="59"/>
  <c r="H7" i="60" s="1"/>
  <c r="Q25" i="59"/>
  <c r="J7" i="60" s="1"/>
  <c r="W25" i="59"/>
  <c r="L7" i="60" s="1"/>
  <c r="E27" i="59"/>
  <c r="F9" i="60" s="1"/>
  <c r="K27" i="59"/>
  <c r="H9" i="60" s="1"/>
  <c r="Q27" i="59"/>
  <c r="J9" i="60" s="1"/>
  <c r="H28" i="59"/>
  <c r="G52" i="60" s="1"/>
  <c r="N28" i="59"/>
  <c r="I52" i="60" s="1"/>
  <c r="T28" i="59"/>
  <c r="K52" i="60" s="1"/>
  <c r="K21" i="59"/>
  <c r="H28" i="60" s="1"/>
  <c r="H25" i="59"/>
  <c r="G7" i="60" s="1"/>
  <c r="N25" i="59"/>
  <c r="I7" i="60" s="1"/>
  <c r="T25" i="59"/>
  <c r="K7" i="60" s="1"/>
  <c r="H27" i="59"/>
  <c r="G9" i="60" s="1"/>
  <c r="N27" i="59"/>
  <c r="I9" i="60" s="1"/>
  <c r="T27" i="59"/>
  <c r="K9" i="60" s="1"/>
  <c r="E28" i="59"/>
  <c r="F52" i="60" s="1"/>
  <c r="K28" i="59"/>
  <c r="H52" i="60" s="1"/>
  <c r="Q28" i="59"/>
  <c r="J52" i="60" s="1"/>
  <c r="W28" i="59"/>
  <c r="L52" i="60" s="1"/>
  <c r="Q43" i="59"/>
  <c r="J68" i="60" s="1"/>
  <c r="Q40" i="59"/>
  <c r="J75" i="60" s="1"/>
  <c r="W43" i="59"/>
  <c r="L68" i="60" s="1"/>
  <c r="H35" i="59"/>
  <c r="G12" i="60" s="1"/>
  <c r="N35" i="59"/>
  <c r="I12" i="60" s="1"/>
  <c r="T35" i="59"/>
  <c r="K12" i="60" s="1"/>
  <c r="E36" i="59"/>
  <c r="F74" i="60" s="1"/>
  <c r="K36" i="59"/>
  <c r="H74" i="60" s="1"/>
  <c r="Q36" i="59"/>
  <c r="J74" i="60" s="1"/>
  <c r="W36" i="59"/>
  <c r="L74" i="60" s="1"/>
  <c r="H37" i="59"/>
  <c r="G70" i="60" s="1"/>
  <c r="N37" i="59"/>
  <c r="I70" i="60" s="1"/>
  <c r="T37" i="59"/>
  <c r="K70" i="60" s="1"/>
  <c r="E38" i="59"/>
  <c r="F55" i="60" s="1"/>
  <c r="K38" i="59"/>
  <c r="H55" i="60" s="1"/>
  <c r="Q38" i="59"/>
  <c r="J55" i="60" s="1"/>
  <c r="W38" i="59"/>
  <c r="L55" i="60" s="1"/>
  <c r="N39" i="59"/>
  <c r="I35" i="60" s="1"/>
  <c r="T39" i="59"/>
  <c r="K35" i="60" s="1"/>
  <c r="H40" i="59"/>
  <c r="G75" i="60" s="1"/>
  <c r="N40" i="59"/>
  <c r="I75" i="60" s="1"/>
  <c r="T40" i="59"/>
  <c r="K75" i="60" s="1"/>
  <c r="Q41" i="59"/>
  <c r="J76" i="60" s="1"/>
  <c r="W41" i="59"/>
  <c r="L76" i="60" s="1"/>
  <c r="H42" i="59"/>
  <c r="G57" i="60" s="1"/>
  <c r="N42" i="59"/>
  <c r="I57" i="60" s="1"/>
  <c r="T42" i="59"/>
  <c r="K57" i="60" s="1"/>
  <c r="N43" i="59"/>
  <c r="I68" i="60" s="1"/>
  <c r="T43" i="59"/>
  <c r="K68" i="60" s="1"/>
  <c r="E44" i="59"/>
  <c r="F69" i="60" s="1"/>
  <c r="K44" i="59"/>
  <c r="H69" i="60" s="1"/>
  <c r="Q44" i="59"/>
  <c r="J69" i="60" s="1"/>
  <c r="W44" i="59"/>
  <c r="L69" i="60" s="1"/>
  <c r="E50" i="59"/>
  <c r="F21" i="60" s="1"/>
  <c r="K50" i="59"/>
  <c r="H21" i="60" s="1"/>
  <c r="Q50" i="59"/>
  <c r="J21" i="60" s="1"/>
  <c r="W50" i="59"/>
  <c r="L21" i="60" s="1"/>
  <c r="H53" i="59"/>
  <c r="G63" i="60" s="1"/>
  <c r="N53" i="59"/>
  <c r="I63" i="60" s="1"/>
  <c r="T53" i="59"/>
  <c r="K63" i="60" s="1"/>
  <c r="E54" i="59"/>
  <c r="F46" i="60" s="1"/>
  <c r="K54" i="59"/>
  <c r="H46" i="60" s="1"/>
  <c r="W54" i="59"/>
  <c r="L46" i="60" s="1"/>
  <c r="H55" i="59"/>
  <c r="G30" i="60" s="1"/>
  <c r="N55" i="59"/>
  <c r="I30" i="60" s="1"/>
  <c r="T55" i="59"/>
  <c r="K30" i="60" s="1"/>
  <c r="E56" i="59"/>
  <c r="F27" i="60" s="1"/>
  <c r="K56" i="59"/>
  <c r="H27" i="60" s="1"/>
  <c r="Q56" i="59"/>
  <c r="J27" i="60" s="1"/>
  <c r="W56" i="59"/>
  <c r="L27" i="60" s="1"/>
  <c r="H50" i="59"/>
  <c r="G21" i="60" s="1"/>
  <c r="N50" i="59"/>
  <c r="I21" i="60" s="1"/>
  <c r="T50" i="59"/>
  <c r="K21" i="60" s="1"/>
  <c r="E53" i="59"/>
  <c r="F63" i="60" s="1"/>
  <c r="H54" i="59"/>
  <c r="G46" i="60" s="1"/>
  <c r="N54" i="59"/>
  <c r="I46" i="60" s="1"/>
  <c r="T54" i="59"/>
  <c r="K46" i="60" s="1"/>
  <c r="E55" i="59"/>
  <c r="F30" i="60" s="1"/>
  <c r="K55" i="59"/>
  <c r="H30" i="60" s="1"/>
  <c r="Q55" i="59"/>
  <c r="J30" i="60" s="1"/>
  <c r="W55" i="59"/>
  <c r="L30" i="60" s="1"/>
  <c r="H56" i="59"/>
  <c r="G27" i="60" s="1"/>
  <c r="N56" i="59"/>
  <c r="I27" i="60" s="1"/>
  <c r="T56" i="59"/>
  <c r="K27" i="60" s="1"/>
  <c r="H65" i="59"/>
  <c r="G60" i="60" s="1"/>
  <c r="N65" i="59"/>
  <c r="I60" i="60" s="1"/>
  <c r="T65" i="59"/>
  <c r="K60" i="60" s="1"/>
  <c r="H67" i="59"/>
  <c r="G64" i="60" s="1"/>
  <c r="N67" i="59"/>
  <c r="I64" i="60" s="1"/>
  <c r="T67" i="59"/>
  <c r="K64" i="60" s="1"/>
  <c r="E68" i="59"/>
  <c r="F8" i="60" s="1"/>
  <c r="Q68" i="59"/>
  <c r="J8" i="60" s="1"/>
  <c r="W68" i="59"/>
  <c r="L8" i="60" s="1"/>
  <c r="H71" i="59"/>
  <c r="G31" i="60" s="1"/>
  <c r="N71" i="59"/>
  <c r="I31" i="60" s="1"/>
  <c r="T71" i="59"/>
  <c r="K31" i="60" s="1"/>
  <c r="E65" i="59"/>
  <c r="F60" i="60" s="1"/>
  <c r="K65" i="59"/>
  <c r="H60" i="60" s="1"/>
  <c r="Q65" i="59"/>
  <c r="J60" i="60" s="1"/>
  <c r="W65" i="59"/>
  <c r="L60" i="60" s="1"/>
  <c r="E67" i="59"/>
  <c r="F64" i="60" s="1"/>
  <c r="K67" i="59"/>
  <c r="H64" i="60" s="1"/>
  <c r="Q67" i="59"/>
  <c r="J64" i="60" s="1"/>
  <c r="W67" i="59"/>
  <c r="L64" i="60" s="1"/>
  <c r="H68" i="59"/>
  <c r="G8" i="60" s="1"/>
  <c r="N68" i="59"/>
  <c r="I8" i="60" s="1"/>
  <c r="T68" i="59"/>
  <c r="K8" i="60" s="1"/>
  <c r="K71" i="59"/>
  <c r="H31" i="60" s="1"/>
  <c r="Q71" i="59"/>
  <c r="J31" i="60" s="1"/>
  <c r="W71" i="59"/>
  <c r="L31" i="60" s="1"/>
  <c r="N97" i="59"/>
  <c r="I19" i="60" s="1"/>
  <c r="T101" i="59"/>
  <c r="K39" i="60" s="1"/>
  <c r="E98" i="59"/>
  <c r="F23" i="60" s="1"/>
  <c r="K98" i="59"/>
  <c r="H23" i="60" s="1"/>
  <c r="Q98" i="59"/>
  <c r="J23" i="60" s="1"/>
  <c r="W98" i="59"/>
  <c r="L23" i="60" s="1"/>
  <c r="E100" i="59"/>
  <c r="F32" i="60" s="1"/>
  <c r="K100" i="59"/>
  <c r="H32" i="60" s="1"/>
  <c r="Q100" i="59"/>
  <c r="J32" i="60" s="1"/>
  <c r="W100" i="59"/>
  <c r="L32" i="60" s="1"/>
  <c r="H101" i="59"/>
  <c r="G39" i="60" s="1"/>
  <c r="N101" i="59"/>
  <c r="I39" i="60" s="1"/>
  <c r="E102" i="59"/>
  <c r="F26" i="60" s="1"/>
  <c r="K102" i="59"/>
  <c r="H26" i="60" s="1"/>
  <c r="Q102" i="59"/>
  <c r="J26" i="60" s="1"/>
  <c r="W102" i="59"/>
  <c r="L26" i="60" s="1"/>
  <c r="H100" i="59"/>
  <c r="G32" i="60" s="1"/>
  <c r="N100" i="59"/>
  <c r="I32" i="60" s="1"/>
  <c r="T100" i="59"/>
  <c r="K32" i="60" s="1"/>
  <c r="H102" i="59"/>
  <c r="G26" i="60" s="1"/>
  <c r="N102" i="59"/>
  <c r="I26" i="60" s="1"/>
  <c r="T102" i="59"/>
  <c r="K26" i="60" s="1"/>
  <c r="H13" i="59"/>
  <c r="G14" i="60" s="1"/>
  <c r="N13" i="59"/>
  <c r="I14" i="60" s="1"/>
  <c r="T13" i="59"/>
  <c r="K14" i="60" s="1"/>
  <c r="H46" i="59"/>
  <c r="G40" i="60" s="1"/>
  <c r="N46" i="59"/>
  <c r="I40" i="60" s="1"/>
  <c r="T46" i="59"/>
  <c r="K40" i="60" s="1"/>
  <c r="E46" i="59"/>
  <c r="F40" i="60" s="1"/>
  <c r="K53" i="59"/>
  <c r="H63" i="60" s="1"/>
  <c r="W52" i="59"/>
  <c r="L50" i="60" s="1"/>
  <c r="E13" i="59"/>
  <c r="F14" i="60" s="1"/>
  <c r="Q13" i="59"/>
  <c r="J14" i="60" s="1"/>
  <c r="T30" i="59"/>
  <c r="K59" i="60" s="1"/>
  <c r="E39" i="59"/>
  <c r="F35" i="60" s="1"/>
  <c r="W39" i="59"/>
  <c r="L35" i="60" s="1"/>
  <c r="E43" i="59"/>
  <c r="F68" i="60" s="1"/>
  <c r="K43" i="59"/>
  <c r="H68" i="60" s="1"/>
  <c r="W63" i="59"/>
  <c r="L47" i="60" s="1"/>
  <c r="H70" i="59"/>
  <c r="G13" i="60" s="1"/>
  <c r="N70" i="59"/>
  <c r="I13" i="60" s="1"/>
  <c r="E71" i="59"/>
  <c r="F31" i="60" s="1"/>
  <c r="H87" i="59"/>
  <c r="G62" i="60" s="1"/>
  <c r="E88" i="59"/>
  <c r="F73" i="60" s="1"/>
  <c r="K88" i="59"/>
  <c r="H73" i="60" s="1"/>
  <c r="W88" i="59"/>
  <c r="L73" i="60" s="1"/>
  <c r="H97" i="59"/>
  <c r="G19" i="60" s="1"/>
  <c r="T97" i="59"/>
  <c r="K19" i="60" s="1"/>
  <c r="E105" i="59"/>
  <c r="F67" i="60" s="1"/>
  <c r="T70" i="59"/>
  <c r="K13" i="60" s="1"/>
  <c r="H84" i="59"/>
  <c r="G66" i="60" s="1"/>
  <c r="Q84" i="59"/>
  <c r="J66" i="60" s="1"/>
  <c r="E86" i="59"/>
  <c r="F51" i="60" s="1"/>
  <c r="Q30" i="59"/>
  <c r="J59" i="60" s="1"/>
  <c r="W32" i="59"/>
  <c r="L41" i="60" s="1"/>
  <c r="K39" i="59"/>
  <c r="H35" i="60" s="1"/>
  <c r="H41" i="59"/>
  <c r="G76" i="60" s="1"/>
  <c r="Q52" i="59"/>
  <c r="J50" i="60" s="1"/>
  <c r="E69" i="59"/>
  <c r="F61" i="60" s="1"/>
  <c r="K70" i="59"/>
  <c r="H13" i="60" s="1"/>
  <c r="Q70" i="59"/>
  <c r="J13" i="60" s="1"/>
  <c r="W69" i="59"/>
  <c r="L61" i="60" s="1"/>
  <c r="N81" i="59"/>
  <c r="I65" i="60" s="1"/>
  <c r="E84" i="59"/>
  <c r="F66" i="60" s="1"/>
  <c r="K84" i="59"/>
  <c r="H66" i="60" s="1"/>
  <c r="E85" i="59"/>
  <c r="F49" i="60" s="1"/>
  <c r="E87" i="59"/>
  <c r="F62" i="60" s="1"/>
  <c r="K87" i="59"/>
  <c r="H62" i="60" s="1"/>
  <c r="Q87" i="59"/>
  <c r="J62" i="60" s="1"/>
  <c r="H88" i="59"/>
  <c r="G73" i="60" s="1"/>
  <c r="W97" i="59"/>
  <c r="L19" i="60" s="1"/>
  <c r="H105" i="59"/>
  <c r="G67" i="60" s="1"/>
  <c r="N30" i="59"/>
  <c r="I59" i="60" s="1"/>
  <c r="W27" i="59"/>
  <c r="L9" i="60" s="1"/>
  <c r="E97" i="59"/>
  <c r="F19" i="60" s="1"/>
  <c r="W105" i="59"/>
  <c r="L67" i="60" s="1"/>
  <c r="Q53" i="59" l="1"/>
  <c r="J63" i="60" s="1"/>
  <c r="K60" i="59"/>
  <c r="H43" i="60" s="1"/>
  <c r="K46" i="59"/>
  <c r="H40" i="60" s="1"/>
  <c r="K30" i="59"/>
  <c r="H59" i="60" s="1"/>
  <c r="E41" i="59"/>
  <c r="F76" i="60" s="1"/>
  <c r="K40" i="59"/>
  <c r="H75" i="60" s="1"/>
  <c r="N3" i="60" s="1"/>
  <c r="K41" i="59"/>
  <c r="H76" i="60" s="1"/>
  <c r="W40" i="59"/>
  <c r="L75" i="60" s="1"/>
  <c r="E40" i="59"/>
  <c r="F75" i="60" s="1"/>
  <c r="W53" i="59"/>
  <c r="L63" i="60" s="1"/>
  <c r="Q54" i="59"/>
  <c r="J46" i="60" s="1"/>
  <c r="W70" i="59"/>
  <c r="L13" i="60" s="1"/>
  <c r="E70" i="59"/>
  <c r="F13" i="60" s="1"/>
  <c r="E96" i="59"/>
  <c r="F72" i="60" s="1"/>
  <c r="H96" i="59"/>
  <c r="G72" i="60" s="1"/>
  <c r="W96" i="59"/>
  <c r="L72" i="60" s="1"/>
  <c r="T96" i="59"/>
  <c r="K72" i="60" s="1"/>
  <c r="W46" i="59"/>
  <c r="L40" i="60" s="1"/>
  <c r="W13" i="59"/>
  <c r="L14" i="60" s="1"/>
  <c r="W15" i="59"/>
  <c r="L4" i="60" s="1"/>
  <c r="N10" i="59"/>
  <c r="N90" i="59"/>
  <c r="I37" i="60" s="1"/>
  <c r="K69" i="59"/>
  <c r="H61" i="60" s="1"/>
  <c r="H30" i="59"/>
  <c r="G59" i="60" s="1"/>
  <c r="H43" i="59"/>
  <c r="G68" i="60" s="1"/>
  <c r="E30" i="59"/>
  <c r="F59" i="60" s="1"/>
  <c r="E32" i="59"/>
  <c r="F41" i="60" s="1"/>
  <c r="K105" i="59"/>
  <c r="H67" i="60" s="1"/>
  <c r="N60" i="59"/>
  <c r="I43" i="60" s="1"/>
  <c r="N69" i="59"/>
  <c r="I61" i="60" s="1"/>
  <c r="K52" i="59"/>
  <c r="H50" i="60" s="1"/>
  <c r="Q105" i="59"/>
  <c r="J67" i="60" s="1"/>
  <c r="K13" i="59"/>
  <c r="H14" i="60" s="1"/>
  <c r="K23" i="59"/>
  <c r="H15" i="60" s="1"/>
  <c r="T105" i="59"/>
  <c r="K67" i="60" s="1"/>
  <c r="W81" i="59"/>
  <c r="L65" i="60" s="1"/>
  <c r="W87" i="59"/>
  <c r="L62" i="60" s="1"/>
  <c r="Q60" i="59"/>
  <c r="J43" i="60" s="1"/>
  <c r="Q69" i="59"/>
  <c r="J61" i="60" s="1"/>
  <c r="T60" i="59"/>
  <c r="K43" i="60" s="1"/>
  <c r="T69" i="59"/>
  <c r="K61" i="60" s="1"/>
  <c r="T81" i="59"/>
  <c r="K65" i="60" s="1"/>
  <c r="T87" i="59"/>
  <c r="K62" i="60" s="1"/>
  <c r="H60" i="59"/>
  <c r="G43" i="60" s="1"/>
  <c r="H69" i="59"/>
  <c r="G61" i="60" s="1"/>
  <c r="W60" i="59"/>
  <c r="L43" i="60" s="1"/>
  <c r="Q81" i="59"/>
  <c r="J65" i="60" s="1"/>
  <c r="E60" i="59"/>
  <c r="F43" i="60" s="1"/>
  <c r="H81" i="59"/>
  <c r="G65" i="60" s="1"/>
  <c r="Q46" i="59"/>
  <c r="J40" i="60" s="1"/>
  <c r="N18" i="60" s="1"/>
  <c r="W30" i="59"/>
  <c r="L59" i="60" s="1"/>
  <c r="E81" i="59"/>
  <c r="F65" i="60" s="1"/>
  <c r="O12" i="60" l="1"/>
  <c r="R12" i="60"/>
  <c r="O13" i="60"/>
  <c r="P61" i="60"/>
  <c r="J79" i="60"/>
  <c r="T8" i="59"/>
  <c r="N8" i="59"/>
  <c r="W10" i="59"/>
  <c r="W90" i="59"/>
  <c r="L37" i="60" s="1"/>
  <c r="Q12" i="60" s="1"/>
  <c r="T10" i="59"/>
  <c r="T90" i="59"/>
  <c r="K37" i="60" s="1"/>
  <c r="Q10" i="59"/>
  <c r="Q90" i="59"/>
  <c r="J37" i="60" s="1"/>
  <c r="N23" i="60" s="1"/>
  <c r="K10" i="59"/>
  <c r="K90" i="59"/>
  <c r="H37" i="60" s="1"/>
  <c r="K81" i="59"/>
  <c r="H65" i="60" s="1"/>
  <c r="E10" i="59"/>
  <c r="E90" i="59"/>
  <c r="F37" i="60" s="1"/>
  <c r="H10" i="59"/>
  <c r="H90" i="59"/>
  <c r="G37" i="60" s="1"/>
  <c r="O10" i="60" s="1"/>
  <c r="H8" i="59"/>
  <c r="N12" i="60" l="1"/>
  <c r="Q8" i="59"/>
  <c r="W8" i="59"/>
  <c r="K6" i="59"/>
  <c r="K8" i="59"/>
  <c r="E8" i="59"/>
  <c r="F27" i="35"/>
  <c r="F18" i="35"/>
  <c r="F31" i="35"/>
  <c r="F12" i="35"/>
  <c r="F10" i="35"/>
  <c r="F14" i="35"/>
  <c r="F8" i="35"/>
  <c r="F30" i="35"/>
  <c r="F20" i="35"/>
  <c r="F19" i="35"/>
  <c r="F7" i="35"/>
  <c r="F28" i="35"/>
  <c r="F15" i="35"/>
  <c r="F26" i="35"/>
  <c r="F16" i="35"/>
  <c r="F23" i="35"/>
  <c r="F11" i="35"/>
  <c r="F29" i="35"/>
  <c r="F21" i="35"/>
  <c r="F25" i="35"/>
  <c r="F9" i="35"/>
  <c r="F17" i="35"/>
  <c r="F5" i="35"/>
  <c r="F13" i="35"/>
  <c r="F6" i="35"/>
  <c r="T6" i="59" l="1"/>
  <c r="Y8" i="59" s="1"/>
  <c r="W6" i="59"/>
  <c r="N6" i="59"/>
  <c r="N1" i="59" s="1"/>
  <c r="Q6" i="59"/>
  <c r="H6" i="59"/>
  <c r="E6" i="59"/>
  <c r="D20" i="52"/>
  <c r="D31" i="52"/>
  <c r="D32" i="52"/>
  <c r="D16" i="52"/>
  <c r="D19" i="52"/>
  <c r="D7" i="52"/>
  <c r="D30" i="52"/>
  <c r="D6" i="52"/>
  <c r="D15" i="52"/>
  <c r="D29" i="52"/>
  <c r="D14" i="52"/>
  <c r="D9" i="52"/>
  <c r="D27" i="52"/>
  <c r="D8" i="52"/>
  <c r="D4" i="52"/>
  <c r="D17" i="52"/>
  <c r="D26" i="52"/>
  <c r="D25" i="52"/>
  <c r="D24" i="52"/>
  <c r="D13" i="52"/>
  <c r="D28" i="52"/>
  <c r="D33" i="52"/>
  <c r="D5" i="52"/>
  <c r="D12" i="52"/>
  <c r="D11" i="52"/>
  <c r="D22" i="52"/>
  <c r="D10" i="52"/>
  <c r="D23" i="52"/>
  <c r="D21" i="52"/>
  <c r="D18" i="52"/>
  <c r="F4" i="28" l="1"/>
  <c r="F36" i="8" l="1"/>
  <c r="F29" i="40" l="1"/>
  <c r="F17" i="40"/>
  <c r="F9" i="40"/>
  <c r="F28" i="40"/>
  <c r="F10" i="40"/>
  <c r="F8" i="40"/>
  <c r="F21" i="40"/>
  <c r="F23" i="40"/>
  <c r="F13" i="40"/>
  <c r="F4" i="40"/>
  <c r="F15" i="40"/>
  <c r="F6" i="40"/>
  <c r="F5" i="40"/>
  <c r="F25" i="40"/>
  <c r="F19" i="40"/>
  <c r="F27" i="40"/>
  <c r="F22" i="40"/>
  <c r="F18" i="40"/>
  <c r="F16" i="40"/>
  <c r="F12" i="40"/>
  <c r="F20" i="40"/>
  <c r="F24" i="40"/>
  <c r="F30" i="40"/>
  <c r="F14" i="40"/>
  <c r="F11" i="40"/>
  <c r="F32" i="40"/>
  <c r="F26" i="40"/>
  <c r="F28" i="38"/>
  <c r="F15" i="38"/>
  <c r="F14" i="38"/>
  <c r="F31" i="38"/>
  <c r="F17" i="38"/>
  <c r="F12" i="38"/>
  <c r="F8" i="38"/>
  <c r="F27" i="38"/>
  <c r="F26" i="38"/>
  <c r="F19" i="38"/>
  <c r="F7" i="38"/>
  <c r="F10" i="38"/>
  <c r="F20" i="38"/>
  <c r="F13" i="38"/>
  <c r="F21" i="38"/>
  <c r="F6" i="38"/>
  <c r="F16" i="38"/>
  <c r="F23" i="38"/>
  <c r="F4" i="38"/>
  <c r="F22" i="38"/>
  <c r="F9" i="38"/>
  <c r="F24" i="38"/>
  <c r="F30" i="38"/>
  <c r="F25" i="38"/>
  <c r="F18" i="38"/>
  <c r="F5" i="38"/>
  <c r="F11" i="38"/>
  <c r="D18" i="37"/>
  <c r="F11" i="26" l="1"/>
  <c r="F45" i="25"/>
  <c r="B36" i="8" l="1"/>
  <c r="C36" i="8"/>
  <c r="D36" i="8"/>
  <c r="H36" i="8" l="1"/>
  <c r="E36" i="8"/>
  <c r="F16" i="28" l="1"/>
  <c r="F52" i="27"/>
  <c r="F16" i="27"/>
  <c r="F16" i="26"/>
  <c r="F52" i="25"/>
  <c r="F15" i="25"/>
  <c r="D14" i="37" l="1"/>
  <c r="D5" i="37"/>
  <c r="D8" i="37"/>
  <c r="D20" i="37"/>
  <c r="D17" i="37"/>
  <c r="D4" i="37"/>
  <c r="D10" i="37"/>
  <c r="D21" i="37"/>
  <c r="D30" i="37"/>
  <c r="D22" i="37"/>
  <c r="D24" i="37"/>
  <c r="D32" i="37"/>
  <c r="D15" i="37"/>
  <c r="D27" i="37"/>
  <c r="D12" i="37"/>
  <c r="D13" i="37"/>
  <c r="D11" i="37"/>
  <c r="D16" i="37"/>
  <c r="D26" i="37"/>
  <c r="D9" i="37"/>
  <c r="D7" i="37"/>
  <c r="D25" i="37"/>
  <c r="D29" i="37"/>
  <c r="D6" i="37"/>
  <c r="D19" i="37"/>
  <c r="D23" i="37"/>
  <c r="F16" i="24"/>
  <c r="F16" i="23"/>
  <c r="D33" i="36"/>
  <c r="D32" i="36"/>
  <c r="D31" i="36"/>
  <c r="D30" i="36"/>
  <c r="D28" i="36"/>
  <c r="D27" i="36"/>
  <c r="D26" i="36"/>
  <c r="D25" i="36"/>
  <c r="D24" i="36"/>
  <c r="D23" i="36"/>
  <c r="D22" i="36"/>
  <c r="D21" i="36"/>
  <c r="D20" i="36"/>
  <c r="D19" i="36"/>
  <c r="D18" i="36"/>
  <c r="D17" i="36"/>
  <c r="D16" i="36"/>
  <c r="D15" i="36"/>
  <c r="D14" i="36"/>
  <c r="D13" i="36"/>
  <c r="D12" i="36"/>
  <c r="D11" i="36"/>
  <c r="D10" i="36"/>
  <c r="D9" i="36"/>
  <c r="D8" i="36"/>
  <c r="D7" i="36"/>
  <c r="D6" i="36"/>
  <c r="F32" i="24"/>
  <c r="F31" i="24"/>
  <c r="F30" i="24"/>
  <c r="F29" i="24"/>
  <c r="F28" i="24"/>
  <c r="F27" i="24"/>
  <c r="F25" i="24"/>
  <c r="F24" i="24"/>
  <c r="F23" i="24"/>
  <c r="F22" i="24"/>
  <c r="F21" i="24"/>
  <c r="F20" i="24"/>
  <c r="F19" i="24"/>
  <c r="F18" i="24"/>
  <c r="F17" i="24"/>
  <c r="F15" i="24"/>
  <c r="F14" i="24"/>
  <c r="F12" i="24"/>
  <c r="F11" i="24"/>
  <c r="F10" i="24"/>
  <c r="F9" i="24"/>
  <c r="F8" i="24"/>
  <c r="F7" i="24"/>
  <c r="F6" i="24"/>
  <c r="F5" i="24"/>
  <c r="G29" i="39"/>
  <c r="G28" i="39"/>
  <c r="G27" i="39"/>
  <c r="G26" i="39"/>
  <c r="G25" i="39"/>
  <c r="G24" i="39"/>
  <c r="G23" i="39"/>
  <c r="G22" i="39"/>
  <c r="G21" i="39"/>
  <c r="G20" i="39"/>
  <c r="G19" i="39"/>
  <c r="G18" i="39"/>
  <c r="G17" i="39"/>
  <c r="G16" i="39"/>
  <c r="G15" i="39"/>
  <c r="G14" i="39"/>
  <c r="G13" i="39"/>
  <c r="G12" i="39"/>
  <c r="G11" i="39"/>
  <c r="G10" i="39"/>
  <c r="G9" i="39"/>
  <c r="G8" i="39"/>
  <c r="G7" i="39"/>
  <c r="G6" i="39"/>
  <c r="G5" i="39"/>
  <c r="G4" i="39"/>
  <c r="F33" i="28"/>
  <c r="F32" i="28"/>
  <c r="F31" i="28"/>
  <c r="F30" i="28"/>
  <c r="F29" i="28"/>
  <c r="F28" i="28"/>
  <c r="F27" i="28"/>
  <c r="F25" i="28"/>
  <c r="F24" i="28"/>
  <c r="F23" i="28"/>
  <c r="F22" i="28"/>
  <c r="F21" i="28"/>
  <c r="F20" i="28"/>
  <c r="F19" i="28"/>
  <c r="F18" i="28"/>
  <c r="F17" i="28"/>
  <c r="F15" i="28"/>
  <c r="F14" i="28"/>
  <c r="F12" i="28"/>
  <c r="F11" i="28"/>
  <c r="F10" i="28"/>
  <c r="F9" i="28"/>
  <c r="F8" i="28"/>
  <c r="F7" i="28"/>
  <c r="F6" i="28"/>
  <c r="F5" i="28"/>
  <c r="F69" i="27"/>
  <c r="F68" i="27"/>
  <c r="F67" i="27"/>
  <c r="F66" i="27"/>
  <c r="F65" i="27"/>
  <c r="F64" i="27"/>
  <c r="F63" i="27"/>
  <c r="F61" i="27"/>
  <c r="F60" i="27"/>
  <c r="F59" i="27"/>
  <c r="F58" i="27"/>
  <c r="F57" i="27"/>
  <c r="F56" i="27"/>
  <c r="F55" i="27"/>
  <c r="F54" i="27"/>
  <c r="F53" i="27"/>
  <c r="F51" i="27"/>
  <c r="F50" i="27"/>
  <c r="F48" i="27"/>
  <c r="F47" i="27"/>
  <c r="F46" i="27"/>
  <c r="F45" i="27"/>
  <c r="F44" i="27"/>
  <c r="F42" i="27"/>
  <c r="F41" i="27"/>
  <c r="F40" i="27"/>
  <c r="F33" i="27"/>
  <c r="F32" i="27"/>
  <c r="F31" i="27"/>
  <c r="F30" i="27"/>
  <c r="F29" i="27"/>
  <c r="F28" i="27"/>
  <c r="F27" i="27"/>
  <c r="F25" i="27"/>
  <c r="F24" i="27"/>
  <c r="F23" i="27"/>
  <c r="F22" i="27"/>
  <c r="F21" i="27"/>
  <c r="F20" i="27"/>
  <c r="F19" i="27"/>
  <c r="F18" i="27"/>
  <c r="F17" i="27"/>
  <c r="F15" i="27"/>
  <c r="F12" i="27"/>
  <c r="F11" i="27"/>
  <c r="F10" i="27"/>
  <c r="F9" i="27"/>
  <c r="F8" i="27"/>
  <c r="F7" i="27"/>
  <c r="F6" i="27"/>
  <c r="F5" i="27"/>
  <c r="F4" i="27"/>
  <c r="F33" i="26"/>
  <c r="F32" i="26"/>
  <c r="F31" i="26"/>
  <c r="F30" i="26"/>
  <c r="F29" i="26"/>
  <c r="F28" i="26"/>
  <c r="F27" i="26"/>
  <c r="F25" i="26"/>
  <c r="F24" i="26"/>
  <c r="F22" i="26"/>
  <c r="F21" i="26"/>
  <c r="F20" i="26"/>
  <c r="F19" i="26"/>
  <c r="F18" i="26"/>
  <c r="F17" i="26"/>
  <c r="F15" i="26"/>
  <c r="F14" i="26"/>
  <c r="F12" i="26"/>
  <c r="F10" i="26"/>
  <c r="F9" i="26"/>
  <c r="F8" i="26"/>
  <c r="F7" i="26"/>
  <c r="F6" i="26"/>
  <c r="F5" i="26"/>
  <c r="F69" i="25"/>
  <c r="F68" i="25"/>
  <c r="F67" i="25"/>
  <c r="F66" i="25"/>
  <c r="F65" i="25"/>
  <c r="F64" i="25"/>
  <c r="F63" i="25"/>
  <c r="F61" i="25"/>
  <c r="F60" i="25"/>
  <c r="F59" i="25"/>
  <c r="F58" i="25"/>
  <c r="F57" i="25"/>
  <c r="F56" i="25"/>
  <c r="F55" i="25"/>
  <c r="F54" i="25"/>
  <c r="F53" i="25"/>
  <c r="F51" i="25"/>
  <c r="F50" i="25"/>
  <c r="F48" i="25"/>
  <c r="F47" i="25"/>
  <c r="F46" i="25"/>
  <c r="F44" i="25"/>
  <c r="F43" i="25"/>
  <c r="F42" i="25"/>
  <c r="F41" i="25"/>
  <c r="F40" i="25"/>
  <c r="F33" i="25"/>
  <c r="F32" i="25"/>
  <c r="F31" i="25"/>
  <c r="F30" i="25"/>
  <c r="F29" i="25"/>
  <c r="F28" i="25"/>
  <c r="F27" i="25"/>
  <c r="F25" i="25"/>
  <c r="F24" i="25"/>
  <c r="F23" i="25"/>
  <c r="F22" i="25"/>
  <c r="F21" i="25"/>
  <c r="F20" i="25"/>
  <c r="F19" i="25"/>
  <c r="F18" i="25"/>
  <c r="F17" i="25"/>
  <c r="F16" i="25"/>
  <c r="F14" i="25"/>
  <c r="F12" i="25"/>
  <c r="F11" i="25"/>
  <c r="F10" i="25"/>
  <c r="F9" i="25"/>
  <c r="F7" i="25"/>
  <c r="F6" i="25"/>
  <c r="F5" i="25"/>
  <c r="F4" i="25"/>
  <c r="F33" i="23"/>
  <c r="F31" i="23"/>
  <c r="F30" i="23"/>
  <c r="F29" i="23"/>
  <c r="F28" i="23"/>
  <c r="F27" i="23"/>
  <c r="F25" i="23"/>
  <c r="F24" i="23"/>
  <c r="F22" i="23"/>
  <c r="F21" i="23"/>
  <c r="F20" i="23"/>
  <c r="F19" i="23"/>
  <c r="F18" i="23"/>
  <c r="F17" i="23"/>
  <c r="F15" i="23"/>
  <c r="F14" i="23"/>
  <c r="F12" i="23"/>
  <c r="F11" i="23"/>
  <c r="F9" i="23"/>
  <c r="F8" i="23"/>
  <c r="F7" i="23"/>
  <c r="F6" i="23"/>
  <c r="F5" i="23"/>
  <c r="F6" i="10"/>
  <c r="D11" i="3"/>
  <c r="E11" i="3"/>
  <c r="F11" i="3"/>
  <c r="G11" i="3"/>
  <c r="C11" i="3"/>
  <c r="D4" i="60" l="1"/>
  <c r="D14" i="60"/>
  <c r="K13" i="131" l="1"/>
  <c r="M14" i="131" l="1"/>
  <c r="O11" i="131" l="1"/>
  <c r="O8" i="131" l="1"/>
  <c r="O9" i="131"/>
  <c r="O12" i="131"/>
  <c r="O5" i="131" l="1"/>
  <c r="O6" i="131"/>
  <c r="O7" i="131"/>
  <c r="O10" i="131" l="1"/>
  <c r="O13" i="131" s="1"/>
  <c r="O14" i="131" l="1"/>
  <c r="P8" i="131" l="1"/>
  <c r="P9" i="131"/>
  <c r="P12" i="131"/>
  <c r="P5" i="131" l="1"/>
  <c r="P6" i="131"/>
  <c r="P7" i="131"/>
  <c r="P10" i="131" l="1"/>
  <c r="P13" i="131" s="1"/>
  <c r="P14" i="131" l="1"/>
  <c r="AC16" i="130" l="1"/>
  <c r="AC32" i="130"/>
  <c r="F10" i="2"/>
  <c r="N7" i="135" l="1"/>
  <c r="N6" i="135"/>
  <c r="O7" i="135" l="1"/>
  <c r="P7" i="135"/>
  <c r="Q37" i="135"/>
  <c r="N10" i="135"/>
  <c r="O6" i="135" l="1"/>
  <c r="P6" i="135"/>
  <c r="T10" i="135"/>
  <c r="R37" i="135" l="1"/>
  <c r="S37" i="135" s="1"/>
  <c r="U37" i="135" s="1"/>
  <c r="V37" i="135" s="1"/>
  <c r="O10" i="135"/>
  <c r="P10" i="135" l="1"/>
  <c r="R7" i="135" s="1"/>
  <c r="S9" i="135"/>
  <c r="U10" i="135"/>
  <c r="R10" i="135" l="1"/>
  <c r="S10" i="135"/>
  <c r="Y26" i="130" l="1"/>
  <c r="Y35" i="130" s="1"/>
  <c r="Y10" i="130"/>
  <c r="Y19" i="130" s="1"/>
  <c r="B4" i="2"/>
  <c r="B12" i="2" s="1"/>
  <c r="B13" i="2" l="1"/>
  <c r="Y45" i="130"/>
  <c r="Y47" i="130" s="1"/>
  <c r="Y21" i="130"/>
  <c r="H52" i="14"/>
  <c r="Y37" i="130" l="1"/>
  <c r="B39" i="19"/>
  <c r="B7" i="19"/>
  <c r="B39" i="11"/>
  <c r="B21" i="14"/>
  <c r="B7" i="11"/>
  <c r="B43" i="6"/>
  <c r="B43" i="17"/>
  <c r="B56" i="14"/>
  <c r="B14" i="10"/>
  <c r="B39" i="12"/>
  <c r="B40" i="16"/>
  <c r="B11" i="15"/>
  <c r="B15" i="18"/>
  <c r="B7" i="12"/>
  <c r="B48" i="18"/>
  <c r="B38" i="8"/>
  <c r="B8" i="17"/>
  <c r="B45" i="15"/>
  <c r="I52" i="14" l="1"/>
  <c r="Z29" i="130" l="1"/>
  <c r="C7" i="2"/>
  <c r="Z13" i="130"/>
  <c r="Z14" i="130" l="1"/>
  <c r="Z30" i="130"/>
  <c r="C8" i="2"/>
  <c r="Z17" i="130"/>
  <c r="Z33" i="130"/>
  <c r="C11" i="2"/>
  <c r="Z15" i="130" l="1"/>
  <c r="Z31" i="130"/>
  <c r="C9" i="2"/>
  <c r="AA13" i="130" l="1"/>
  <c r="AA29" i="130"/>
  <c r="D7" i="2"/>
  <c r="AA17" i="130" l="1"/>
  <c r="AA33" i="130"/>
  <c r="D11" i="2"/>
  <c r="AA15" i="130" l="1"/>
  <c r="AA31" i="130"/>
  <c r="D9" i="2"/>
  <c r="AA14" i="130" l="1"/>
  <c r="AA30" i="130"/>
  <c r="D8" i="2"/>
  <c r="J52" i="14" l="1"/>
  <c r="F7" i="2" l="1"/>
  <c r="AC13" i="130"/>
  <c r="AC29" i="130"/>
  <c r="F11" i="2" l="1"/>
  <c r="AC17" i="130"/>
  <c r="AC33" i="130"/>
  <c r="E21" i="2" l="1"/>
  <c r="H24" i="2" l="1"/>
  <c r="H23" i="2"/>
  <c r="AC15" i="130" l="1"/>
  <c r="AC31" i="130"/>
  <c r="F9" i="2"/>
  <c r="F8" i="2" l="1"/>
  <c r="AC30" i="130"/>
  <c r="AC14" i="130"/>
  <c r="L52" i="14" l="1"/>
  <c r="AB29" i="130" l="1"/>
  <c r="E7" i="2"/>
  <c r="AB13" i="130"/>
  <c r="AB33" i="130" l="1"/>
  <c r="AB17" i="130"/>
  <c r="E11" i="2"/>
  <c r="AB31" i="130" l="1"/>
  <c r="AB15" i="130"/>
  <c r="E9" i="2"/>
  <c r="AB30" i="130" l="1"/>
  <c r="E8" i="2"/>
  <c r="AB14" i="130"/>
  <c r="K52" i="14" l="1"/>
  <c r="AA11" i="130" l="1"/>
  <c r="AA27" i="130"/>
  <c r="D5" i="2"/>
  <c r="AB11" i="130" l="1"/>
  <c r="AB27" i="130"/>
  <c r="E5" i="2"/>
  <c r="Z11" i="130" l="1"/>
  <c r="Z27" i="130"/>
  <c r="C5" i="2"/>
  <c r="Z12" i="130" l="1"/>
  <c r="Z28" i="130"/>
  <c r="C6" i="2"/>
  <c r="AA12" i="130" l="1"/>
  <c r="AA28" i="130"/>
  <c r="D6" i="2"/>
  <c r="Z26" i="130"/>
  <c r="Z35" i="130" s="1"/>
  <c r="Z10" i="130"/>
  <c r="Z19" i="130" s="1"/>
  <c r="C4" i="2"/>
  <c r="C12" i="2" s="1"/>
  <c r="AC27" i="130"/>
  <c r="AC11" i="130"/>
  <c r="F5" i="2"/>
  <c r="C43" i="17" l="1"/>
  <c r="C40" i="16"/>
  <c r="C56" i="14"/>
  <c r="C11" i="15"/>
  <c r="Z37" i="130"/>
  <c r="C39" i="19"/>
  <c r="C7" i="19"/>
  <c r="C39" i="12"/>
  <c r="C39" i="11"/>
  <c r="C45" i="15"/>
  <c r="C7" i="12"/>
  <c r="C15" i="18"/>
  <c r="C8" i="17"/>
  <c r="C7" i="11"/>
  <c r="C43" i="6"/>
  <c r="C21" i="14"/>
  <c r="C38" i="8"/>
  <c r="C14" i="10"/>
  <c r="C48" i="18"/>
  <c r="C13" i="2"/>
  <c r="AA26" i="130"/>
  <c r="AA35" i="130" s="1"/>
  <c r="AA10" i="130"/>
  <c r="AA19" i="130" s="1"/>
  <c r="D4" i="2"/>
  <c r="D12" i="2" s="1"/>
  <c r="Z21" i="130"/>
  <c r="Z45" i="130"/>
  <c r="Z47" i="130" s="1"/>
  <c r="AB28" i="130"/>
  <c r="AB12" i="130"/>
  <c r="E6" i="2"/>
  <c r="D7" i="19" l="1"/>
  <c r="D11" i="15"/>
  <c r="D38" i="8"/>
  <c r="D39" i="11"/>
  <c r="D39" i="19"/>
  <c r="D8" i="17"/>
  <c r="D15" i="18"/>
  <c r="D45" i="15"/>
  <c r="D14" i="10"/>
  <c r="D7" i="11"/>
  <c r="D21" i="14"/>
  <c r="D39" i="12"/>
  <c r="D48" i="18"/>
  <c r="D43" i="17"/>
  <c r="D43" i="6"/>
  <c r="D40" i="16"/>
  <c r="D56" i="14"/>
  <c r="D7" i="12"/>
  <c r="AA37" i="130"/>
  <c r="AB26" i="130"/>
  <c r="AB35" i="130" s="1"/>
  <c r="E4" i="2"/>
  <c r="E12" i="2" s="1"/>
  <c r="AB10" i="130"/>
  <c r="AB19" i="130" s="1"/>
  <c r="D13" i="2"/>
  <c r="AA45" i="130"/>
  <c r="AA47" i="130" s="1"/>
  <c r="AA21" i="130"/>
  <c r="E13" i="2" l="1"/>
  <c r="AB37" i="130"/>
  <c r="E8" i="17"/>
  <c r="E39" i="19"/>
  <c r="E15" i="18"/>
  <c r="E39" i="12"/>
  <c r="E11" i="15"/>
  <c r="E38" i="8"/>
  <c r="E48" i="18"/>
  <c r="E43" i="6"/>
  <c r="E14" i="10"/>
  <c r="E7" i="12"/>
  <c r="E7" i="19"/>
  <c r="E40" i="16"/>
  <c r="E45" i="15"/>
  <c r="E39" i="11"/>
  <c r="E43" i="17"/>
  <c r="E7" i="11"/>
  <c r="E21" i="14"/>
  <c r="E56" i="14"/>
  <c r="AB21" i="130"/>
  <c r="AB45" i="130"/>
  <c r="AB47" i="130" s="1"/>
  <c r="AC12" i="130" l="1"/>
  <c r="F6" i="2"/>
  <c r="AC28" i="130"/>
  <c r="F15" i="18" l="1"/>
  <c r="F7" i="11"/>
  <c r="F21" i="14"/>
  <c r="F11" i="15"/>
  <c r="F39" i="19"/>
  <c r="F40" i="16"/>
  <c r="F45" i="15"/>
  <c r="F43" i="6"/>
  <c r="F7" i="19"/>
  <c r="F8" i="17"/>
  <c r="F43" i="17"/>
  <c r="F38" i="8"/>
  <c r="F39" i="12"/>
  <c r="F7" i="12"/>
  <c r="F56" i="14"/>
  <c r="F39" i="11"/>
  <c r="F48" i="18"/>
  <c r="F14" i="10"/>
  <c r="F4" i="2"/>
  <c r="F12" i="2" s="1"/>
  <c r="AC10" i="130"/>
  <c r="AC19" i="130" s="1"/>
  <c r="AC26" i="130"/>
  <c r="AC35" i="130" s="1"/>
  <c r="AC37" i="130" s="1"/>
  <c r="AC21" i="130" l="1"/>
  <c r="AC45" i="130"/>
  <c r="AC47" i="130" s="1"/>
  <c r="F13" i="2"/>
  <c r="E18" i="2"/>
  <c r="G24" i="2" l="1"/>
  <c r="E17" i="2"/>
  <c r="J18" i="2"/>
  <c r="G23" i="2"/>
  <c r="B22" i="2" l="1"/>
  <c r="B21" i="2"/>
  <c r="C21" i="2" s="1"/>
  <c r="J19" i="2"/>
  <c r="B19" i="2"/>
  <c r="G20" i="2"/>
  <c r="B20" i="2"/>
  <c r="B2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tc={1E4D271B-D922-4467-ABDD-6F07B5C536F2}</author>
    <author>samms046</author>
  </authors>
  <commentList>
    <comment ref="B40" authorId="0" shapeId="0" xr:uid="{1E4D271B-D922-4467-ABDD-6F07B5C536F2}">
      <text>
        <t>[Threaded comment]
Your version of Excel allows you to read this threaded comment; however, any edits to it will get removed if the file is opened in a newer version of Excel. Learn more: https://go.microsoft.com/fwlink/?linkid=870924
Comment:
    As extracted on 04/02/22</t>
      </text>
    </comment>
    <comment ref="A47" authorId="1" shapeId="0" xr:uid="{00000000-0006-0000-0200-000001000000}">
      <text>
        <r>
          <rPr>
            <b/>
            <sz val="9"/>
            <color indexed="81"/>
            <rFont val="Tahoma"/>
            <family val="2"/>
          </rPr>
          <t>samms046:</t>
        </r>
        <r>
          <rPr>
            <sz val="9"/>
            <color indexed="81"/>
            <rFont val="Tahoma"/>
            <family val="2"/>
          </rPr>
          <t xml:space="preserve">
Between Table 2 and ratio computed in row 45; Differences may be due to GDP updates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7" authorId="0" shapeId="0" xr:uid="{00000000-0006-0000-6200-000001000000}">
      <text>
        <r>
          <rPr>
            <b/>
            <sz val="9"/>
            <color indexed="81"/>
            <rFont val="Tahoma"/>
            <family val="2"/>
          </rPr>
          <t>Gov_User:</t>
        </r>
        <r>
          <rPr>
            <sz val="9"/>
            <color indexed="81"/>
            <rFont val="Tahoma"/>
            <family val="2"/>
          </rPr>
          <t xml:space="preserve">
Revised upwards (01-03-2017)</t>
        </r>
      </text>
    </comment>
    <comment ref="D7" authorId="0" shapeId="0" xr:uid="{00000000-0006-0000-6200-000002000000}">
      <text>
        <r>
          <rPr>
            <b/>
            <sz val="9"/>
            <color indexed="81"/>
            <rFont val="Tahoma"/>
            <family val="2"/>
          </rPr>
          <t>Gov_User:</t>
        </r>
        <r>
          <rPr>
            <sz val="9"/>
            <color indexed="81"/>
            <rFont val="Tahoma"/>
            <family val="2"/>
          </rPr>
          <t xml:space="preserve">
Revised upwards (01-03-2017)</t>
        </r>
      </text>
    </comment>
    <comment ref="E7" authorId="1" shapeId="0" xr:uid="{00000000-0006-0000-6200-000003000000}">
      <text>
        <r>
          <rPr>
            <b/>
            <sz val="9"/>
            <color indexed="81"/>
            <rFont val="Tahoma"/>
            <family val="2"/>
          </rPr>
          <t>samms046:</t>
        </r>
        <r>
          <rPr>
            <sz val="9"/>
            <color indexed="81"/>
            <rFont val="Tahoma"/>
            <family val="2"/>
          </rPr>
          <t xml:space="preserve">
Revised downwards (12-09-18)</t>
        </r>
      </text>
    </comment>
    <comment ref="B52" authorId="0" shapeId="0" xr:uid="{00000000-0006-0000-6200-000004000000}">
      <text>
        <r>
          <rPr>
            <b/>
            <sz val="9"/>
            <color indexed="81"/>
            <rFont val="Tahoma"/>
            <family val="2"/>
          </rPr>
          <t>Gov_User:</t>
        </r>
        <r>
          <rPr>
            <sz val="9"/>
            <color indexed="81"/>
            <rFont val="Tahoma"/>
            <family val="2"/>
          </rPr>
          <t xml:space="preserve">
Revised upwards (07-09-2017)</t>
        </r>
      </text>
    </comment>
    <comment ref="C52" authorId="0" shapeId="0" xr:uid="{00000000-0006-0000-6200-000005000000}">
      <text>
        <r>
          <rPr>
            <b/>
            <sz val="9"/>
            <color indexed="81"/>
            <rFont val="Tahoma"/>
            <family val="2"/>
          </rPr>
          <t>Gov_User:</t>
        </r>
        <r>
          <rPr>
            <sz val="9"/>
            <color indexed="81"/>
            <rFont val="Tahoma"/>
            <family val="2"/>
          </rPr>
          <t xml:space="preserve">
Revised upwards (07-09-2017)</t>
        </r>
      </text>
    </comment>
    <comment ref="D52" authorId="0" shapeId="0" xr:uid="{00000000-0006-0000-6200-000006000000}">
      <text>
        <r>
          <rPr>
            <b/>
            <sz val="9"/>
            <color indexed="81"/>
            <rFont val="Tahoma"/>
            <family val="2"/>
          </rPr>
          <t>Gov_User:</t>
        </r>
        <r>
          <rPr>
            <sz val="9"/>
            <color indexed="81"/>
            <rFont val="Tahoma"/>
            <family val="2"/>
          </rPr>
          <t xml:space="preserve">
Revised upwards (07-09-2017)</t>
        </r>
      </text>
    </comment>
    <comment ref="E52" authorId="1" shapeId="0" xr:uid="{00000000-0006-0000-6200-000007000000}">
      <text>
        <r>
          <rPr>
            <b/>
            <sz val="9"/>
            <color indexed="81"/>
            <rFont val="Tahoma"/>
            <family val="2"/>
          </rPr>
          <t>samms046:</t>
        </r>
        <r>
          <rPr>
            <sz val="9"/>
            <color indexed="81"/>
            <rFont val="Tahoma"/>
            <family val="2"/>
          </rPr>
          <t xml:space="preserve">
Revised downwards (07-09-17)</t>
        </r>
      </text>
    </comment>
    <comment ref="F52" authorId="1" shapeId="0" xr:uid="{00000000-0006-0000-6200-000008000000}">
      <text>
        <r>
          <rPr>
            <b/>
            <sz val="9"/>
            <color indexed="81"/>
            <rFont val="Tahoma"/>
            <family val="2"/>
          </rPr>
          <t>samms046:</t>
        </r>
        <r>
          <rPr>
            <sz val="9"/>
            <color indexed="81"/>
            <rFont val="Tahoma"/>
            <family val="2"/>
          </rPr>
          <t xml:space="preserve">
Revised upwards (15-06-18)
</t>
        </r>
      </text>
    </comment>
    <comment ref="E53" authorId="1" shapeId="0" xr:uid="{00000000-0006-0000-6200-000009000000}">
      <text>
        <r>
          <rPr>
            <b/>
            <sz val="9"/>
            <color indexed="81"/>
            <rFont val="Tahoma"/>
            <family val="2"/>
          </rPr>
          <t>samms046:</t>
        </r>
        <r>
          <rPr>
            <sz val="9"/>
            <color indexed="81"/>
            <rFont val="Tahoma"/>
            <family val="2"/>
          </rPr>
          <t xml:space="preserve">
Revised downwards (07-09-17)</t>
        </r>
      </text>
    </comment>
    <comment ref="E54" authorId="1" shapeId="0" xr:uid="{00000000-0006-0000-6200-00000A000000}">
      <text>
        <r>
          <rPr>
            <b/>
            <sz val="9"/>
            <color indexed="81"/>
            <rFont val="Tahoma"/>
            <family val="2"/>
          </rPr>
          <t>samms046:</t>
        </r>
        <r>
          <rPr>
            <sz val="9"/>
            <color indexed="81"/>
            <rFont val="Tahoma"/>
            <family val="2"/>
          </rPr>
          <t xml:space="preserve">
Revised upwards (07-09-17)</t>
        </r>
      </text>
    </comment>
    <comment ref="C55" authorId="0" shapeId="0" xr:uid="{00000000-0006-0000-6200-00000B000000}">
      <text>
        <r>
          <rPr>
            <b/>
            <sz val="9"/>
            <color indexed="81"/>
            <rFont val="Tahoma"/>
            <family val="2"/>
          </rPr>
          <t>Gov_User:</t>
        </r>
        <r>
          <rPr>
            <sz val="9"/>
            <color indexed="81"/>
            <rFont val="Tahoma"/>
            <family val="2"/>
          </rPr>
          <t xml:space="preserve">
Revised upwards (11-09-2015)</t>
        </r>
      </text>
    </comment>
    <comment ref="D55" authorId="1" shapeId="0" xr:uid="{00000000-0006-0000-6200-00000C000000}">
      <text>
        <r>
          <rPr>
            <b/>
            <sz val="9"/>
            <color indexed="81"/>
            <rFont val="Tahoma"/>
            <family val="2"/>
          </rPr>
          <t>samms046:</t>
        </r>
        <r>
          <rPr>
            <sz val="9"/>
            <color indexed="81"/>
            <rFont val="Tahoma"/>
            <family val="2"/>
          </rPr>
          <t xml:space="preserve">
Revised slightly downwards (24-05-17).</t>
        </r>
      </text>
    </comment>
    <comment ref="E55" authorId="1" shapeId="0" xr:uid="{00000000-0006-0000-6200-00000D000000}">
      <text>
        <r>
          <rPr>
            <b/>
            <sz val="9"/>
            <color indexed="81"/>
            <rFont val="Tahoma"/>
            <family val="2"/>
          </rPr>
          <t>samms046:</t>
        </r>
        <r>
          <rPr>
            <sz val="9"/>
            <color indexed="81"/>
            <rFont val="Tahoma"/>
            <family val="2"/>
          </rPr>
          <t xml:space="preserve">
Revised upwards (07-09-17)</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7" authorId="0" shapeId="0" xr:uid="{00000000-0006-0000-6300-000001000000}">
      <text>
        <r>
          <rPr>
            <b/>
            <sz val="9"/>
            <color indexed="81"/>
            <rFont val="Tahoma"/>
            <family val="2"/>
          </rPr>
          <t>Gov_User:</t>
        </r>
        <r>
          <rPr>
            <sz val="9"/>
            <color indexed="81"/>
            <rFont val="Tahoma"/>
            <family val="2"/>
          </rPr>
          <t xml:space="preserve">
MFSS annual report</t>
        </r>
      </text>
    </comment>
    <comment ref="D7" authorId="0" shapeId="0" xr:uid="{00000000-0006-0000-6300-000002000000}">
      <text>
        <r>
          <rPr>
            <b/>
            <sz val="9"/>
            <color indexed="81"/>
            <rFont val="Tahoma"/>
            <family val="2"/>
          </rPr>
          <t>Gov_User:</t>
        </r>
        <r>
          <rPr>
            <sz val="9"/>
            <color indexed="81"/>
            <rFont val="Tahoma"/>
            <family val="2"/>
          </rPr>
          <t xml:space="preserve">
MFSS annual report</t>
        </r>
      </text>
    </comment>
    <comment ref="E7" authorId="0" shapeId="0" xr:uid="{00000000-0006-0000-6300-000003000000}">
      <text>
        <r>
          <rPr>
            <b/>
            <sz val="9"/>
            <color indexed="81"/>
            <rFont val="Tahoma"/>
            <family val="2"/>
          </rPr>
          <t>Gov_User:</t>
        </r>
        <r>
          <rPr>
            <sz val="9"/>
            <color indexed="81"/>
            <rFont val="Tahoma"/>
            <family val="2"/>
          </rPr>
          <t xml:space="preserve">
MFSS annual report</t>
        </r>
      </text>
    </comment>
    <comment ref="F7" authorId="1" shapeId="0" xr:uid="{00000000-0006-0000-6300-000004000000}">
      <text>
        <r>
          <rPr>
            <b/>
            <sz val="9"/>
            <color indexed="81"/>
            <rFont val="Tahoma"/>
            <family val="2"/>
          </rPr>
          <t>samms046:</t>
        </r>
        <r>
          <rPr>
            <sz val="9"/>
            <color indexed="81"/>
            <rFont val="Tahoma"/>
            <family val="2"/>
          </rPr>
          <t xml:space="preserve">
MFSS annual report/Annabelle Salafia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D6" authorId="0" shapeId="0" xr:uid="{00000000-0006-0000-6500-000001000000}">
      <text>
        <r>
          <rPr>
            <b/>
            <sz val="9"/>
            <color indexed="81"/>
            <rFont val="Tahoma"/>
            <family val="2"/>
          </rPr>
          <t>Gov_User:</t>
        </r>
        <r>
          <rPr>
            <sz val="9"/>
            <color indexed="81"/>
            <rFont val="Tahoma"/>
            <family val="2"/>
          </rPr>
          <t xml:space="preserve">
decrease in outlay may be due to foreigners paying same rates as residents, while in previous years they paid a higher rate</t>
        </r>
      </text>
    </comment>
    <comment ref="E7" authorId="1" shapeId="0" xr:uid="{00000000-0006-0000-6500-000002000000}">
      <text>
        <r>
          <rPr>
            <b/>
            <sz val="9"/>
            <color indexed="81"/>
            <rFont val="Tahoma"/>
            <family val="2"/>
          </rPr>
          <t>samms046:</t>
        </r>
        <r>
          <rPr>
            <sz val="9"/>
            <color indexed="81"/>
            <rFont val="Tahoma"/>
            <family val="2"/>
          </rPr>
          <t xml:space="preserve">
only includes till June 2015, as data for second half of '15 unavailable due to change in ticketing system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B6" authorId="0" shapeId="0" xr:uid="{00000000-0006-0000-6600-000001000000}">
      <text>
        <r>
          <rPr>
            <b/>
            <sz val="9"/>
            <color indexed="81"/>
            <rFont val="Tahoma"/>
            <family val="2"/>
          </rPr>
          <t>Gov_User:</t>
        </r>
        <r>
          <rPr>
            <sz val="9"/>
            <color indexed="81"/>
            <rFont val="Tahoma"/>
            <family val="2"/>
          </rPr>
          <t xml:space="preserve">
Revised upwards (12-09-18)</t>
        </r>
      </text>
    </comment>
    <comment ref="C6" authorId="0" shapeId="0" xr:uid="{00000000-0006-0000-6600-000002000000}">
      <text>
        <r>
          <rPr>
            <b/>
            <sz val="9"/>
            <color indexed="81"/>
            <rFont val="Tahoma"/>
            <family val="2"/>
          </rPr>
          <t>Gov_User:</t>
        </r>
        <r>
          <rPr>
            <sz val="9"/>
            <color indexed="81"/>
            <rFont val="Tahoma"/>
            <family val="2"/>
          </rPr>
          <t xml:space="preserve">
Revised upwards (12-09-18)</t>
        </r>
      </text>
    </comment>
    <comment ref="D6" authorId="0" shapeId="0" xr:uid="{00000000-0006-0000-6600-000003000000}">
      <text>
        <r>
          <rPr>
            <b/>
            <sz val="9"/>
            <color indexed="81"/>
            <rFont val="Tahoma"/>
            <family val="2"/>
          </rPr>
          <t>Gov_User:</t>
        </r>
        <r>
          <rPr>
            <sz val="9"/>
            <color indexed="81"/>
            <rFont val="Tahoma"/>
            <family val="2"/>
          </rPr>
          <t xml:space="preserve">
Revised upwards (12-09-2018)</t>
        </r>
      </text>
    </comment>
    <comment ref="E6" authorId="1" shapeId="0" xr:uid="{00000000-0006-0000-6600-000004000000}">
      <text>
        <r>
          <rPr>
            <b/>
            <sz val="9"/>
            <color indexed="81"/>
            <rFont val="Tahoma"/>
            <family val="2"/>
          </rPr>
          <t>samms046:</t>
        </r>
        <r>
          <rPr>
            <sz val="9"/>
            <color indexed="81"/>
            <rFont val="Tahoma"/>
            <family val="2"/>
          </rPr>
          <t xml:space="preserve">
Revised upwards (12-09-18)</t>
        </r>
      </text>
    </comment>
    <comment ref="C7" authorId="0" shapeId="0" xr:uid="{00000000-0006-0000-6600-000005000000}">
      <text>
        <r>
          <rPr>
            <b/>
            <sz val="9"/>
            <color indexed="81"/>
            <rFont val="Tahoma"/>
            <family val="2"/>
          </rPr>
          <t>Gov_User:</t>
        </r>
        <r>
          <rPr>
            <sz val="9"/>
            <color indexed="81"/>
            <rFont val="Tahoma"/>
            <family val="2"/>
          </rPr>
          <t xml:space="preserve">
MFSS annual report</t>
        </r>
      </text>
    </comment>
    <comment ref="D7" authorId="0" shapeId="0" xr:uid="{00000000-0006-0000-6600-000006000000}">
      <text>
        <r>
          <rPr>
            <b/>
            <sz val="9"/>
            <color indexed="81"/>
            <rFont val="Tahoma"/>
            <family val="2"/>
          </rPr>
          <t>Gov_User:</t>
        </r>
        <r>
          <rPr>
            <sz val="9"/>
            <color indexed="81"/>
            <rFont val="Tahoma"/>
            <family val="2"/>
          </rPr>
          <t xml:space="preserve">
MFSS annual report</t>
        </r>
      </text>
    </comment>
    <comment ref="E7" authorId="0" shapeId="0" xr:uid="{00000000-0006-0000-6600-000007000000}">
      <text>
        <r>
          <rPr>
            <b/>
            <sz val="9"/>
            <color indexed="81"/>
            <rFont val="Tahoma"/>
            <family val="2"/>
          </rPr>
          <t>Gov_User:</t>
        </r>
        <r>
          <rPr>
            <sz val="9"/>
            <color indexed="81"/>
            <rFont val="Tahoma"/>
            <family val="2"/>
          </rPr>
          <t xml:space="preserve">
MFSS annual report</t>
        </r>
      </text>
    </comment>
    <comment ref="F7" authorId="0" shapeId="0" xr:uid="{00000000-0006-0000-6600-000008000000}">
      <text>
        <r>
          <rPr>
            <b/>
            <sz val="9"/>
            <color indexed="81"/>
            <rFont val="Tahoma"/>
            <family val="2"/>
          </rPr>
          <t>Gov_User:</t>
        </r>
        <r>
          <rPr>
            <sz val="9"/>
            <color indexed="81"/>
            <rFont val="Tahoma"/>
            <family val="2"/>
          </rPr>
          <t xml:space="preserve">
MFSS annual report</t>
        </r>
      </text>
    </comment>
    <comment ref="F8" authorId="1" shapeId="0" xr:uid="{00000000-0006-0000-6600-000009000000}">
      <text>
        <r>
          <rPr>
            <b/>
            <sz val="9"/>
            <color indexed="81"/>
            <rFont val="Tahoma"/>
            <family val="2"/>
          </rPr>
          <t>samms046:</t>
        </r>
        <r>
          <rPr>
            <sz val="9"/>
            <color indexed="81"/>
            <rFont val="Tahoma"/>
            <family val="2"/>
          </rPr>
          <t xml:space="preserve">
MFSS annual report/Annabelle Salafia</t>
        </r>
      </text>
    </comment>
    <comment ref="F9" authorId="1" shapeId="0" xr:uid="{00000000-0006-0000-6600-00000A000000}">
      <text>
        <r>
          <rPr>
            <b/>
            <sz val="9"/>
            <color indexed="81"/>
            <rFont val="Tahoma"/>
            <family val="2"/>
          </rPr>
          <t>samms046:</t>
        </r>
        <r>
          <rPr>
            <sz val="9"/>
            <color indexed="81"/>
            <rFont val="Tahoma"/>
            <family val="2"/>
          </rPr>
          <t xml:space="preserve">
MFSS annual report/Annabelle Salafia</t>
        </r>
      </text>
    </comment>
    <comment ref="C10" authorId="0" shapeId="0" xr:uid="{00000000-0006-0000-6600-00000B000000}">
      <text>
        <r>
          <rPr>
            <b/>
            <sz val="9"/>
            <color indexed="81"/>
            <rFont val="Tahoma"/>
            <family val="2"/>
          </rPr>
          <t>Gov_User:</t>
        </r>
        <r>
          <rPr>
            <sz val="9"/>
            <color indexed="81"/>
            <rFont val="Tahoma"/>
            <family val="2"/>
          </rPr>
          <t xml:space="preserve">
From website :-http://www.ncfhe.org.mt/learning-organisation/stvincent-de-paul-hospital-47775744/</t>
        </r>
      </text>
    </comment>
    <comment ref="D10" authorId="0" shapeId="0" xr:uid="{00000000-0006-0000-6600-00000C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E10" authorId="0" shapeId="0" xr:uid="{00000000-0006-0000-6600-00000D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F10" authorId="0" shapeId="0" xr:uid="{00000000-0006-0000-6600-00000E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D11" authorId="0" shapeId="0" xr:uid="{00000000-0006-0000-6600-00000F000000}">
      <text>
        <r>
          <rPr>
            <b/>
            <sz val="9"/>
            <color indexed="81"/>
            <rFont val="Tahoma"/>
            <family val="2"/>
          </rPr>
          <t>Gov_User:</t>
        </r>
        <r>
          <rPr>
            <sz val="9"/>
            <color indexed="81"/>
            <rFont val="Tahoma"/>
            <family val="2"/>
          </rPr>
          <t xml:space="preserve">
MFSS annual report</t>
        </r>
      </text>
    </comment>
    <comment ref="E11" authorId="0" shapeId="0" xr:uid="{00000000-0006-0000-6600-000010000000}">
      <text>
        <r>
          <rPr>
            <b/>
            <sz val="9"/>
            <color indexed="81"/>
            <rFont val="Tahoma"/>
            <family val="2"/>
          </rPr>
          <t>Gov_User:</t>
        </r>
        <r>
          <rPr>
            <sz val="9"/>
            <color indexed="81"/>
            <rFont val="Tahoma"/>
            <family val="2"/>
          </rPr>
          <t xml:space="preserve">
MFSS annual report//Annabelle Salafia (MFSS-Elderly)</t>
        </r>
      </text>
    </comment>
    <comment ref="F11" authorId="0" shapeId="0" xr:uid="{00000000-0006-0000-6600-000011000000}">
      <text>
        <r>
          <rPr>
            <b/>
            <sz val="9"/>
            <color indexed="81"/>
            <rFont val="Tahoma"/>
            <family val="2"/>
          </rPr>
          <t>Gov_User:</t>
        </r>
        <r>
          <rPr>
            <sz val="9"/>
            <color indexed="81"/>
            <rFont val="Tahoma"/>
            <family val="2"/>
          </rPr>
          <t xml:space="preserve">
MFSS annual report//Annabelle Salafia (MFSS-Elderly)</t>
        </r>
      </text>
    </comment>
    <comment ref="D12" authorId="0" shapeId="0" xr:uid="{00000000-0006-0000-6600-000012000000}">
      <text>
        <r>
          <rPr>
            <b/>
            <sz val="9"/>
            <color indexed="81"/>
            <rFont val="Tahoma"/>
            <family val="2"/>
          </rPr>
          <t>Gov_User:</t>
        </r>
        <r>
          <rPr>
            <sz val="9"/>
            <color indexed="81"/>
            <rFont val="Tahoma"/>
            <family val="2"/>
          </rPr>
          <t xml:space="preserve">
MFSS annual report</t>
        </r>
      </text>
    </comment>
    <comment ref="E12" authorId="0" shapeId="0" xr:uid="{00000000-0006-0000-6600-000013000000}">
      <text>
        <r>
          <rPr>
            <b/>
            <sz val="9"/>
            <color indexed="81"/>
            <rFont val="Tahoma"/>
            <family val="2"/>
          </rPr>
          <t>Gov_User:</t>
        </r>
        <r>
          <rPr>
            <sz val="9"/>
            <color indexed="81"/>
            <rFont val="Tahoma"/>
            <family val="2"/>
          </rPr>
          <t xml:space="preserve">
MFSS annual report</t>
        </r>
      </text>
    </comment>
    <comment ref="F12" authorId="0" shapeId="0" xr:uid="{00000000-0006-0000-6600-000014000000}">
      <text>
        <r>
          <rPr>
            <b/>
            <sz val="9"/>
            <color indexed="81"/>
            <rFont val="Tahoma"/>
            <family val="2"/>
          </rPr>
          <t>Gov_User:</t>
        </r>
        <r>
          <rPr>
            <sz val="9"/>
            <color indexed="81"/>
            <rFont val="Tahoma"/>
            <family val="2"/>
          </rPr>
          <t xml:space="preserve">
MFSS annual report/Annabelle Salafia</t>
        </r>
      </text>
    </comment>
    <comment ref="C13" authorId="0" shapeId="0" xr:uid="{00000000-0006-0000-6600-000015000000}">
      <text>
        <r>
          <rPr>
            <b/>
            <sz val="9"/>
            <color indexed="81"/>
            <rFont val="Tahoma"/>
            <family val="2"/>
          </rPr>
          <t>Gov_User:</t>
        </r>
        <r>
          <rPr>
            <sz val="9"/>
            <color indexed="81"/>
            <rFont val="Tahoma"/>
            <family val="2"/>
          </rPr>
          <t xml:space="preserve">
MFSS annual report</t>
        </r>
      </text>
    </comment>
    <comment ref="D13" authorId="0" shapeId="0" xr:uid="{00000000-0006-0000-6600-000016000000}">
      <text>
        <r>
          <rPr>
            <b/>
            <sz val="9"/>
            <color indexed="81"/>
            <rFont val="Tahoma"/>
            <family val="2"/>
          </rPr>
          <t>Gov_User:</t>
        </r>
        <r>
          <rPr>
            <sz val="9"/>
            <color indexed="81"/>
            <rFont val="Tahoma"/>
            <family val="2"/>
          </rPr>
          <t xml:space="preserve">
MFSS annual report</t>
        </r>
      </text>
    </comment>
    <comment ref="E13" authorId="0" shapeId="0" xr:uid="{00000000-0006-0000-6600-000017000000}">
      <text>
        <r>
          <rPr>
            <b/>
            <sz val="9"/>
            <color indexed="81"/>
            <rFont val="Tahoma"/>
            <family val="2"/>
          </rPr>
          <t>Gov_User:</t>
        </r>
        <r>
          <rPr>
            <sz val="9"/>
            <color indexed="81"/>
            <rFont val="Tahoma"/>
            <family val="2"/>
          </rPr>
          <t xml:space="preserve">
MFSS annual report/Annabelle Salafia (MFSS-Elderly)</t>
        </r>
      </text>
    </comment>
    <comment ref="F13" authorId="0" shapeId="0" xr:uid="{00000000-0006-0000-6600-000018000000}">
      <text>
        <r>
          <rPr>
            <b/>
            <sz val="9"/>
            <color indexed="81"/>
            <rFont val="Tahoma"/>
            <family val="2"/>
          </rPr>
          <t>Gov_User:</t>
        </r>
        <r>
          <rPr>
            <sz val="9"/>
            <color indexed="81"/>
            <rFont val="Tahoma"/>
            <family val="2"/>
          </rPr>
          <t xml:space="preserve">
MFSS annual report/Annabelle Salafia (MFSS-Elderly)</t>
        </r>
      </text>
    </comment>
    <comment ref="D14" authorId="0" shapeId="0" xr:uid="{00000000-0006-0000-6600-000019000000}">
      <text>
        <r>
          <rPr>
            <b/>
            <sz val="9"/>
            <color indexed="81"/>
            <rFont val="Tahoma"/>
            <family val="2"/>
          </rPr>
          <t>Gov_User:</t>
        </r>
        <r>
          <rPr>
            <sz val="9"/>
            <color indexed="81"/>
            <rFont val="Tahoma"/>
            <family val="2"/>
          </rPr>
          <t xml:space="preserve">
MFSS annual report</t>
        </r>
      </text>
    </comment>
    <comment ref="E14" authorId="0" shapeId="0" xr:uid="{00000000-0006-0000-6600-00001A000000}">
      <text>
        <r>
          <rPr>
            <b/>
            <sz val="9"/>
            <color indexed="81"/>
            <rFont val="Tahoma"/>
            <family val="2"/>
          </rPr>
          <t>Gov_User:</t>
        </r>
        <r>
          <rPr>
            <sz val="9"/>
            <color indexed="81"/>
            <rFont val="Tahoma"/>
            <family val="2"/>
          </rPr>
          <t xml:space="preserve">
MFSS annual report</t>
        </r>
      </text>
    </comment>
    <comment ref="F14" authorId="0" shapeId="0" xr:uid="{00000000-0006-0000-6600-00001B000000}">
      <text>
        <r>
          <rPr>
            <b/>
            <sz val="9"/>
            <color indexed="81"/>
            <rFont val="Tahoma"/>
            <family val="2"/>
          </rPr>
          <t>Gov_User:</t>
        </r>
        <r>
          <rPr>
            <sz val="9"/>
            <color indexed="81"/>
            <rFont val="Tahoma"/>
            <family val="2"/>
          </rPr>
          <t xml:space="preserve">
MFSS annual report/Annabelle Salafia</t>
        </r>
      </text>
    </comment>
    <comment ref="B25" authorId="0" shapeId="0" xr:uid="{00000000-0006-0000-6600-00001C000000}">
      <text>
        <r>
          <rPr>
            <b/>
            <sz val="9"/>
            <color indexed="81"/>
            <rFont val="Tahoma"/>
            <family val="2"/>
          </rPr>
          <t>Gov_User:</t>
        </r>
        <r>
          <rPr>
            <sz val="9"/>
            <color indexed="81"/>
            <rFont val="Tahoma"/>
            <family val="2"/>
          </rPr>
          <t xml:space="preserve">
Revised downwards (16-05-16)</t>
        </r>
      </text>
    </comment>
    <comment ref="C25" authorId="0" shapeId="0" xr:uid="{00000000-0006-0000-6600-00001D000000}">
      <text>
        <r>
          <rPr>
            <b/>
            <sz val="9"/>
            <color indexed="81"/>
            <rFont val="Tahoma"/>
            <family val="2"/>
          </rPr>
          <t>Gov_User:</t>
        </r>
        <r>
          <rPr>
            <sz val="9"/>
            <color indexed="81"/>
            <rFont val="Tahoma"/>
            <family val="2"/>
          </rPr>
          <t xml:space="preserve">
Revised downwards (16-05-16)</t>
        </r>
      </text>
    </comment>
    <comment ref="D25" authorId="0" shapeId="0" xr:uid="{00000000-0006-0000-6600-00001E000000}">
      <text>
        <r>
          <rPr>
            <b/>
            <sz val="9"/>
            <color indexed="81"/>
            <rFont val="Tahoma"/>
            <family val="2"/>
          </rPr>
          <t>Gov_User:</t>
        </r>
        <r>
          <rPr>
            <sz val="9"/>
            <color indexed="81"/>
            <rFont val="Tahoma"/>
            <family val="2"/>
          </rPr>
          <t xml:space="preserve">
Revised upwards (24-05-2017)</t>
        </r>
      </text>
    </comment>
    <comment ref="B26" authorId="0" shapeId="0" xr:uid="{00000000-0006-0000-6600-00001F000000}">
      <text>
        <r>
          <rPr>
            <b/>
            <sz val="9"/>
            <color indexed="81"/>
            <rFont val="Tahoma"/>
            <family val="2"/>
          </rPr>
          <t>Gov_User:</t>
        </r>
        <r>
          <rPr>
            <sz val="9"/>
            <color indexed="81"/>
            <rFont val="Tahoma"/>
            <family val="2"/>
          </rPr>
          <t xml:space="preserve">
Revised upwards (16-05-16)</t>
        </r>
      </text>
    </comment>
    <comment ref="C26" authorId="0" shapeId="0" xr:uid="{00000000-0006-0000-6600-000020000000}">
      <text>
        <r>
          <rPr>
            <b/>
            <sz val="9"/>
            <color indexed="81"/>
            <rFont val="Tahoma"/>
            <family val="2"/>
          </rPr>
          <t>Gov_User:</t>
        </r>
        <r>
          <rPr>
            <sz val="9"/>
            <color indexed="81"/>
            <rFont val="Tahoma"/>
            <family val="2"/>
          </rPr>
          <t xml:space="preserve">
Revised upwards (16-05-16)</t>
        </r>
      </text>
    </comment>
    <comment ref="D26" authorId="0" shapeId="0" xr:uid="{00000000-0006-0000-6600-000021000000}">
      <text>
        <r>
          <rPr>
            <b/>
            <sz val="9"/>
            <color indexed="81"/>
            <rFont val="Tahoma"/>
            <family val="2"/>
          </rPr>
          <t>Gov_User:</t>
        </r>
        <r>
          <rPr>
            <sz val="9"/>
            <color indexed="81"/>
            <rFont val="Tahoma"/>
            <family val="2"/>
          </rPr>
          <t xml:space="preserve">
Revised upwards (24-05-2017)</t>
        </r>
      </text>
    </comment>
    <comment ref="B35" authorId="0" shapeId="0" xr:uid="{00000000-0006-0000-6600-000022000000}">
      <text>
        <r>
          <rPr>
            <b/>
            <sz val="9"/>
            <color indexed="81"/>
            <rFont val="Tahoma"/>
            <family val="2"/>
          </rPr>
          <t>Gov_User:</t>
        </r>
        <r>
          <rPr>
            <sz val="9"/>
            <color indexed="81"/>
            <rFont val="Tahoma"/>
            <family val="2"/>
          </rPr>
          <t xml:space="preserve">
Revised downwards (16-05-16)
</t>
        </r>
      </text>
    </comment>
    <comment ref="C35" authorId="0" shapeId="0" xr:uid="{00000000-0006-0000-6600-000023000000}">
      <text>
        <r>
          <rPr>
            <b/>
            <sz val="9"/>
            <color indexed="81"/>
            <rFont val="Tahoma"/>
            <family val="2"/>
          </rPr>
          <t>Gov_User:</t>
        </r>
        <r>
          <rPr>
            <sz val="9"/>
            <color indexed="81"/>
            <rFont val="Tahoma"/>
            <family val="2"/>
          </rPr>
          <t xml:space="preserve">
Revised downwards (16-05-16)
</t>
        </r>
      </text>
    </comment>
    <comment ref="D35" authorId="0" shapeId="0" xr:uid="{00000000-0006-0000-6600-000024000000}">
      <text>
        <r>
          <rPr>
            <b/>
            <sz val="9"/>
            <color indexed="81"/>
            <rFont val="Tahoma"/>
            <family val="2"/>
          </rPr>
          <t>Gov_User:</t>
        </r>
        <r>
          <rPr>
            <sz val="9"/>
            <color indexed="81"/>
            <rFont val="Tahoma"/>
            <family val="2"/>
          </rPr>
          <t xml:space="preserve">
Revised downwards (24-05-2017)</t>
        </r>
      </text>
    </comment>
    <comment ref="B36" authorId="0" shapeId="0" xr:uid="{00000000-0006-0000-6600-000025000000}">
      <text>
        <r>
          <rPr>
            <b/>
            <sz val="9"/>
            <color indexed="81"/>
            <rFont val="Tahoma"/>
            <family val="2"/>
          </rPr>
          <t>Gov_User:</t>
        </r>
        <r>
          <rPr>
            <sz val="9"/>
            <color indexed="81"/>
            <rFont val="Tahoma"/>
            <family val="2"/>
          </rPr>
          <t xml:space="preserve">
Revised upwards (16-05-16)</t>
        </r>
      </text>
    </comment>
    <comment ref="C36" authorId="0" shapeId="0" xr:uid="{00000000-0006-0000-6600-000026000000}">
      <text>
        <r>
          <rPr>
            <b/>
            <sz val="9"/>
            <color indexed="81"/>
            <rFont val="Tahoma"/>
            <family val="2"/>
          </rPr>
          <t>Gov_User:</t>
        </r>
        <r>
          <rPr>
            <sz val="9"/>
            <color indexed="81"/>
            <rFont val="Tahoma"/>
            <family val="2"/>
          </rPr>
          <t xml:space="preserve">
Revised upwards (16-05-16)</t>
        </r>
      </text>
    </comment>
    <comment ref="D36" authorId="0" shapeId="0" xr:uid="{00000000-0006-0000-6600-000027000000}">
      <text>
        <r>
          <rPr>
            <b/>
            <sz val="9"/>
            <color indexed="81"/>
            <rFont val="Tahoma"/>
            <family val="2"/>
          </rPr>
          <t>Gov_User:</t>
        </r>
        <r>
          <rPr>
            <sz val="9"/>
            <color indexed="81"/>
            <rFont val="Tahoma"/>
            <family val="2"/>
          </rPr>
          <t xml:space="preserve">
Revised upwards (24-05-2017)</t>
        </r>
      </text>
    </comment>
    <comment ref="B47" authorId="0" shapeId="0" xr:uid="{00000000-0006-0000-6600-000028000000}">
      <text>
        <r>
          <rPr>
            <b/>
            <sz val="9"/>
            <color indexed="81"/>
            <rFont val="Tahoma"/>
            <family val="2"/>
          </rPr>
          <t>Gov_User:</t>
        </r>
        <r>
          <rPr>
            <sz val="9"/>
            <color indexed="81"/>
            <rFont val="Tahoma"/>
            <family val="2"/>
          </rPr>
          <t xml:space="preserve">
Revised upwards (16-05-16)</t>
        </r>
      </text>
    </comment>
    <comment ref="C47" authorId="0" shapeId="0" xr:uid="{00000000-0006-0000-6600-000029000000}">
      <text>
        <r>
          <rPr>
            <b/>
            <sz val="9"/>
            <color indexed="81"/>
            <rFont val="Tahoma"/>
            <family val="2"/>
          </rPr>
          <t>Gov_User:</t>
        </r>
        <r>
          <rPr>
            <sz val="9"/>
            <color indexed="81"/>
            <rFont val="Tahoma"/>
            <family val="2"/>
          </rPr>
          <t xml:space="preserve">
Revised upwards from 14,931 published in previous edition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B37" authorId="0" shapeId="0" xr:uid="{00000000-0006-0000-6700-000001000000}">
      <text>
        <r>
          <rPr>
            <b/>
            <sz val="9"/>
            <color indexed="81"/>
            <rFont val="Tahoma"/>
            <family val="2"/>
          </rPr>
          <t>samms046:</t>
        </r>
        <r>
          <rPr>
            <sz val="9"/>
            <color indexed="81"/>
            <rFont val="Tahoma"/>
            <family val="2"/>
          </rPr>
          <t xml:space="preserve">
Revised upwards: 12-08-18</t>
        </r>
      </text>
    </comment>
    <comment ref="C37" authorId="0" shapeId="0" xr:uid="{00000000-0006-0000-6700-000002000000}">
      <text>
        <r>
          <rPr>
            <b/>
            <sz val="9"/>
            <color indexed="81"/>
            <rFont val="Tahoma"/>
            <family val="2"/>
          </rPr>
          <t>samms046:</t>
        </r>
        <r>
          <rPr>
            <sz val="9"/>
            <color indexed="81"/>
            <rFont val="Tahoma"/>
            <family val="2"/>
          </rPr>
          <t xml:space="preserve">
Revised upwards (12-09-18)</t>
        </r>
      </text>
    </comment>
    <comment ref="D37" authorId="0" shapeId="0" xr:uid="{00000000-0006-0000-6700-000003000000}">
      <text>
        <r>
          <rPr>
            <b/>
            <sz val="9"/>
            <color indexed="81"/>
            <rFont val="Tahoma"/>
            <family val="2"/>
          </rPr>
          <t>samms046:</t>
        </r>
        <r>
          <rPr>
            <sz val="9"/>
            <color indexed="81"/>
            <rFont val="Tahoma"/>
            <family val="2"/>
          </rPr>
          <t xml:space="preserve">
Revised Upwards (detention services inclusion): 12-09-18</t>
        </r>
      </text>
    </comment>
    <comment ref="E37" authorId="0" shapeId="0" xr:uid="{00000000-0006-0000-6700-000004000000}">
      <text>
        <r>
          <rPr>
            <b/>
            <sz val="9"/>
            <color indexed="81"/>
            <rFont val="Tahoma"/>
            <family val="2"/>
          </rPr>
          <t>samms046:</t>
        </r>
        <r>
          <rPr>
            <sz val="9"/>
            <color indexed="81"/>
            <rFont val="Tahoma"/>
            <family val="2"/>
          </rPr>
          <t xml:space="preserve">
Revised upwards (12-09-18)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A16" authorId="0" shapeId="0" xr:uid="{00000000-0006-0000-1300-000001000000}">
      <text>
        <r>
          <rPr>
            <b/>
            <sz val="9"/>
            <color indexed="81"/>
            <rFont val="Tahoma"/>
            <family val="2"/>
          </rPr>
          <t>samms046:</t>
        </r>
        <r>
          <rPr>
            <sz val="9"/>
            <color indexed="81"/>
            <rFont val="Tahoma"/>
            <family val="2"/>
          </rPr>
          <t xml:space="preserve">
St Julians</t>
        </r>
      </text>
    </comment>
    <comment ref="F74" authorId="0" shapeId="0" xr:uid="{00000000-0006-0000-1300-000002000000}">
      <text>
        <r>
          <rPr>
            <b/>
            <sz val="9"/>
            <color indexed="81"/>
            <rFont val="Tahoma"/>
            <family val="2"/>
          </rPr>
          <t>samms046:</t>
        </r>
        <r>
          <rPr>
            <sz val="9"/>
            <color indexed="81"/>
            <rFont val="Tahoma"/>
            <family val="2"/>
          </rPr>
          <t xml:space="preserve">
Some pharmacies are missing from the list. (source: www.poyc.gov.mt)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D6" authorId="0" shapeId="0" xr:uid="{00000000-0006-0000-3200-000001000000}">
      <text>
        <r>
          <rPr>
            <b/>
            <sz val="9"/>
            <color indexed="81"/>
            <rFont val="Tahoma"/>
            <family val="2"/>
          </rPr>
          <t>samms046:</t>
        </r>
        <r>
          <rPr>
            <sz val="9"/>
            <color indexed="81"/>
            <rFont val="Tahoma"/>
            <family val="2"/>
          </rPr>
          <t xml:space="preserve">
CAFR in UB report contained missing data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tc={F2A1EBAC-91C0-4D46-B539-EC1B73874ABC}</author>
  </authors>
  <commentList>
    <comment ref="B14" authorId="0" shapeId="0" xr:uid="{F2A1EBAC-91C0-4D46-B539-EC1B73874ABC}">
      <text>
        <t>[Threaded comment]
Your version of Excel allows you to read this threaded comment; however, any edits to it will get removed if the file is opened in a newer version of Excel. Learn more: https://go.microsoft.com/fwlink/?linkid=870924
Comment:
    152,960 is equivalent to 2009 total beneficiaries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B7" authorId="0" shapeId="0" xr:uid="{00000000-0006-0000-5C00-000001000000}">
      <text>
        <r>
          <rPr>
            <b/>
            <sz val="9"/>
            <color indexed="81"/>
            <rFont val="Tahoma"/>
            <family val="2"/>
          </rPr>
          <t>Gov_User:</t>
        </r>
        <r>
          <rPr>
            <sz val="9"/>
            <color indexed="81"/>
            <rFont val="Tahoma"/>
            <family val="2"/>
          </rPr>
          <t xml:space="preserve">
Revised downwards (12-09-18)</t>
        </r>
      </text>
    </comment>
    <comment ref="C7" authorId="0" shapeId="0" xr:uid="{00000000-0006-0000-5C00-000002000000}">
      <text>
        <r>
          <rPr>
            <b/>
            <sz val="9"/>
            <color indexed="81"/>
            <rFont val="Tahoma"/>
            <family val="2"/>
          </rPr>
          <t>Gov_User:</t>
        </r>
        <r>
          <rPr>
            <sz val="9"/>
            <color indexed="81"/>
            <rFont val="Tahoma"/>
            <family val="2"/>
          </rPr>
          <t xml:space="preserve">
Revised downwards (12-09-18)</t>
        </r>
      </text>
    </comment>
    <comment ref="D7" authorId="0" shapeId="0" xr:uid="{00000000-0006-0000-5C00-000003000000}">
      <text>
        <r>
          <rPr>
            <b/>
            <sz val="9"/>
            <color indexed="81"/>
            <rFont val="Tahoma"/>
            <family val="2"/>
          </rPr>
          <t>Gov_User:</t>
        </r>
        <r>
          <rPr>
            <sz val="9"/>
            <color indexed="81"/>
            <rFont val="Tahoma"/>
            <family val="2"/>
          </rPr>
          <t xml:space="preserve">
Revised downwards (21-09-2018)</t>
        </r>
      </text>
    </comment>
    <comment ref="E7" authorId="1" shapeId="0" xr:uid="{00000000-0006-0000-5C00-000004000000}">
      <text>
        <r>
          <rPr>
            <b/>
            <sz val="9"/>
            <color indexed="81"/>
            <rFont val="Tahoma"/>
            <family val="2"/>
          </rPr>
          <t>samms046:</t>
        </r>
        <r>
          <rPr>
            <sz val="9"/>
            <color indexed="81"/>
            <rFont val="Tahoma"/>
            <family val="2"/>
          </rPr>
          <t xml:space="preserve">
Revised downwards (12-09-18)</t>
        </r>
      </text>
    </comment>
    <comment ref="B8" authorId="0" shapeId="0" xr:uid="{00000000-0006-0000-5C00-000005000000}">
      <text>
        <r>
          <rPr>
            <b/>
            <sz val="9"/>
            <color indexed="81"/>
            <rFont val="Tahoma"/>
            <family val="2"/>
          </rPr>
          <t>Gov_User:</t>
        </r>
        <r>
          <rPr>
            <sz val="9"/>
            <color indexed="81"/>
            <rFont val="Tahoma"/>
            <family val="2"/>
          </rPr>
          <t xml:space="preserve">
Revised downwards (12-09-18)</t>
        </r>
      </text>
    </comment>
    <comment ref="C8" authorId="0" shapeId="0" xr:uid="{00000000-0006-0000-5C00-000006000000}">
      <text>
        <r>
          <rPr>
            <b/>
            <sz val="9"/>
            <color indexed="81"/>
            <rFont val="Tahoma"/>
            <family val="2"/>
          </rPr>
          <t>Gov_User:</t>
        </r>
        <r>
          <rPr>
            <sz val="9"/>
            <color indexed="81"/>
            <rFont val="Tahoma"/>
            <family val="2"/>
          </rPr>
          <t xml:space="preserve">
Revised downwards (12-09-18)</t>
        </r>
      </text>
    </comment>
    <comment ref="D8" authorId="0" shapeId="0" xr:uid="{00000000-0006-0000-5C00-000007000000}">
      <text>
        <r>
          <rPr>
            <b/>
            <sz val="9"/>
            <color indexed="81"/>
            <rFont val="Tahoma"/>
            <family val="2"/>
          </rPr>
          <t>Gov_User:</t>
        </r>
        <r>
          <rPr>
            <sz val="9"/>
            <color indexed="81"/>
            <rFont val="Tahoma"/>
            <family val="2"/>
          </rPr>
          <t xml:space="preserve">
Revised downwards (21-09-18)</t>
        </r>
      </text>
    </comment>
    <comment ref="E8" authorId="1" shapeId="0" xr:uid="{00000000-0006-0000-5C00-000008000000}">
      <text>
        <r>
          <rPr>
            <b/>
            <sz val="9"/>
            <color indexed="81"/>
            <rFont val="Tahoma"/>
            <family val="2"/>
          </rPr>
          <t>samms046:</t>
        </r>
        <r>
          <rPr>
            <sz val="9"/>
            <color indexed="81"/>
            <rFont val="Tahoma"/>
            <family val="2"/>
          </rPr>
          <t xml:space="preserve">
Revised downwards (12-09-18)</t>
        </r>
      </text>
    </comment>
    <comment ref="D9" authorId="0" shapeId="0" xr:uid="{00000000-0006-0000-5C00-000009000000}">
      <text>
        <r>
          <rPr>
            <b/>
            <sz val="9"/>
            <color indexed="81"/>
            <rFont val="Tahoma"/>
            <family val="2"/>
          </rPr>
          <t>Gov_User:</t>
        </r>
        <r>
          <rPr>
            <sz val="9"/>
            <color indexed="81"/>
            <rFont val="Tahoma"/>
            <family val="2"/>
          </rPr>
          <t xml:space="preserve">
Revised upwards (01-03-2017)</t>
        </r>
      </text>
    </comment>
    <comment ref="F9" authorId="1" shapeId="0" xr:uid="{00000000-0006-0000-5C00-00000A000000}">
      <text>
        <r>
          <rPr>
            <b/>
            <sz val="9"/>
            <color indexed="81"/>
            <rFont val="Tahoma"/>
            <family val="2"/>
          </rPr>
          <t>samms046:</t>
        </r>
        <r>
          <rPr>
            <sz val="9"/>
            <color indexed="81"/>
            <rFont val="Tahoma"/>
            <family val="2"/>
          </rPr>
          <t xml:space="preserve">
Revised downwards (12-09-18)</t>
        </r>
      </text>
    </comment>
    <comment ref="B10" authorId="0" shapeId="0" xr:uid="{00000000-0006-0000-5C00-00000B000000}">
      <text>
        <r>
          <rPr>
            <b/>
            <sz val="9"/>
            <color indexed="81"/>
            <rFont val="Tahoma"/>
            <family val="2"/>
          </rPr>
          <t>Gov_User:</t>
        </r>
        <r>
          <rPr>
            <sz val="9"/>
            <color indexed="81"/>
            <rFont val="Tahoma"/>
            <family val="2"/>
          </rPr>
          <t xml:space="preserve">
Revised downwards (12-09-18)</t>
        </r>
      </text>
    </comment>
    <comment ref="C10" authorId="0" shapeId="0" xr:uid="{00000000-0006-0000-5C00-00000C000000}">
      <text>
        <r>
          <rPr>
            <b/>
            <sz val="9"/>
            <color indexed="81"/>
            <rFont val="Tahoma"/>
            <family val="2"/>
          </rPr>
          <t>Gov_User:</t>
        </r>
        <r>
          <rPr>
            <sz val="9"/>
            <color indexed="81"/>
            <rFont val="Tahoma"/>
            <family val="2"/>
          </rPr>
          <t xml:space="preserve">
Revised downwards (12-09-18)</t>
        </r>
      </text>
    </comment>
    <comment ref="D10" authorId="0" shapeId="0" xr:uid="{00000000-0006-0000-5C00-00000D000000}">
      <text>
        <r>
          <rPr>
            <b/>
            <sz val="9"/>
            <color indexed="81"/>
            <rFont val="Tahoma"/>
            <family val="2"/>
          </rPr>
          <t>Gov_User:</t>
        </r>
        <r>
          <rPr>
            <sz val="9"/>
            <color indexed="81"/>
            <rFont val="Tahoma"/>
            <family val="2"/>
          </rPr>
          <t xml:space="preserve">
Revised downwards (21-09-18)</t>
        </r>
      </text>
    </comment>
    <comment ref="E10" authorId="1" shapeId="0" xr:uid="{00000000-0006-0000-5C00-00000E000000}">
      <text>
        <r>
          <rPr>
            <b/>
            <sz val="9"/>
            <color indexed="81"/>
            <rFont val="Tahoma"/>
            <family val="2"/>
          </rPr>
          <t>samms046:</t>
        </r>
        <r>
          <rPr>
            <sz val="9"/>
            <color indexed="81"/>
            <rFont val="Tahoma"/>
            <family val="2"/>
          </rPr>
          <t xml:space="preserve">
Revised downwards (12-09-18)</t>
        </r>
      </text>
    </comment>
    <comment ref="B11" authorId="1" shapeId="0" xr:uid="{00000000-0006-0000-5C00-00000F000000}">
      <text>
        <r>
          <rPr>
            <b/>
            <sz val="9"/>
            <color indexed="81"/>
            <rFont val="Tahoma"/>
            <family val="2"/>
          </rPr>
          <t>samms046:</t>
        </r>
        <r>
          <rPr>
            <sz val="9"/>
            <color indexed="81"/>
            <rFont val="Tahoma"/>
            <family val="2"/>
          </rPr>
          <t xml:space="preserve">
Revised downwards (12-09-18)</t>
        </r>
      </text>
    </comment>
    <comment ref="D13" authorId="0" shapeId="0" xr:uid="{00000000-0006-0000-5C00-000010000000}">
      <text>
        <r>
          <rPr>
            <b/>
            <sz val="9"/>
            <color indexed="81"/>
            <rFont val="Tahoma"/>
            <family val="2"/>
          </rPr>
          <t>Gov_User:</t>
        </r>
        <r>
          <rPr>
            <sz val="9"/>
            <color indexed="81"/>
            <rFont val="Tahoma"/>
            <family val="2"/>
          </rPr>
          <t xml:space="preserve">
Revised upwards (01-03-2017)</t>
        </r>
      </text>
    </comment>
    <comment ref="B33" authorId="0" shapeId="0" xr:uid="{00000000-0006-0000-5C00-000011000000}">
      <text>
        <r>
          <rPr>
            <b/>
            <sz val="9"/>
            <color indexed="81"/>
            <rFont val="Tahoma"/>
            <family val="2"/>
          </rPr>
          <t>Gov_User:</t>
        </r>
        <r>
          <rPr>
            <sz val="9"/>
            <color indexed="81"/>
            <rFont val="Tahoma"/>
            <family val="2"/>
          </rPr>
          <t xml:space="preserve">
Revised upwards (16-05-16)</t>
        </r>
      </text>
    </comment>
    <comment ref="C33" authorId="1" shapeId="0" xr:uid="{00000000-0006-0000-5C00-000012000000}">
      <text>
        <r>
          <rPr>
            <b/>
            <sz val="9"/>
            <color indexed="81"/>
            <rFont val="Tahoma"/>
            <family val="2"/>
          </rPr>
          <t>samms046:</t>
        </r>
        <r>
          <rPr>
            <sz val="9"/>
            <color indexed="81"/>
            <rFont val="Tahoma"/>
            <family val="2"/>
          </rPr>
          <t xml:space="preserve">
Revised upwards (23-05-17)</t>
        </r>
      </text>
    </comment>
    <comment ref="B37" authorId="0" shapeId="0" xr:uid="{00000000-0006-0000-5C00-000013000000}">
      <text>
        <r>
          <rPr>
            <b/>
            <sz val="9"/>
            <color indexed="81"/>
            <rFont val="Tahoma"/>
            <family val="2"/>
          </rPr>
          <t>Gov_User:</t>
        </r>
        <r>
          <rPr>
            <sz val="9"/>
            <color indexed="81"/>
            <rFont val="Tahoma"/>
            <family val="2"/>
          </rPr>
          <t xml:space="preserve">
Revised downwards (16-05-16)</t>
        </r>
      </text>
    </comment>
    <comment ref="C37" authorId="1" shapeId="0" xr:uid="{00000000-0006-0000-5C00-000014000000}">
      <text>
        <r>
          <rPr>
            <b/>
            <sz val="9"/>
            <color indexed="81"/>
            <rFont val="Tahoma"/>
            <family val="2"/>
          </rPr>
          <t>samms046:</t>
        </r>
        <r>
          <rPr>
            <sz val="9"/>
            <color indexed="81"/>
            <rFont val="Tahoma"/>
            <family val="2"/>
          </rPr>
          <t xml:space="preserve">
Revised downwards (23-05-17)</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D6" authorId="0" shapeId="0" xr:uid="{00000000-0006-0000-5E00-000001000000}">
      <text>
        <r>
          <rPr>
            <b/>
            <sz val="9"/>
            <color indexed="81"/>
            <rFont val="Tahoma"/>
            <family val="2"/>
          </rPr>
          <t>Gov_User:</t>
        </r>
        <r>
          <rPr>
            <sz val="9"/>
            <color indexed="81"/>
            <rFont val="Tahoma"/>
            <family val="2"/>
          </rPr>
          <t xml:space="preserve">
Revised upwards due to inclusion of "Child Care for All" (+</t>
        </r>
        <r>
          <rPr>
            <sz val="9"/>
            <color indexed="81"/>
            <rFont val="Calibri"/>
            <family val="2"/>
          </rPr>
          <t>€</t>
        </r>
        <r>
          <rPr>
            <sz val="9"/>
            <color indexed="81"/>
            <rFont val="Tahoma"/>
            <family val="2"/>
          </rPr>
          <t>5.3 million; previously excluded)</t>
        </r>
      </text>
    </comment>
    <comment ref="B20" authorId="1" shapeId="0" xr:uid="{00000000-0006-0000-5E00-000002000000}">
      <text>
        <r>
          <rPr>
            <b/>
            <sz val="9"/>
            <color indexed="81"/>
            <rFont val="Tahoma"/>
            <family val="2"/>
          </rPr>
          <t>samms046:</t>
        </r>
        <r>
          <rPr>
            <sz val="9"/>
            <color indexed="81"/>
            <rFont val="Tahoma"/>
            <family val="2"/>
          </rPr>
          <t xml:space="preserve">
Revised upwards (23-05-17)</t>
        </r>
      </text>
    </comment>
    <comment ref="D20" authorId="0" shapeId="0" xr:uid="{00000000-0006-0000-5E00-000003000000}">
      <text>
        <r>
          <rPr>
            <b/>
            <sz val="9"/>
            <color indexed="81"/>
            <rFont val="Tahoma"/>
            <family val="2"/>
          </rPr>
          <t>Gov_User:</t>
        </r>
        <r>
          <rPr>
            <sz val="9"/>
            <color indexed="81"/>
            <rFont val="Tahoma"/>
            <family val="2"/>
          </rPr>
          <t xml:space="preserve">
Revised upwards (01-03-2017) due to "Child Care for All" inclusion</t>
        </r>
      </text>
    </comment>
    <comment ref="B23" authorId="1" shapeId="0" xr:uid="{00000000-0006-0000-5E00-000004000000}">
      <text>
        <r>
          <rPr>
            <b/>
            <sz val="9"/>
            <color indexed="81"/>
            <rFont val="Tahoma"/>
            <family val="2"/>
          </rPr>
          <t>samms046:</t>
        </r>
        <r>
          <rPr>
            <sz val="9"/>
            <color indexed="81"/>
            <rFont val="Tahoma"/>
            <family val="2"/>
          </rPr>
          <t xml:space="preserve">
Revised downwards (23-05-17)</t>
        </r>
      </text>
    </comment>
    <comment ref="D23" authorId="0" shapeId="0" xr:uid="{00000000-0006-0000-5E00-000005000000}">
      <text>
        <r>
          <rPr>
            <b/>
            <sz val="9"/>
            <color indexed="81"/>
            <rFont val="Tahoma"/>
            <family val="2"/>
          </rPr>
          <t>Gov_User:</t>
        </r>
        <r>
          <rPr>
            <sz val="9"/>
            <color indexed="81"/>
            <rFont val="Tahoma"/>
            <family val="2"/>
          </rPr>
          <t xml:space="preserve">
Revised upwards (01-03-2017) due to "Child Care for All" inclusion under Family and children</t>
        </r>
      </text>
    </comment>
    <comment ref="B38" authorId="0" shapeId="0" xr:uid="{00000000-0006-0000-5E00-000006000000}">
      <text>
        <r>
          <rPr>
            <b/>
            <sz val="9"/>
            <color indexed="81"/>
            <rFont val="Tahoma"/>
            <family val="2"/>
          </rPr>
          <t>Gov_User:</t>
        </r>
        <r>
          <rPr>
            <sz val="9"/>
            <color indexed="81"/>
            <rFont val="Tahoma"/>
            <family val="2"/>
          </rPr>
          <t xml:space="preserve">
Revised upwards (12-09-18)</t>
        </r>
      </text>
    </comment>
    <comment ref="C38" authorId="0" shapeId="0" xr:uid="{00000000-0006-0000-5E00-000007000000}">
      <text>
        <r>
          <rPr>
            <b/>
            <sz val="9"/>
            <color indexed="81"/>
            <rFont val="Tahoma"/>
            <family val="2"/>
          </rPr>
          <t>Gov_User:</t>
        </r>
        <r>
          <rPr>
            <sz val="9"/>
            <color indexed="81"/>
            <rFont val="Tahoma"/>
            <family val="2"/>
          </rPr>
          <t xml:space="preserve">
Revised upwards (12-09-2018)</t>
        </r>
      </text>
    </comment>
    <comment ref="D38" authorId="0" shapeId="0" xr:uid="{00000000-0006-0000-5E00-000008000000}">
      <text>
        <r>
          <rPr>
            <b/>
            <sz val="9"/>
            <color indexed="81"/>
            <rFont val="Tahoma"/>
            <family val="2"/>
          </rPr>
          <t>Gov_User:</t>
        </r>
        <r>
          <rPr>
            <sz val="9"/>
            <color indexed="81"/>
            <rFont val="Tahoma"/>
            <family val="2"/>
          </rPr>
          <t xml:space="preserve">
Revised upwards (12-09-2018)</t>
        </r>
      </text>
    </comment>
    <comment ref="E38" authorId="1" shapeId="0" xr:uid="{00000000-0006-0000-5E00-000009000000}">
      <text>
        <r>
          <rPr>
            <b/>
            <sz val="9"/>
            <color indexed="81"/>
            <rFont val="Tahoma"/>
            <family val="2"/>
          </rPr>
          <t>samms046:</t>
        </r>
        <r>
          <rPr>
            <sz val="9"/>
            <color indexed="81"/>
            <rFont val="Tahoma"/>
            <family val="2"/>
          </rPr>
          <t xml:space="preserve">
Revised downwards (12-09-18)</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6" authorId="0" shapeId="0" xr:uid="{00000000-0006-0000-5F00-000001000000}">
      <text>
        <r>
          <rPr>
            <b/>
            <sz val="9"/>
            <color indexed="81"/>
            <rFont val="Tahoma"/>
            <family val="2"/>
          </rPr>
          <t>Gov_User:</t>
        </r>
        <r>
          <rPr>
            <sz val="9"/>
            <color indexed="81"/>
            <rFont val="Tahoma"/>
            <family val="2"/>
          </rPr>
          <t xml:space="preserve">
Revised upwards (01-03-2017)</t>
        </r>
      </text>
    </comment>
    <comment ref="D6" authorId="0" shapeId="0" xr:uid="{00000000-0006-0000-5F00-000002000000}">
      <text>
        <r>
          <rPr>
            <b/>
            <sz val="9"/>
            <color indexed="81"/>
            <rFont val="Tahoma"/>
            <family val="2"/>
          </rPr>
          <t>Gov_User:</t>
        </r>
        <r>
          <rPr>
            <sz val="9"/>
            <color indexed="81"/>
            <rFont val="Tahoma"/>
            <family val="2"/>
          </rPr>
          <t xml:space="preserve">
Revised upwards (01-03-2017)</t>
        </r>
      </text>
    </comment>
    <comment ref="E6" authorId="1" shapeId="0" xr:uid="{00000000-0006-0000-5F00-000003000000}">
      <text>
        <r>
          <rPr>
            <b/>
            <sz val="9"/>
            <color indexed="81"/>
            <rFont val="Tahoma"/>
            <family val="2"/>
          </rPr>
          <t>samms046:</t>
        </r>
        <r>
          <rPr>
            <sz val="9"/>
            <color indexed="81"/>
            <rFont val="Tahoma"/>
            <family val="2"/>
          </rPr>
          <t xml:space="preserve">
Revised upwards (21-09-18)</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A8" authorId="0" shapeId="0" xr:uid="{00000000-0006-0000-6000-000001000000}">
      <text>
        <r>
          <rPr>
            <b/>
            <sz val="9"/>
            <color indexed="81"/>
            <rFont val="Tahoma"/>
            <family val="2"/>
          </rPr>
          <t>Gov_User:</t>
        </r>
        <r>
          <rPr>
            <sz val="9"/>
            <color indexed="81"/>
            <rFont val="Tahoma"/>
            <family val="2"/>
          </rPr>
          <t xml:space="preserve">
Contains both "Children Cases" and "Family Cases"</t>
        </r>
      </text>
    </comment>
    <comment ref="A15" authorId="1" shapeId="0" xr:uid="{00000000-0006-0000-6000-000002000000}">
      <text>
        <r>
          <rPr>
            <b/>
            <sz val="9"/>
            <color indexed="81"/>
            <rFont val="Tahoma"/>
            <family val="2"/>
          </rPr>
          <t>samms046:</t>
        </r>
        <r>
          <rPr>
            <sz val="9"/>
            <color indexed="81"/>
            <rFont val="Tahoma"/>
            <family val="2"/>
          </rPr>
          <t xml:space="preserve">
service started July '15
</t>
        </r>
      </text>
    </comment>
    <comment ref="A16" authorId="0" shapeId="0" xr:uid="{00000000-0006-0000-6000-000003000000}">
      <text>
        <r>
          <rPr>
            <b/>
            <sz val="9"/>
            <color indexed="81"/>
            <rFont val="Tahoma"/>
            <family val="2"/>
          </rPr>
          <t>Gov_User:</t>
        </r>
        <r>
          <rPr>
            <sz val="9"/>
            <color indexed="81"/>
            <rFont val="Tahoma"/>
            <family val="2"/>
          </rPr>
          <t xml:space="preserve">
contains both "Specialised Home Based Care" and "Freed in adoption" </t>
        </r>
      </text>
    </comment>
    <comment ref="A18" authorId="1" shapeId="0" xr:uid="{00000000-0006-0000-6000-000004000000}">
      <text>
        <r>
          <rPr>
            <b/>
            <sz val="9"/>
            <color indexed="81"/>
            <rFont val="Tahoma"/>
            <family val="2"/>
          </rPr>
          <t>samms046:</t>
        </r>
        <r>
          <rPr>
            <sz val="9"/>
            <color indexed="81"/>
            <rFont val="Tahoma"/>
            <family val="2"/>
          </rPr>
          <t xml:space="preserve">
started in February 2015</t>
        </r>
      </text>
    </comment>
    <comment ref="A25" authorId="0" shapeId="0" xr:uid="{00000000-0006-0000-6000-000005000000}">
      <text>
        <r>
          <rPr>
            <b/>
            <sz val="9"/>
            <color indexed="81"/>
            <rFont val="Tahoma"/>
            <family val="2"/>
          </rPr>
          <t>Gov_User:</t>
        </r>
        <r>
          <rPr>
            <sz val="9"/>
            <color indexed="81"/>
            <rFont val="Tahoma"/>
            <family val="2"/>
          </rPr>
          <t xml:space="preserve">
formerly "St. Luke's/Mater Dei social work unit"</t>
        </r>
      </text>
    </comment>
    <comment ref="A29" authorId="0" shapeId="0" xr:uid="{00000000-0006-0000-6000-000006000000}">
      <text>
        <r>
          <rPr>
            <b/>
            <sz val="9"/>
            <color indexed="81"/>
            <rFont val="Tahoma"/>
            <family val="2"/>
          </rPr>
          <t>Gov_User:</t>
        </r>
        <r>
          <rPr>
            <sz val="9"/>
            <color indexed="81"/>
            <rFont val="Tahoma"/>
            <family val="2"/>
          </rPr>
          <t xml:space="preserve">
started in 2013</t>
        </r>
      </text>
    </comment>
    <comment ref="A30" authorId="1" shapeId="0" xr:uid="{00000000-0006-0000-6000-000007000000}">
      <text>
        <r>
          <rPr>
            <b/>
            <sz val="9"/>
            <color indexed="81"/>
            <rFont val="Tahoma"/>
            <family val="2"/>
          </rPr>
          <t>samms046:</t>
        </r>
        <r>
          <rPr>
            <sz val="9"/>
            <color indexed="81"/>
            <rFont val="Tahoma"/>
            <family val="2"/>
          </rPr>
          <t xml:space="preserve">
Service started in Aug '15</t>
        </r>
      </text>
    </comment>
    <comment ref="A34" authorId="0" shapeId="0" xr:uid="{00000000-0006-0000-6000-000008000000}">
      <text>
        <r>
          <rPr>
            <b/>
            <sz val="9"/>
            <color indexed="81"/>
            <rFont val="Tahoma"/>
            <family val="2"/>
          </rPr>
          <t>Gov_User:</t>
        </r>
        <r>
          <rPr>
            <sz val="9"/>
            <color indexed="81"/>
            <rFont val="Tahoma"/>
            <family val="2"/>
          </rPr>
          <t xml:space="preserve">
Contains both "social work" and "housing service". The latter stopped being provided in Feb. 2014.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A12" authorId="0" shapeId="0" xr:uid="{00000000-0006-0000-6100-000001000000}">
      <text>
        <r>
          <rPr>
            <b/>
            <sz val="9"/>
            <color indexed="81"/>
            <rFont val="Tahoma"/>
            <family val="2"/>
          </rPr>
          <t>samms046:</t>
        </r>
        <r>
          <rPr>
            <sz val="9"/>
            <color indexed="81"/>
            <rFont val="Tahoma"/>
            <family val="2"/>
          </rPr>
          <t xml:space="preserve">
Service started in 2013.</t>
        </r>
      </text>
    </comment>
    <comment ref="A13" authorId="0" shapeId="0" xr:uid="{00000000-0006-0000-6100-000002000000}">
      <text>
        <r>
          <rPr>
            <b/>
            <sz val="9"/>
            <color indexed="81"/>
            <rFont val="Tahoma"/>
            <family val="2"/>
          </rPr>
          <t>samms046:</t>
        </r>
        <r>
          <rPr>
            <sz val="9"/>
            <color indexed="81"/>
            <rFont val="Tahoma"/>
            <family val="2"/>
          </rPr>
          <t xml:space="preserve">
Service started Aug '15.</t>
        </r>
      </text>
    </comment>
  </commentList>
</comments>
</file>

<file path=xl/sharedStrings.xml><?xml version="1.0" encoding="utf-8"?>
<sst xmlns="http://schemas.openxmlformats.org/spreadsheetml/2006/main" count="3611" uniqueCount="836">
  <si>
    <t xml:space="preserve">                                                                                                                                                                                  </t>
  </si>
  <si>
    <t>Total</t>
  </si>
  <si>
    <t>€</t>
  </si>
  <si>
    <t>Functions</t>
  </si>
  <si>
    <t>Disability</t>
  </si>
  <si>
    <t>Sickness / Health Care</t>
  </si>
  <si>
    <t>Old Age</t>
  </si>
  <si>
    <t>Survivors</t>
  </si>
  <si>
    <t>Family / Children</t>
  </si>
  <si>
    <t>Unemployment</t>
  </si>
  <si>
    <t>Housing</t>
  </si>
  <si>
    <t>Social Exclusion N.E.C.</t>
  </si>
  <si>
    <t>Sickness/Health Care</t>
  </si>
  <si>
    <t>Family/Children</t>
  </si>
  <si>
    <t>Function</t>
  </si>
  <si>
    <t>Social Protection Expenditure by ESSPROS Functions</t>
  </si>
  <si>
    <t>ESSPROS Classification</t>
  </si>
  <si>
    <t>% of social protection</t>
  </si>
  <si>
    <t>-</t>
  </si>
  <si>
    <t>Bonus</t>
  </si>
  <si>
    <t>Unemployment benefit</t>
  </si>
  <si>
    <t>Special unemployment benefit</t>
  </si>
  <si>
    <t>Re-marriage gratuity</t>
  </si>
  <si>
    <t>Marriage grant</t>
  </si>
  <si>
    <t>Survivors' pension</t>
  </si>
  <si>
    <t>National minimum widows' pension</t>
  </si>
  <si>
    <t>Early survivors retirement pension</t>
  </si>
  <si>
    <t>Two-thirds pension</t>
  </si>
  <si>
    <t>Retirement pension</t>
  </si>
  <si>
    <t>National minimum pension</t>
  </si>
  <si>
    <t>Increased retirement pension</t>
  </si>
  <si>
    <t>Increased national minimum pension</t>
  </si>
  <si>
    <t>Decreased national minimum pension</t>
  </si>
  <si>
    <t>National minimum invalidity pension</t>
  </si>
  <si>
    <t>Invalidity pension</t>
  </si>
  <si>
    <t>Injury pension</t>
  </si>
  <si>
    <t>Injury benefit</t>
  </si>
  <si>
    <t>Increased injury pension</t>
  </si>
  <si>
    <t>Disablement gratuity</t>
  </si>
  <si>
    <t>Decreased national invalidity pension</t>
  </si>
  <si>
    <t>Sickness benefit</t>
  </si>
  <si>
    <t>Beneficiaries</t>
  </si>
  <si>
    <r>
      <t>2. S</t>
    </r>
    <r>
      <rPr>
        <b/>
        <sz val="9"/>
        <rFont val="Helvetica"/>
        <family val="2"/>
      </rPr>
      <t>OCIAL</t>
    </r>
    <r>
      <rPr>
        <b/>
        <sz val="10"/>
        <rFont val="Helvetica"/>
        <family val="2"/>
      </rPr>
      <t xml:space="preserve"> B</t>
    </r>
    <r>
      <rPr>
        <b/>
        <sz val="9"/>
        <rFont val="Helvetica"/>
        <family val="2"/>
      </rPr>
      <t>ENEFITS</t>
    </r>
  </si>
  <si>
    <t xml:space="preserve">2.1.1 Benefit categorisation as per ESSPROS Methodology  </t>
  </si>
  <si>
    <t>Function classification</t>
  </si>
  <si>
    <t>per cent</t>
  </si>
  <si>
    <t>Sickness</t>
  </si>
  <si>
    <t>Old age</t>
  </si>
  <si>
    <t>Family and children</t>
  </si>
  <si>
    <t>Social exclusion n.e.c.</t>
  </si>
  <si>
    <t>Benefit type:</t>
  </si>
  <si>
    <t xml:space="preserve">Non means-tested </t>
  </si>
  <si>
    <t xml:space="preserve">     Cash</t>
  </si>
  <si>
    <t xml:space="preserve">     Benefits in kind</t>
  </si>
  <si>
    <t xml:space="preserve">Means-tested </t>
  </si>
  <si>
    <t>Leprosy assistance</t>
  </si>
  <si>
    <t>Milk grant</t>
  </si>
  <si>
    <t>Sickness assistance</t>
  </si>
  <si>
    <t>Social assistance</t>
  </si>
  <si>
    <t>Tuberculosis assistance</t>
  </si>
  <si>
    <t>Disability pension</t>
  </si>
  <si>
    <t>Severly disability pension</t>
  </si>
  <si>
    <t>Age pension</t>
  </si>
  <si>
    <t>Blind pension</t>
  </si>
  <si>
    <t>Carers pension</t>
  </si>
  <si>
    <t>Children's allowance</t>
  </si>
  <si>
    <t>Social assistance board</t>
  </si>
  <si>
    <t>Unemployment assistance</t>
  </si>
  <si>
    <t>Supplementary allowance</t>
  </si>
  <si>
    <t xml:space="preserve">Non-contributory bonus </t>
  </si>
  <si>
    <t xml:space="preserve">2.2.1 Benefit categorisation as per ESSPROS Methodology  </t>
  </si>
  <si>
    <r>
      <t>3. H</t>
    </r>
    <r>
      <rPr>
        <b/>
        <sz val="9"/>
        <rFont val="Helvetica"/>
        <family val="2"/>
      </rPr>
      <t>EALTH</t>
    </r>
  </si>
  <si>
    <t xml:space="preserve">Total expenditure </t>
  </si>
  <si>
    <t>Gozo general hospital</t>
  </si>
  <si>
    <t>Sir Paul Boffa hospital</t>
  </si>
  <si>
    <t>Mount Carmel hospital</t>
  </si>
  <si>
    <t>Primary care</t>
  </si>
  <si>
    <t>Community pharmacy services</t>
  </si>
  <si>
    <t>3.1.1 Benefit categorisation as per ESSPROS methodology</t>
  </si>
  <si>
    <t>3.2 Health care statistics</t>
  </si>
  <si>
    <t>Number of bed days</t>
  </si>
  <si>
    <t>Mean bed occupancy rate (%)</t>
  </si>
  <si>
    <t>Number of day cases</t>
  </si>
  <si>
    <t>Surgical operations</t>
  </si>
  <si>
    <t>Prescriptions</t>
  </si>
  <si>
    <t>Items dispensed</t>
  </si>
  <si>
    <t>Mount Carmel Hospital</t>
  </si>
  <si>
    <t>Admissions</t>
  </si>
  <si>
    <t>Informal</t>
  </si>
  <si>
    <t>Compulsory</t>
  </si>
  <si>
    <r>
      <t>4. S</t>
    </r>
    <r>
      <rPr>
        <b/>
        <sz val="9"/>
        <rFont val="Helvetica"/>
        <family val="2"/>
      </rPr>
      <t>OCIAL</t>
    </r>
    <r>
      <rPr>
        <b/>
        <sz val="10"/>
        <rFont val="Helvetica"/>
        <family val="2"/>
      </rPr>
      <t xml:space="preserve"> W</t>
    </r>
    <r>
      <rPr>
        <b/>
        <sz val="9"/>
        <rFont val="Helvetica"/>
        <family val="2"/>
      </rPr>
      <t>ELFARE</t>
    </r>
  </si>
  <si>
    <t>Expenditure (€)</t>
  </si>
  <si>
    <t>4.1.1 Benefit Categorisation as per ESSPROS Methodology</t>
  </si>
  <si>
    <t xml:space="preserve">Year </t>
  </si>
  <si>
    <t>4.2.1 Benefit categorisation as per ESSPROS Methodology</t>
  </si>
  <si>
    <r>
      <t>5. A</t>
    </r>
    <r>
      <rPr>
        <b/>
        <sz val="9"/>
        <rFont val="Helvetica"/>
        <family val="2"/>
      </rPr>
      <t>GENCIES</t>
    </r>
  </si>
  <si>
    <t>5.1.1 Benefit Categorisation as per ESSPROS Methodology</t>
  </si>
  <si>
    <t>5.2.1 Benefit Categorisation as per ESSPROS Methodology</t>
  </si>
  <si>
    <t>5.3 Services offered by Agencies</t>
  </si>
  <si>
    <t>5.3.1 List of services offered by APPOĠĠ</t>
  </si>
  <si>
    <t>Child protection services</t>
  </si>
  <si>
    <t>Fostering services (number of foster carers)</t>
  </si>
  <si>
    <t>Adoption services (number of cases active at the end of the year)</t>
  </si>
  <si>
    <t>Benniena Service</t>
  </si>
  <si>
    <t>Youth in Focus</t>
  </si>
  <si>
    <t>Supervised access visits</t>
  </si>
  <si>
    <t>Domestic violence unit</t>
  </si>
  <si>
    <t>Għabex shelter</t>
  </si>
  <si>
    <t>Birkirkara community service</t>
  </si>
  <si>
    <t>Qawra community service</t>
  </si>
  <si>
    <t>Supportline 179 (calls received)</t>
  </si>
  <si>
    <t>5.3.2 List of services offered by SEDQA</t>
  </si>
  <si>
    <t>Drugs community team</t>
  </si>
  <si>
    <t>Substance misuse out-patients unit (SMOPU) / detox out-patients</t>
  </si>
  <si>
    <t>Substance misuse in-patients unit (SMIPU) / detox in-patients</t>
  </si>
  <si>
    <t xml:space="preserve">Kommunita Santa Marija </t>
  </si>
  <si>
    <t>Family services (number of family units)</t>
  </si>
  <si>
    <t xml:space="preserve">Psychological services </t>
  </si>
  <si>
    <t>Note:</t>
  </si>
  <si>
    <r>
      <t>6. W</t>
    </r>
    <r>
      <rPr>
        <b/>
        <sz val="9"/>
        <rFont val="Helvetica"/>
        <family val="2"/>
      </rPr>
      <t>ORK</t>
    </r>
  </si>
  <si>
    <t>6.1.1 Benefit categorisation as per ESSPROS Methodology</t>
  </si>
  <si>
    <t xml:space="preserve">Expenditure (€)  </t>
  </si>
  <si>
    <t>% of days taken by public employees</t>
  </si>
  <si>
    <t>% of days taken by private employees</t>
  </si>
  <si>
    <t>Total sickness days taken</t>
  </si>
  <si>
    <t>6.2.1 Benefit categorisation as per ESSPROS Methodology</t>
  </si>
  <si>
    <r>
      <t>7. U</t>
    </r>
    <r>
      <rPr>
        <b/>
        <sz val="9"/>
        <rFont val="Helvetica"/>
        <family val="2"/>
      </rPr>
      <t>TILITIES</t>
    </r>
  </si>
  <si>
    <t>Subsidised telephone rent (€)</t>
  </si>
  <si>
    <t>Beneficiaries (individuals)</t>
  </si>
  <si>
    <t>Water and electricity meter rebate (€)</t>
  </si>
  <si>
    <t>Beneficiaries (households)</t>
  </si>
  <si>
    <t>7.1.1 Benefit categorisation as per ESSPROS Methodology</t>
  </si>
  <si>
    <t>Energy benefit (€)</t>
  </si>
  <si>
    <t>Number of households</t>
  </si>
  <si>
    <t>7.2.1 Benefit categorisation as per ESSPROS Methodology</t>
  </si>
  <si>
    <r>
      <t>8. H</t>
    </r>
    <r>
      <rPr>
        <b/>
        <sz val="9"/>
        <rFont val="Helvetica"/>
        <family val="2"/>
      </rPr>
      <t>OUSING</t>
    </r>
  </si>
  <si>
    <t>8.1.1 Benefit categorisation as per ESSPROS Methodology</t>
  </si>
  <si>
    <t>8.2.1 Benefit categorisation as per ESSPROS Methodology</t>
  </si>
  <si>
    <r>
      <t>9. T</t>
    </r>
    <r>
      <rPr>
        <b/>
        <sz val="9"/>
        <rFont val="Helvetica"/>
        <family val="2"/>
      </rPr>
      <t>RANSPORT</t>
    </r>
  </si>
  <si>
    <t>Subsidy (€)</t>
  </si>
  <si>
    <t>9.1.1 Benefit categorisation as per ESSPROS Methodology</t>
  </si>
  <si>
    <t>Number of tickets sold</t>
  </si>
  <si>
    <t>Source: Gozo Channel Co. Ltd.</t>
  </si>
  <si>
    <r>
      <t>10. O</t>
    </r>
    <r>
      <rPr>
        <b/>
        <sz val="9"/>
        <rFont val="Helvetica"/>
        <family val="2"/>
      </rPr>
      <t>THER</t>
    </r>
  </si>
  <si>
    <t>Homes for the elderly (residents)</t>
  </si>
  <si>
    <t>St. Vincent de Paul Residence (residents)</t>
  </si>
  <si>
    <t>Day care centres (visitors)</t>
  </si>
  <si>
    <t>Home care help (beneficiaries)</t>
  </si>
  <si>
    <t>Incontinence service (beneficiaries)</t>
  </si>
  <si>
    <t>Meals on wheels (number of)</t>
  </si>
  <si>
    <t>10.1.1 Benefit Categorisation as per ESSPROS Methodology</t>
  </si>
  <si>
    <t>10.2.1 Benefit Categorisation as per ESSPROS Methodology</t>
  </si>
  <si>
    <t>Pension Expenditure (€)</t>
  </si>
  <si>
    <t>10.3.1 Benefit categorisation as per ESSPROS Methodology</t>
  </si>
  <si>
    <t>Open centres population</t>
  </si>
  <si>
    <t>10.4.1 Benefit categorisation as per ESSPROS Methodology</t>
  </si>
  <si>
    <t>EA17</t>
  </si>
  <si>
    <t xml:space="preserve">Belgium </t>
  </si>
  <si>
    <t xml:space="preserve">Bulgaria </t>
  </si>
  <si>
    <t xml:space="preserve">Czech Republic </t>
  </si>
  <si>
    <t xml:space="preserve">Denmark </t>
  </si>
  <si>
    <t>Germany</t>
  </si>
  <si>
    <t xml:space="preserve">Estonia </t>
  </si>
  <si>
    <t xml:space="preserve">Ireland </t>
  </si>
  <si>
    <t xml:space="preserve">Greece </t>
  </si>
  <si>
    <t xml:space="preserve">Spain </t>
  </si>
  <si>
    <t xml:space="preserve">France </t>
  </si>
  <si>
    <t xml:space="preserve">Italy </t>
  </si>
  <si>
    <t xml:space="preserve">Cyprus </t>
  </si>
  <si>
    <t xml:space="preserve">Latvia </t>
  </si>
  <si>
    <t xml:space="preserve">Lithuania </t>
  </si>
  <si>
    <t xml:space="preserve">Luxembourg </t>
  </si>
  <si>
    <t xml:space="preserve">Hungary </t>
  </si>
  <si>
    <t xml:space="preserve">Malta </t>
  </si>
  <si>
    <t xml:space="preserve">Netherlands </t>
  </si>
  <si>
    <t xml:space="preserve">Austria </t>
  </si>
  <si>
    <t xml:space="preserve">Poland </t>
  </si>
  <si>
    <t xml:space="preserve">Portugal </t>
  </si>
  <si>
    <t xml:space="preserve">Romania </t>
  </si>
  <si>
    <t xml:space="preserve">Slovenia </t>
  </si>
  <si>
    <t xml:space="preserve">Slovakia </t>
  </si>
  <si>
    <t xml:space="preserve">Finland </t>
  </si>
  <si>
    <t xml:space="preserve">Sweden </t>
  </si>
  <si>
    <t xml:space="preserve">United Kingdom </t>
  </si>
  <si>
    <t xml:space="preserve">EU27 </t>
  </si>
  <si>
    <t>Old Age and Survivors</t>
  </si>
  <si>
    <t>Sickness/       Health</t>
  </si>
  <si>
    <t>Family/       Children</t>
  </si>
  <si>
    <t>Social Exclusion n.e.c.</t>
  </si>
  <si>
    <t>Bulgaria</t>
  </si>
  <si>
    <t>Romania</t>
  </si>
  <si>
    <t xml:space="preserve">GEO </t>
  </si>
  <si>
    <t>Latvia</t>
  </si>
  <si>
    <t>Lithuania</t>
  </si>
  <si>
    <t>Estonia</t>
  </si>
  <si>
    <t>Poland</t>
  </si>
  <si>
    <t>Slovakia</t>
  </si>
  <si>
    <t>Hungary</t>
  </si>
  <si>
    <t>Czech Republic</t>
  </si>
  <si>
    <t>Malta</t>
  </si>
  <si>
    <t>Portugal</t>
  </si>
  <si>
    <t>Cyprus</t>
  </si>
  <si>
    <t>Slovenia</t>
  </si>
  <si>
    <t>Greece</t>
  </si>
  <si>
    <t>Spain</t>
  </si>
  <si>
    <t>Italy</t>
  </si>
  <si>
    <t>United Kingdom</t>
  </si>
  <si>
    <t>Belgium</t>
  </si>
  <si>
    <t>Finland</t>
  </si>
  <si>
    <t>France</t>
  </si>
  <si>
    <t>Ireland</t>
  </si>
  <si>
    <t>Sweden</t>
  </si>
  <si>
    <t>Austria</t>
  </si>
  <si>
    <t>Netherlands</t>
  </si>
  <si>
    <t>Denmark</t>
  </si>
  <si>
    <t>Luxembourg</t>
  </si>
  <si>
    <t>EU 27</t>
  </si>
  <si>
    <t>Means Tested Benefits in Kind as a % of Means Tested Benefits</t>
  </si>
  <si>
    <t>% Change</t>
  </si>
  <si>
    <t>EU 25 </t>
  </si>
  <si>
    <t>benefits in kind</t>
  </si>
  <si>
    <t>cash benefits</t>
  </si>
  <si>
    <t>27. Social Protection Functions in Europe: an Overiew (2007)</t>
  </si>
  <si>
    <t>Sickness/Health</t>
  </si>
  <si>
    <t>Chart 7. Social Protection Benefits by Function Classification (2007)</t>
  </si>
  <si>
    <t>Sources: Public Transport Association and Transport Malta.</t>
  </si>
  <si>
    <t>Sources: Annual Financial Report - Treasury Department; Ministry for Justice and Home Affairs</t>
  </si>
  <si>
    <t>9.2.1 Benefit categorisation as per ESSPROS Methodology</t>
  </si>
  <si>
    <t>Alcohol Rehabilitation (Żernieq)</t>
  </si>
  <si>
    <t>Hotline (reports received)</t>
  </si>
  <si>
    <t>Valletta community service</t>
  </si>
  <si>
    <t>Out of home care services (number of children referred)</t>
  </si>
  <si>
    <t>Msida community service</t>
  </si>
  <si>
    <t>Paulo Freire Institute</t>
  </si>
  <si>
    <t>Pension of widows with children</t>
  </si>
  <si>
    <t>Orphans' allowance</t>
  </si>
  <si>
    <t>Foster care allowance</t>
  </si>
  <si>
    <t>Disabled child allowance</t>
  </si>
  <si>
    <t>Drug addicts allowance</t>
  </si>
  <si>
    <t>Social assistance for single parents</t>
  </si>
  <si>
    <t>Social assistance for carers</t>
  </si>
  <si>
    <t>EU28</t>
  </si>
  <si>
    <t>Croatia</t>
  </si>
  <si>
    <t>GEO/TIME</t>
  </si>
  <si>
    <t xml:space="preserve">cash benefits </t>
  </si>
  <si>
    <t xml:space="preserve">EU28 </t>
  </si>
  <si>
    <t>Mater Dei Hospital</t>
  </si>
  <si>
    <t>g</t>
  </si>
  <si>
    <t>EA18</t>
  </si>
  <si>
    <r>
      <t>11</t>
    </r>
    <r>
      <rPr>
        <b/>
        <sz val="9"/>
        <rFont val="Helvetica"/>
        <family val="2"/>
      </rPr>
      <t>. Social Protection Benefits as a percentage of GDP</t>
    </r>
  </si>
  <si>
    <t>Zammit Clapp/The Rehabilitation Hospital Karin Grech</t>
  </si>
  <si>
    <t>Mean length of Hospital stay (days)</t>
  </si>
  <si>
    <t>Attendances at Accident and emergency department</t>
  </si>
  <si>
    <t>Outpatient clinic visits</t>
  </si>
  <si>
    <t>Primary Care Services</t>
  </si>
  <si>
    <t>Attendances in health centres</t>
  </si>
  <si>
    <t>Attendances in district clinics</t>
  </si>
  <si>
    <t>Sources: Annual Financial Report - Treasury Department; Government Pharmaceutical Services; Ministry for Health, the Elderly and Community Care Annual Reports</t>
  </si>
  <si>
    <t>Number of day cases/Outpatient clinic visits</t>
  </si>
  <si>
    <t>Zammit Clapp / Rehabilitation Hospital Karin Grech</t>
  </si>
  <si>
    <t>Source: Ministry of Health</t>
  </si>
  <si>
    <t xml:space="preserve">Pharmacy of your choice </t>
  </si>
  <si>
    <t>Sickness/ Health</t>
  </si>
  <si>
    <t>Note: Make sure the countries are listed in ascending order.</t>
  </si>
  <si>
    <t>Note: List countries in descending order according to cash benefits.</t>
  </si>
  <si>
    <t>St. Vincent De Paul community work</t>
  </si>
  <si>
    <t>Helpline (reports received)</t>
  </si>
  <si>
    <t>Assessment and Stabilisation Unit</t>
  </si>
  <si>
    <t>Family/ Children</t>
  </si>
  <si>
    <t>Mater Dei Hospital social work service</t>
  </si>
  <si>
    <t>Qormi health centre social work service</t>
  </si>
  <si>
    <t>St. Vincent De Paul social work service</t>
  </si>
  <si>
    <t>Looked after children service</t>
  </si>
  <si>
    <t>Embark for Life (E4L)</t>
  </si>
  <si>
    <t>:</t>
  </si>
  <si>
    <t>total</t>
  </si>
  <si>
    <t>GP home visits (day and night)</t>
  </si>
  <si>
    <t>Male</t>
  </si>
  <si>
    <t>Female</t>
  </si>
  <si>
    <t>Increased invalidity pension</t>
  </si>
  <si>
    <t>Pension Beneficiaries by Function</t>
  </si>
  <si>
    <t xml:space="preserve">Chart 8 data </t>
  </si>
  <si>
    <t>Chart 6 data</t>
  </si>
  <si>
    <r>
      <t>11.</t>
    </r>
    <r>
      <rPr>
        <b/>
        <sz val="9"/>
        <rFont val="Helvetica"/>
        <family val="2"/>
      </rPr>
      <t xml:space="preserve">  Net social protection benefits as a percentage of GDP</t>
    </r>
  </si>
  <si>
    <t>% pts Change 2012/2011</t>
  </si>
  <si>
    <t>Chart 6. Percentage points change in net social protection in terms of GDP: 2012/2011</t>
  </si>
  <si>
    <t xml:space="preserve">Notes:  </t>
  </si>
  <si>
    <t xml:space="preserve">Note: </t>
  </si>
  <si>
    <t>Chart 4 data</t>
  </si>
  <si>
    <t>Chart 5 data</t>
  </si>
  <si>
    <t>23.  Functions relating to old age and survivors as a percentage of social protection</t>
  </si>
  <si>
    <r>
      <t>24</t>
    </r>
    <r>
      <rPr>
        <b/>
        <sz val="9"/>
        <rFont val="Helvetica"/>
        <family val="2"/>
      </rPr>
      <t>.  Function relating to sickness/health care as a percentage of social protection</t>
    </r>
  </si>
  <si>
    <r>
      <t xml:space="preserve">25.  </t>
    </r>
    <r>
      <rPr>
        <b/>
        <sz val="9"/>
        <rFont val="Helvetica"/>
        <family val="2"/>
      </rPr>
      <t>Function relating to family/children as a percentage of social protection</t>
    </r>
  </si>
  <si>
    <r>
      <t xml:space="preserve">26.  </t>
    </r>
    <r>
      <rPr>
        <b/>
        <sz val="9"/>
        <rFont val="Helvetica"/>
        <family val="2"/>
      </rPr>
      <t>Function relating to disability as a percentage of social protection</t>
    </r>
  </si>
  <si>
    <r>
      <t xml:space="preserve">27.  </t>
    </r>
    <r>
      <rPr>
        <b/>
        <sz val="9"/>
        <rFont val="Helvetica"/>
        <family val="2"/>
      </rPr>
      <t>Function relating to unemployment as a percentage of social protection</t>
    </r>
  </si>
  <si>
    <t>22. Benefits in kind as a percentage of non means-tested benefits</t>
  </si>
  <si>
    <r>
      <t xml:space="preserve">20.  </t>
    </r>
    <r>
      <rPr>
        <b/>
        <sz val="9"/>
        <rFont val="Helvetica"/>
        <family val="2"/>
      </rPr>
      <t>Non means-tested benefits as a percentage of social protection benefits</t>
    </r>
  </si>
  <si>
    <r>
      <t xml:space="preserve">21.  </t>
    </r>
    <r>
      <rPr>
        <b/>
        <sz val="9"/>
        <rFont val="Helvetica"/>
        <family val="2"/>
      </rPr>
      <t>Cash benefits as a percentage of non means-tested benefits</t>
    </r>
  </si>
  <si>
    <t>19. Benefits in kind as a percentage of means-tested benefits</t>
  </si>
  <si>
    <r>
      <t>17</t>
    </r>
    <r>
      <rPr>
        <b/>
        <sz val="9"/>
        <rFont val="Helvetica"/>
        <family val="2"/>
      </rPr>
      <t>.  Means-tested benefits as a percentage of social protection benefits</t>
    </r>
  </si>
  <si>
    <r>
      <t>18</t>
    </r>
    <r>
      <rPr>
        <b/>
        <sz val="9"/>
        <rFont val="Helvetica"/>
        <family val="2"/>
      </rPr>
      <t>. Cash benefits as a percentage of means-tested benefits</t>
    </r>
  </si>
  <si>
    <t>16.  Benefits in kind as a percentage of social protection benefits</t>
  </si>
  <si>
    <r>
      <t>15</t>
    </r>
    <r>
      <rPr>
        <b/>
        <sz val="9"/>
        <rFont val="Helvetica"/>
        <family val="2"/>
      </rPr>
      <t>.  Cash benefits as a percentage of social protection benefits</t>
    </r>
  </si>
  <si>
    <t>Maternity benefit</t>
  </si>
  <si>
    <r>
      <t>Widows' pension</t>
    </r>
    <r>
      <rPr>
        <vertAlign val="superscript"/>
        <sz val="8.5"/>
        <rFont val="Helvetica"/>
      </rPr>
      <t>1</t>
    </r>
  </si>
  <si>
    <r>
      <t>Maternity benefit</t>
    </r>
    <r>
      <rPr>
        <vertAlign val="superscript"/>
        <sz val="8.5"/>
        <rFont val="Helvetica"/>
      </rPr>
      <t>2</t>
    </r>
  </si>
  <si>
    <t>Regions, districts and localities</t>
  </si>
  <si>
    <t>Males</t>
  </si>
  <si>
    <t>Females</t>
  </si>
  <si>
    <t>MALTA</t>
  </si>
  <si>
    <t>Gozo and Comino</t>
  </si>
  <si>
    <t>Southern Harbour</t>
  </si>
  <si>
    <t>Fgura</t>
  </si>
  <si>
    <t>Floriana</t>
  </si>
  <si>
    <t>Kalkara</t>
  </si>
  <si>
    <t>Marsa</t>
  </si>
  <si>
    <t>Paola</t>
  </si>
  <si>
    <t>Santa Luċija</t>
  </si>
  <si>
    <t xml:space="preserve">Valletta </t>
  </si>
  <si>
    <t>Xgħajra</t>
  </si>
  <si>
    <t>Northern Harbour</t>
  </si>
  <si>
    <t>Birkirkara</t>
  </si>
  <si>
    <t>Gżira</t>
  </si>
  <si>
    <t>Ħamrun</t>
  </si>
  <si>
    <t>Msida</t>
  </si>
  <si>
    <t>Pembroke</t>
  </si>
  <si>
    <t>San Ġwann</t>
  </si>
  <si>
    <t>Santa Venera</t>
  </si>
  <si>
    <t>Swieqi</t>
  </si>
  <si>
    <t xml:space="preserve">Ta' Xbiex  </t>
  </si>
  <si>
    <t>South Eastern</t>
  </si>
  <si>
    <t>Gudja</t>
  </si>
  <si>
    <t>Marsaxlokk</t>
  </si>
  <si>
    <t>Mqabba</t>
  </si>
  <si>
    <t>Qrendi</t>
  </si>
  <si>
    <t>Żejtun</t>
  </si>
  <si>
    <t>Żurrieq</t>
  </si>
  <si>
    <t>Western</t>
  </si>
  <si>
    <t>Iklin</t>
  </si>
  <si>
    <t>Mdina</t>
  </si>
  <si>
    <t>Mtarfa</t>
  </si>
  <si>
    <t xml:space="preserve">Rabat </t>
  </si>
  <si>
    <t>Siġġiewi</t>
  </si>
  <si>
    <t xml:space="preserve">Żebbuġ </t>
  </si>
  <si>
    <t>Northern</t>
  </si>
  <si>
    <t>Mellieħa</t>
  </si>
  <si>
    <t>Mġarr</t>
  </si>
  <si>
    <t>Mosta</t>
  </si>
  <si>
    <t>Naxxar</t>
  </si>
  <si>
    <t>Fontana</t>
  </si>
  <si>
    <t>Għajnsielem and Comino</t>
  </si>
  <si>
    <t>Għarb</t>
  </si>
  <si>
    <t>Għasri</t>
  </si>
  <si>
    <t>Munxar</t>
  </si>
  <si>
    <t>Nadur</t>
  </si>
  <si>
    <t>Qala</t>
  </si>
  <si>
    <t>San Lawrenz</t>
  </si>
  <si>
    <t>Xagħra</t>
  </si>
  <si>
    <t>Xewkija</t>
  </si>
  <si>
    <t>...2.5 Social security benefits beneficiaries by ESSPROS function, locality and gender (2014)</t>
  </si>
  <si>
    <r>
      <t>Sickness</t>
    </r>
    <r>
      <rPr>
        <b/>
        <vertAlign val="superscript"/>
        <sz val="8.5"/>
        <rFont val="Helvetica"/>
      </rPr>
      <t>1</t>
    </r>
  </si>
  <si>
    <r>
      <t>Disability</t>
    </r>
    <r>
      <rPr>
        <b/>
        <vertAlign val="superscript"/>
        <sz val="8.5"/>
        <rFont val="Helvetica"/>
      </rPr>
      <t>2</t>
    </r>
  </si>
  <si>
    <r>
      <t>Old Age</t>
    </r>
    <r>
      <rPr>
        <b/>
        <vertAlign val="superscript"/>
        <sz val="8.5"/>
        <rFont val="Helvetica"/>
      </rPr>
      <t>3</t>
    </r>
  </si>
  <si>
    <r>
      <t>Survivors</t>
    </r>
    <r>
      <rPr>
        <b/>
        <vertAlign val="superscript"/>
        <sz val="8.5"/>
        <rFont val="Helvetica"/>
      </rPr>
      <t>4</t>
    </r>
  </si>
  <si>
    <r>
      <t>Family/Children</t>
    </r>
    <r>
      <rPr>
        <b/>
        <vertAlign val="superscript"/>
        <sz val="8.5"/>
        <rFont val="Helvetica"/>
      </rPr>
      <t>5</t>
    </r>
  </si>
  <si>
    <r>
      <t>Unemployment</t>
    </r>
    <r>
      <rPr>
        <b/>
        <vertAlign val="superscript"/>
        <sz val="8.5"/>
        <rFont val="Helvetica"/>
      </rPr>
      <t>6</t>
    </r>
  </si>
  <si>
    <r>
      <t>Social Exclusion N.E.C.</t>
    </r>
    <r>
      <rPr>
        <b/>
        <vertAlign val="superscript"/>
        <sz val="8.5"/>
        <rFont val="Helvetica"/>
      </rPr>
      <t>7</t>
    </r>
  </si>
  <si>
    <r>
      <rPr>
        <vertAlign val="superscript"/>
        <sz val="8"/>
        <rFont val="Helvetica"/>
      </rPr>
      <t>3</t>
    </r>
    <r>
      <rPr>
        <sz val="8"/>
        <rFont val="Helvetica"/>
      </rPr>
      <t xml:space="preserve">The Old Age function contains the following benefits: Decreased National Minimum Pension, Increased National Minimum Pension, Increased Retirement Pension, National Minimum Pension, Retirement Pension, Two-Thirds Pension, Age Pension, Blind Pension and Carers Pension. </t>
    </r>
  </si>
  <si>
    <r>
      <rPr>
        <vertAlign val="superscript"/>
        <sz val="8"/>
        <rFont val="Helvetica"/>
      </rPr>
      <t>4</t>
    </r>
    <r>
      <rPr>
        <sz val="8"/>
        <rFont val="Helvetica"/>
      </rPr>
      <t>The Survivors function contains the following benefits: Early Survivors Retirement Pension, National Minimum Widows Pension, Pensions of Widows with Children, Survivors Pension, Widows Pension and Orphans' Allowance</t>
    </r>
  </si>
  <si>
    <r>
      <rPr>
        <vertAlign val="superscript"/>
        <sz val="8"/>
        <rFont val="Helvetica"/>
      </rPr>
      <t>1</t>
    </r>
    <r>
      <rPr>
        <sz val="8"/>
        <rFont val="Helvetica"/>
      </rPr>
      <t>The Sickness function contains the following benefits: Injury Benefit, Sickness Benefit, Leprosy Assistance, Milk Grant, Sickness Assistance, Social Assistance, Social Assistance for Carers and Tuberculosis Assistance.</t>
    </r>
  </si>
  <si>
    <r>
      <rPr>
        <vertAlign val="superscript"/>
        <sz val="8"/>
        <rFont val="Helvetica"/>
      </rPr>
      <t>2</t>
    </r>
    <r>
      <rPr>
        <sz val="8"/>
        <rFont val="Helvetica"/>
      </rPr>
      <t>The Disability function contains the following benefits: Decreased National Invalidity Pension, Disablement Gratuity, Injury Pension, Increased Invalidity Pension, Invalidity Pension, National Minimum Invalidity Pension, Disabled Child Allowance, Disability Pension and Severely Disability Pension.</t>
    </r>
  </si>
  <si>
    <r>
      <rPr>
        <vertAlign val="superscript"/>
        <sz val="8"/>
        <rFont val="Helvetica"/>
      </rPr>
      <t>5</t>
    </r>
    <r>
      <rPr>
        <sz val="8"/>
        <rFont val="Helvetica"/>
      </rPr>
      <t>The Family/Children function contains the following benefits: Marriage Grant, Maternity Benefit, Maternity Leave Benefit, Re-marriage Grant, Children's Allowance, Foster Care Allowance and Social Assistance for Single Parents.</t>
    </r>
  </si>
  <si>
    <r>
      <rPr>
        <vertAlign val="superscript"/>
        <sz val="8"/>
        <rFont val="Helvetica"/>
      </rPr>
      <t>6</t>
    </r>
    <r>
      <rPr>
        <sz val="8"/>
        <rFont val="Helvetica"/>
      </rPr>
      <t>The Unemployment function consists of the following benefits: Special Unemployment Benefit, Unemployment Benefit, Social Assistance Board, Subsidiary Unemployment Assistance, Unemployment Assistance and Unemployment Assistance Tapering.</t>
    </r>
  </si>
  <si>
    <r>
      <rPr>
        <vertAlign val="superscript"/>
        <sz val="8"/>
        <rFont val="Helvetica"/>
      </rPr>
      <t>7</t>
    </r>
    <r>
      <rPr>
        <sz val="8"/>
        <rFont val="Helvetica"/>
      </rPr>
      <t>The Social Exclusion N.E.C. function consists of the following benefits: Drug Addicts Allowance and Supplementary Assistance.</t>
    </r>
  </si>
  <si>
    <r>
      <t>Notes:</t>
    </r>
    <r>
      <rPr>
        <vertAlign val="superscript"/>
        <sz val="8.5"/>
        <rFont val="Helvetica"/>
      </rPr>
      <t/>
    </r>
  </si>
  <si>
    <t>a. Clients may make use of the service several times in one year.</t>
  </si>
  <si>
    <t>c. Clients may be making use of the services offered by the different units at the same time.</t>
  </si>
  <si>
    <r>
      <t>Alcohol and gambling community team</t>
    </r>
    <r>
      <rPr>
        <vertAlign val="superscript"/>
        <sz val="8.5"/>
        <rFont val="Helvetica"/>
      </rPr>
      <t>4</t>
    </r>
  </si>
  <si>
    <t>Note: Expenditure on sickness days - employers' expenditure is estimated. Furthermore, the figure is underestimated since employers generally do not send medical certificates covering the first three days of sickness as no benefits are received in return.</t>
  </si>
  <si>
    <r>
      <t>Number of tickets sold</t>
    </r>
    <r>
      <rPr>
        <vertAlign val="superscript"/>
        <sz val="8.5"/>
        <rFont val="Helvetica"/>
      </rPr>
      <t>1</t>
    </r>
  </si>
  <si>
    <r>
      <t>Total Expenditure(</t>
    </r>
    <r>
      <rPr>
        <b/>
        <sz val="8.5"/>
        <rFont val="Calibri"/>
        <family val="2"/>
      </rPr>
      <t>€'000s)</t>
    </r>
  </si>
  <si>
    <t>Sources: Department of Social Security (DSS) System for Administration of Social Benefits (SABS)</t>
  </si>
  <si>
    <t>2.5 Social security benefits beneficiaries per 1,000 persons by locality</t>
  </si>
  <si>
    <t>Regions and districts</t>
  </si>
  <si>
    <t>localities</t>
  </si>
  <si>
    <t>Total no of beneficiaries (w/out double counting)</t>
  </si>
  <si>
    <t>&lt;- as a % of the pop</t>
  </si>
  <si>
    <t>Birżebbuġa</t>
  </si>
  <si>
    <t>Cospicua</t>
  </si>
  <si>
    <t>H'Attard</t>
  </si>
  <si>
    <t>Had-Dingli</t>
  </si>
  <si>
    <t>Hal Balzan</t>
  </si>
  <si>
    <t>Hal Għargħur</t>
  </si>
  <si>
    <t>Hal Għaxaq</t>
  </si>
  <si>
    <t>Hal Kirkop</t>
  </si>
  <si>
    <t>Hal Lija</t>
  </si>
  <si>
    <t>Hal Luqa</t>
  </si>
  <si>
    <t>Hal Qormi</t>
  </si>
  <si>
    <t>Hal Safi</t>
  </si>
  <si>
    <t>Hal Tarxien</t>
  </si>
  <si>
    <t>Haz-Żabbar</t>
  </si>
  <si>
    <t xml:space="preserve">Haz-Żebbuġ </t>
  </si>
  <si>
    <t>Vittoriosa</t>
  </si>
  <si>
    <t>Victoria</t>
  </si>
  <si>
    <t>Marsaskala</t>
  </si>
  <si>
    <t>Senglea</t>
  </si>
  <si>
    <t>St Julian's</t>
  </si>
  <si>
    <t>St Paul's Bay</t>
  </si>
  <si>
    <t>Ta' Kerċem</t>
  </si>
  <si>
    <t xml:space="preserve">Ta' Sannat </t>
  </si>
  <si>
    <t>Tal-Pieta</t>
  </si>
  <si>
    <t>Tas-Sliema</t>
  </si>
  <si>
    <t>Community Work Scheme (beneficiaries)</t>
  </si>
  <si>
    <t>Employment Aid Programme (beneficiaries)</t>
  </si>
  <si>
    <t>Gozo Employment Aid (beneficiaries)</t>
  </si>
  <si>
    <t>Work &amp; Training Exposure Scheme (beneficiaries)</t>
  </si>
  <si>
    <t>Work Trial (beneficiaries)</t>
  </si>
  <si>
    <t>Work Trial Scheme Youths Gozo (beneficiaries)</t>
  </si>
  <si>
    <t>Youth Employment Programme (beneficiaries)</t>
  </si>
  <si>
    <t>Disability groups (beneficiaries)</t>
  </si>
  <si>
    <t>Vulnerable groups (beneficiaries)</t>
  </si>
  <si>
    <r>
      <rPr>
        <vertAlign val="superscript"/>
        <sz val="8"/>
        <rFont val="Helvetica"/>
      </rPr>
      <t xml:space="preserve">3 </t>
    </r>
    <r>
      <rPr>
        <sz val="8"/>
        <rFont val="Helvetica"/>
      </rPr>
      <t>The Survivors function contains the following pensions: Early Survivors Retirement Pension, National Minimum Widows Pension, Pensions of Widows with Children, Survivors Pension and Widows Pension.</t>
    </r>
  </si>
  <si>
    <r>
      <rPr>
        <vertAlign val="superscript"/>
        <sz val="8"/>
        <rFont val="Helvetica"/>
      </rPr>
      <t xml:space="preserve">4 </t>
    </r>
    <r>
      <rPr>
        <sz val="8"/>
        <rFont val="Helvetica"/>
      </rPr>
      <t>The Unemployment function consists of an voluntary early retirement benefit offered to dockyard workers after the reconstruction of the shipyards in 2008.</t>
    </r>
  </si>
  <si>
    <r>
      <rPr>
        <vertAlign val="superscript"/>
        <sz val="8"/>
        <rFont val="Helvetica"/>
        <family val="2"/>
      </rPr>
      <t xml:space="preserve">1 </t>
    </r>
    <r>
      <rPr>
        <sz val="8"/>
        <rFont val="Helvetica"/>
        <family val="2"/>
      </rPr>
      <t xml:space="preserve">For confidentiality reasons, Tuberculosis assistance expenditure has been included under Leprosy assistance. </t>
    </r>
  </si>
  <si>
    <r>
      <rPr>
        <vertAlign val="superscript"/>
        <sz val="8"/>
        <rFont val="Helvetica"/>
        <family val="2"/>
      </rPr>
      <t xml:space="preserve">1 </t>
    </r>
    <r>
      <rPr>
        <sz val="8"/>
        <rFont val="Helvetica"/>
        <family val="2"/>
      </rPr>
      <t xml:space="preserve">Due to misclassification of the data, the Widows Pension expenditure (refer to Table 2.1) does not reflect the number of beneficiaries.  </t>
    </r>
  </si>
  <si>
    <r>
      <rPr>
        <vertAlign val="superscript"/>
        <sz val="8"/>
        <rFont val="Helvetica"/>
        <family val="2"/>
      </rPr>
      <t xml:space="preserve">2 </t>
    </r>
    <r>
      <rPr>
        <sz val="8"/>
        <rFont val="Helvetica"/>
        <family val="2"/>
      </rPr>
      <t>As of 2012, Maternity Benefit beneficiaries includes also Maternity Leave Benefit beneficiaries.</t>
    </r>
  </si>
  <si>
    <t>Source: Department of Social Security (DSS) Unique Beneficiaries Report.</t>
  </si>
  <si>
    <t>Source: Departmental Accounting System (DAS).</t>
  </si>
  <si>
    <r>
      <rPr>
        <vertAlign val="superscript"/>
        <sz val="8.5"/>
        <rFont val="Helvetica"/>
      </rPr>
      <t xml:space="preserve">1 </t>
    </r>
    <r>
      <rPr>
        <sz val="8.5"/>
        <rFont val="Helvetica"/>
        <family val="2"/>
      </rPr>
      <t>Data covers the period December 2012 to November 2013.</t>
    </r>
  </si>
  <si>
    <r>
      <rPr>
        <vertAlign val="superscript"/>
        <sz val="8.5"/>
        <rFont val="Helvetica"/>
      </rPr>
      <t xml:space="preserve">2 </t>
    </r>
    <r>
      <rPr>
        <sz val="8.5"/>
        <rFont val="Helvetica"/>
        <family val="2"/>
      </rPr>
      <t>Data covers the period January 2013 to November 2013.</t>
    </r>
  </si>
  <si>
    <r>
      <rPr>
        <vertAlign val="superscript"/>
        <sz val="8.5"/>
        <rFont val="Helvetica"/>
      </rPr>
      <t xml:space="preserve">3 </t>
    </r>
    <r>
      <rPr>
        <sz val="8.5"/>
        <rFont val="Helvetica"/>
        <family val="2"/>
      </rPr>
      <t>The Average Bed Occupancy decreased as the normal Bed Complement of in-patient beds at MDH increased in 2014.</t>
    </r>
  </si>
  <si>
    <r>
      <rPr>
        <vertAlign val="superscript"/>
        <sz val="8.5"/>
        <rFont val="Helvetica"/>
      </rPr>
      <t xml:space="preserve">4 </t>
    </r>
    <r>
      <rPr>
        <sz val="8.5"/>
        <rFont val="Helvetica"/>
        <family val="2"/>
      </rPr>
      <t>With the introduction of CPAS certain investigations previously recorded on the Out-patient module of the PAS were not registered on CPAS but on other information systems. These amounted to approximately 100,000 events.</t>
    </r>
  </si>
  <si>
    <t xml:space="preserve">             </t>
  </si>
  <si>
    <t xml:space="preserve">            </t>
  </si>
  <si>
    <t>Source: Annual Financial Report - Treasury Department.</t>
  </si>
  <si>
    <t>Source: National Accounts Unit, NSO.</t>
  </si>
  <si>
    <t>Source: APPOĠĠ (Annual accounts provided to the NSO).</t>
  </si>
  <si>
    <t>Source: SEDQA (Annual accounts provided to the NSO).</t>
  </si>
  <si>
    <t xml:space="preserve">In 2011 there was a change in service distribution and a change in variables collected. As a result APPOĠĠ no longer reports the variable "case turnover" but rather reports the number of "cases worked with" instead. This reflects the number of cases which were new, re-contacted or known in the reporting year.  </t>
  </si>
  <si>
    <t xml:space="preserve">    </t>
  </si>
  <si>
    <t xml:space="preserve">d. Within some units a case can involve more than one person e.g. family therapy which involves a whole family ; in such circumstances one case is opened.  </t>
  </si>
  <si>
    <r>
      <rPr>
        <vertAlign val="superscript"/>
        <sz val="8.5"/>
        <rFont val="Helvetica"/>
      </rPr>
      <t xml:space="preserve">1 </t>
    </r>
    <r>
      <rPr>
        <sz val="8.5"/>
        <rFont val="Helvetica"/>
      </rPr>
      <t>As of 2008, there was a change in data collection for these services and thus the figure does not represent the number of individuals throughout the year but the average number of clients in contact with the unit per month.</t>
    </r>
  </si>
  <si>
    <r>
      <rPr>
        <vertAlign val="superscript"/>
        <sz val="8.5"/>
        <rFont val="Helvetica"/>
      </rPr>
      <t xml:space="preserve">2 </t>
    </r>
    <r>
      <rPr>
        <sz val="8.5"/>
        <rFont val="Helvetica"/>
      </rPr>
      <t>Prior to 2013, this unit reported the number of family units. As of 2013 it amalgamated with the previous Appogg family service and began reporting the number of individual clients.</t>
    </r>
  </si>
  <si>
    <r>
      <rPr>
        <vertAlign val="superscript"/>
        <sz val="8.5"/>
        <rFont val="Helvetica"/>
      </rPr>
      <t xml:space="preserve">3 </t>
    </r>
    <r>
      <rPr>
        <sz val="8.5"/>
        <rFont val="Helvetica"/>
      </rPr>
      <t>Prior to 2013, this unit reported the average number of cases worked with. As of 2013 it amalgamated with the previous Appogg psychological service and began reporting the number of individual clients.</t>
    </r>
  </si>
  <si>
    <r>
      <rPr>
        <vertAlign val="superscript"/>
        <sz val="8.5"/>
        <rFont val="Helvetica"/>
      </rPr>
      <t xml:space="preserve">4 </t>
    </r>
    <r>
      <rPr>
        <sz val="8.5"/>
        <rFont val="Helvetica"/>
      </rPr>
      <t>The service caters for clients who may have both a gambling and alcohol problem. Prior to 2009 the services were separated.</t>
    </r>
  </si>
  <si>
    <t>Source: Employment and Training Corporation (ETC) Annual Reports.</t>
  </si>
  <si>
    <t>Source: Department of Social Security (DSS) Incapacity Report.</t>
  </si>
  <si>
    <t>Sources: Department for the Elderly and Community Care; MITA.</t>
  </si>
  <si>
    <t>Note: Expenditure on Water and Electricity meter rebate is estimated.</t>
  </si>
  <si>
    <t>Sources: Annual Financial Report - Treasury Department; Department of Social Security (DSS).</t>
  </si>
  <si>
    <t>Note: 0 indicates a negligible percentage.</t>
  </si>
  <si>
    <t>Source: Housing Authority (Annual Accounts provided to NSO).</t>
  </si>
  <si>
    <t>Note: Expenditure on Pensioners' Route Bus Subsidy is estimated.</t>
  </si>
  <si>
    <t xml:space="preserve"> </t>
  </si>
  <si>
    <r>
      <rPr>
        <vertAlign val="superscript"/>
        <sz val="8.5"/>
        <rFont val="Helvetica"/>
      </rPr>
      <t>1</t>
    </r>
    <r>
      <rPr>
        <sz val="8.5"/>
        <rFont val="Helvetica"/>
        <family val="2"/>
      </rPr>
      <t>The decrease in the number of tickets sold from 2011 is mainly due to an increase in the number of multi-trip tickets sold since a private operator  took over the public transport system in mid-2011.</t>
    </r>
  </si>
  <si>
    <t>Sources: Annual Financial Report - Treasury Department; Ministry for the Family and Social Solidarity annual report.</t>
  </si>
  <si>
    <t>Sources: Annual Financial Report - Treasury Department; Ministry for Gozo.</t>
  </si>
  <si>
    <t>Sources: Annual Financial Report - Treasury Department; Beneficiaries provided by Malta Shipyards.</t>
  </si>
  <si>
    <t>b. Clients may make use of the service after a number of years, e.g. came in 2011 and then again in 2012.</t>
  </si>
  <si>
    <r>
      <t>Subsidiary unemployment assistance</t>
    </r>
    <r>
      <rPr>
        <vertAlign val="superscript"/>
        <sz val="8.5"/>
        <rFont val="Helvetica"/>
      </rPr>
      <t>3</t>
    </r>
  </si>
  <si>
    <r>
      <t>Unemployment assistance taper</t>
    </r>
    <r>
      <rPr>
        <vertAlign val="superscript"/>
        <sz val="8.5"/>
        <rFont val="Helvetica"/>
      </rPr>
      <t>3</t>
    </r>
  </si>
  <si>
    <r>
      <rPr>
        <vertAlign val="superscript"/>
        <sz val="8"/>
        <rFont val="Helvetica"/>
        <family val="2"/>
      </rPr>
      <t xml:space="preserve">2 </t>
    </r>
    <r>
      <rPr>
        <sz val="8"/>
        <rFont val="Helvetica"/>
        <family val="2"/>
      </rPr>
      <t xml:space="preserve">Introduced in 2015. </t>
    </r>
  </si>
  <si>
    <r>
      <t>In-work benefit</t>
    </r>
    <r>
      <rPr>
        <vertAlign val="superscript"/>
        <sz val="8.5"/>
        <rFont val="Helvetica"/>
      </rPr>
      <t>2</t>
    </r>
  </si>
  <si>
    <r>
      <rPr>
        <vertAlign val="superscript"/>
        <sz val="8"/>
        <rFont val="Helvetica"/>
        <family val="2"/>
      </rPr>
      <t xml:space="preserve">3 </t>
    </r>
    <r>
      <rPr>
        <sz val="8"/>
        <rFont val="Helvetica"/>
        <family val="2"/>
      </rPr>
      <t xml:space="preserve">Introduced in 2014. </t>
    </r>
  </si>
  <si>
    <r>
      <t>Child Supplementary Benefit</t>
    </r>
    <r>
      <rPr>
        <vertAlign val="superscript"/>
        <sz val="8.5"/>
        <rFont val="Helvetica"/>
      </rPr>
      <t>3</t>
    </r>
  </si>
  <si>
    <r>
      <t>Subsidiary unemployment assistance</t>
    </r>
    <r>
      <rPr>
        <vertAlign val="superscript"/>
        <sz val="8.5"/>
        <rFont val="Helvetica"/>
      </rPr>
      <t>4</t>
    </r>
  </si>
  <si>
    <r>
      <t>Unemployment assistance taper</t>
    </r>
    <r>
      <rPr>
        <vertAlign val="superscript"/>
        <sz val="8.5"/>
        <rFont val="Helvetica"/>
      </rPr>
      <t>4</t>
    </r>
  </si>
  <si>
    <r>
      <rPr>
        <vertAlign val="superscript"/>
        <sz val="8"/>
        <rFont val="Helvetica"/>
        <family val="2"/>
      </rPr>
      <t xml:space="preserve">4 </t>
    </r>
    <r>
      <rPr>
        <sz val="8"/>
        <rFont val="Helvetica"/>
        <family val="2"/>
      </rPr>
      <t xml:space="preserve">Introduced in 2014. </t>
    </r>
  </si>
  <si>
    <r>
      <t>In-work benefit</t>
    </r>
    <r>
      <rPr>
        <vertAlign val="superscript"/>
        <sz val="8.5"/>
        <rFont val="Helvetica"/>
      </rPr>
      <t>1</t>
    </r>
  </si>
  <si>
    <r>
      <t>Child Supplementary Benefit</t>
    </r>
    <r>
      <rPr>
        <vertAlign val="superscript"/>
        <sz val="8.5"/>
        <rFont val="Helvetica"/>
      </rPr>
      <t>2</t>
    </r>
  </si>
  <si>
    <r>
      <rPr>
        <vertAlign val="superscript"/>
        <sz val="8"/>
        <rFont val="Helvetica"/>
        <family val="2"/>
      </rPr>
      <t xml:space="preserve">1 </t>
    </r>
    <r>
      <rPr>
        <sz val="8"/>
        <rFont val="Helvetica"/>
        <family val="2"/>
      </rPr>
      <t xml:space="preserve">Introduced in 2015. </t>
    </r>
  </si>
  <si>
    <r>
      <t>Pension of widows with children</t>
    </r>
    <r>
      <rPr>
        <vertAlign val="superscript"/>
        <sz val="8.5"/>
        <rFont val="Helvetica"/>
      </rPr>
      <t>2</t>
    </r>
  </si>
  <si>
    <r>
      <rPr>
        <vertAlign val="superscript"/>
        <sz val="8.5"/>
        <rFont val="Helvetica"/>
      </rPr>
      <t>2</t>
    </r>
    <r>
      <rPr>
        <sz val="8.5"/>
        <rFont val="Helvetica"/>
      </rPr>
      <t xml:space="preserve"> For confidentiality reasons, 2015 expenditure for Pension of Widows with Children is included under Widows' Pension. </t>
    </r>
  </si>
  <si>
    <t>Traineeship (beneficiaries)</t>
  </si>
  <si>
    <t>Work Programme (beneficiaries)</t>
  </si>
  <si>
    <t>Work Exposure Scheme (beneficiaries)</t>
  </si>
  <si>
    <t>Work Training Exposure Scheme (Gozo) (WTES) (beneficiaries)</t>
  </si>
  <si>
    <r>
      <t>High support service</t>
    </r>
    <r>
      <rPr>
        <vertAlign val="superscript"/>
        <sz val="8.5"/>
        <rFont val="Helvetica"/>
      </rPr>
      <t>1</t>
    </r>
  </si>
  <si>
    <r>
      <t>Family therapy service</t>
    </r>
    <r>
      <rPr>
        <vertAlign val="superscript"/>
        <sz val="8.5"/>
        <rFont val="Helvetica"/>
      </rPr>
      <t>3</t>
    </r>
  </si>
  <si>
    <r>
      <t>Psychological services</t>
    </r>
    <r>
      <rPr>
        <vertAlign val="superscript"/>
        <sz val="8.5"/>
        <rFont val="Helvetica"/>
      </rPr>
      <t>4</t>
    </r>
  </si>
  <si>
    <r>
      <rPr>
        <vertAlign val="superscript"/>
        <sz val="8.5"/>
        <rFont val="Helvetica"/>
      </rPr>
      <t xml:space="preserve">4 </t>
    </r>
    <r>
      <rPr>
        <sz val="8.5"/>
        <rFont val="Helvetica"/>
      </rPr>
      <t>Stopped in 2013 and now amalgamated with the Sedqa Psychological therapy service.</t>
    </r>
  </si>
  <si>
    <r>
      <rPr>
        <vertAlign val="superscript"/>
        <sz val="8.5"/>
        <rFont val="Helvetica"/>
      </rPr>
      <t xml:space="preserve">3 </t>
    </r>
    <r>
      <rPr>
        <sz val="8.5"/>
        <rFont val="Helvetica"/>
      </rPr>
      <t>Stopped in 2013 and now amalgamated with the Sedqa Family therapy service.</t>
    </r>
  </si>
  <si>
    <r>
      <rPr>
        <vertAlign val="superscript"/>
        <sz val="8.5"/>
        <rFont val="Helvetica"/>
      </rPr>
      <t xml:space="preserve">1 </t>
    </r>
    <r>
      <rPr>
        <sz val="8.5"/>
        <rFont val="Helvetica"/>
      </rPr>
      <t xml:space="preserve">Till 2014 the number of children attending the service were being reported. From 2015 the number of cases are now being reported instead. </t>
    </r>
  </si>
  <si>
    <t>EA19</t>
  </si>
  <si>
    <t xml:space="preserve">Germany </t>
  </si>
  <si>
    <r>
      <t xml:space="preserve">28.  </t>
    </r>
    <r>
      <rPr>
        <b/>
        <sz val="9"/>
        <rFont val="Helvetica"/>
        <family val="2"/>
      </rPr>
      <t>Function relating to housing as a percentage of social protection</t>
    </r>
  </si>
  <si>
    <r>
      <t>29</t>
    </r>
    <r>
      <rPr>
        <b/>
        <sz val="9"/>
        <rFont val="Helvetica"/>
        <family val="2"/>
      </rPr>
      <t>.  Function relating to social exclusion n.e.c. as a percentage of social protection</t>
    </r>
  </si>
  <si>
    <t>&lt;-add footnote due to tal-linja card introduction?</t>
  </si>
  <si>
    <r>
      <t>Expenditure (€)</t>
    </r>
    <r>
      <rPr>
        <b/>
        <vertAlign val="superscript"/>
        <sz val="8.5"/>
        <rFont val="Helvetica"/>
      </rPr>
      <t>1</t>
    </r>
  </si>
  <si>
    <t>Checked</t>
  </si>
  <si>
    <t>Private</t>
  </si>
  <si>
    <t>Public</t>
  </si>
  <si>
    <r>
      <rPr>
        <vertAlign val="superscript"/>
        <sz val="8"/>
        <rFont val="Helvetica"/>
      </rPr>
      <t>5</t>
    </r>
    <r>
      <rPr>
        <sz val="8"/>
        <rFont val="Helvetica"/>
      </rPr>
      <t>As persons obtaining two or more pensions classified under different functions are only counted once, the total number of pensioners is not equal to the sum of the corresponding functions</t>
    </r>
  </si>
  <si>
    <r>
      <rPr>
        <vertAlign val="superscript"/>
        <sz val="8"/>
        <rFont val="Helvetica"/>
      </rPr>
      <t>1</t>
    </r>
    <r>
      <rPr>
        <sz val="8"/>
        <rFont val="Helvetica"/>
      </rPr>
      <t>As of 2015, Housing subsidies transferred to Housing Authority subsidies.</t>
    </r>
  </si>
  <si>
    <t>2.1 Social security contributory benefits expenditure: 2012-2016</t>
  </si>
  <si>
    <r>
      <rPr>
        <vertAlign val="superscript"/>
        <sz val="8"/>
        <rFont val="Helvetica"/>
        <family val="2"/>
      </rPr>
      <t xml:space="preserve">1 </t>
    </r>
    <r>
      <rPr>
        <sz val="8"/>
        <rFont val="Helvetica"/>
        <family val="2"/>
      </rPr>
      <t xml:space="preserve">Due to misclassification of the data, from 2012 to 2014 the Widows' pension expenditure does not reflect the number of beneficiaries (refer to Table 2.3).  </t>
    </r>
  </si>
  <si>
    <r>
      <t>2.2</t>
    </r>
    <r>
      <rPr>
        <b/>
        <sz val="9"/>
        <rFont val="Helvetica"/>
        <family val="2"/>
      </rPr>
      <t xml:space="preserve"> Social security non-contributory benefits expenditure: 2012-2016</t>
    </r>
  </si>
  <si>
    <t>3.1 Total expenditure of hospitals and other health care facilities: 2012-2016</t>
  </si>
  <si>
    <t>4.1 Expenditure by social welfare standards: 2012-2016</t>
  </si>
  <si>
    <t>4.2 Expenditure by non-profit institutions serving households (NPISH): 2012-2016</t>
  </si>
  <si>
    <t>2012-2016</t>
  </si>
  <si>
    <t>5.1 Expenditure by APPOĠĠ: 2012-2016</t>
  </si>
  <si>
    <t>5.2 Expenditure by SEDQA: 2012-2016</t>
  </si>
  <si>
    <t>6.2. Sickness Days - employers' expenditure: 2012-2016</t>
  </si>
  <si>
    <t>7.1 Subsidies on utilities: 2012-2016</t>
  </si>
  <si>
    <t>8.1 Housing subsidies: 2012-2016</t>
  </si>
  <si>
    <t>2012-2014</t>
  </si>
  <si>
    <t>2015-2016</t>
  </si>
  <si>
    <t>8.2 Housing Authority subsidies: 2012-2016</t>
  </si>
  <si>
    <t>9.2 Pensioners' Gozo ferry boat subsidy: 2012-2016</t>
  </si>
  <si>
    <t>10.1 Care of the elderly and the disabled: 2012-2016</t>
  </si>
  <si>
    <t>10.2 Treasury Pensions: 2012-2016</t>
  </si>
  <si>
    <t>10.3 MDD/MSCL/MSY voluntary retirement scheme: 2012-2016</t>
  </si>
  <si>
    <t>10.4 Third country nationals and refugees: 2012-2016</t>
  </si>
  <si>
    <t>30.  Social protection functions in Europe: an overview (2015)</t>
  </si>
  <si>
    <t>Chart 10. Social protection benefits by function classification (2015)</t>
  </si>
  <si>
    <t>Chart 9. Non means-tested benefits classification (2015)</t>
  </si>
  <si>
    <t>Chart 9 data: Non means-tested benefits classification (2015)</t>
  </si>
  <si>
    <t>% Change 2015/2014</t>
  </si>
  <si>
    <t>Chart 8. Means-tested benefits classification (2015)</t>
  </si>
  <si>
    <t>Means tested benefits classification (2015)</t>
  </si>
  <si>
    <t>Chart 7. Social protection benefits classification (2015)</t>
  </si>
  <si>
    <t>Chart 7 data (2015 social benefits classification)</t>
  </si>
  <si>
    <t>Chart 5. Social protection benefits percentage increase: 2015/2014</t>
  </si>
  <si>
    <t>% change (2014/2015)</t>
  </si>
  <si>
    <t>Chart 6. Social protection benefits per capita: 2015 (in PPS)</t>
  </si>
  <si>
    <t>% points change 2015/2014</t>
  </si>
  <si>
    <r>
      <rPr>
        <vertAlign val="superscript"/>
        <sz val="8"/>
        <rFont val="Helvetica"/>
        <family val="2"/>
      </rPr>
      <t xml:space="preserve">3 </t>
    </r>
    <r>
      <rPr>
        <sz val="8"/>
        <rFont val="Helvetica"/>
        <family val="2"/>
      </rPr>
      <t>One-time payment in September 2015.</t>
    </r>
  </si>
  <si>
    <r>
      <rPr>
        <vertAlign val="superscript"/>
        <sz val="8"/>
        <rFont val="Helvetica"/>
        <family val="2"/>
      </rPr>
      <t xml:space="preserve">2 </t>
    </r>
    <r>
      <rPr>
        <sz val="8"/>
        <rFont val="Helvetica"/>
        <family val="2"/>
      </rPr>
      <t>One-time payment in September 2015.</t>
    </r>
  </si>
  <si>
    <r>
      <t>Managing Abusive Behaviour Service</t>
    </r>
    <r>
      <rPr>
        <vertAlign val="superscript"/>
        <sz val="8.5"/>
        <rFont val="Helvetica"/>
      </rPr>
      <t>2</t>
    </r>
  </si>
  <si>
    <r>
      <rPr>
        <vertAlign val="superscript"/>
        <sz val="8.5"/>
        <rFont val="Helvetica"/>
      </rPr>
      <t xml:space="preserve">2 </t>
    </r>
    <r>
      <rPr>
        <sz val="8.5"/>
        <rFont val="Helvetica"/>
      </rPr>
      <t>Previously known as Men's Service.</t>
    </r>
  </si>
  <si>
    <t>Santa Venera Residence</t>
  </si>
  <si>
    <r>
      <t>Generic services</t>
    </r>
    <r>
      <rPr>
        <vertAlign val="superscript"/>
        <sz val="8.5"/>
        <rFont val="Helvetica"/>
      </rPr>
      <t>6</t>
    </r>
  </si>
  <si>
    <r>
      <t>Cottonera community service</t>
    </r>
    <r>
      <rPr>
        <vertAlign val="superscript"/>
        <sz val="8.5"/>
        <rFont val="Helvetica"/>
      </rPr>
      <t>7</t>
    </r>
  </si>
  <si>
    <r>
      <t>Initial response service</t>
    </r>
    <r>
      <rPr>
        <vertAlign val="superscript"/>
        <sz val="8.5"/>
        <rFont val="Helvetica"/>
      </rPr>
      <t>6</t>
    </r>
  </si>
  <si>
    <r>
      <t>Intake and Family Support Service</t>
    </r>
    <r>
      <rPr>
        <vertAlign val="superscript"/>
        <sz val="8.5"/>
        <rFont val="Helvetica"/>
      </rPr>
      <t>6</t>
    </r>
  </si>
  <si>
    <r>
      <rPr>
        <vertAlign val="superscript"/>
        <sz val="8.5"/>
        <rFont val="Helvetica"/>
      </rPr>
      <t xml:space="preserve">6 </t>
    </r>
    <r>
      <rPr>
        <sz val="8.5"/>
        <rFont val="Helvetica"/>
      </rPr>
      <t>In 2013 the data from the Generic and the Initial Response Service were amalgamated into the newly formed Intake and Family Support Service.</t>
    </r>
  </si>
  <si>
    <r>
      <rPr>
        <vertAlign val="superscript"/>
        <sz val="8.5"/>
        <rFont val="Helvetica"/>
      </rPr>
      <t>7</t>
    </r>
    <r>
      <rPr>
        <sz val="8.5"/>
        <rFont val="Helvetica"/>
      </rPr>
      <t xml:space="preserve"> The decrease in 2015 with regards to the number of cases worked with at the Cottonera community service was due to their Housing service being stopped in 2014.</t>
    </r>
  </si>
  <si>
    <r>
      <rPr>
        <vertAlign val="superscript"/>
        <sz val="8.5"/>
        <rFont val="Helvetica"/>
      </rPr>
      <t xml:space="preserve">5 </t>
    </r>
    <r>
      <rPr>
        <sz val="8.5"/>
        <rFont val="Helvetica"/>
      </rPr>
      <t xml:space="preserve">Previously known as </t>
    </r>
    <r>
      <rPr>
        <sz val="8.5"/>
        <rFont val="Helvetica"/>
        <family val="2"/>
      </rPr>
      <t>Boffa hospital social work service</t>
    </r>
  </si>
  <si>
    <r>
      <t>Sir Anthony Mamo Oncology Centre social work service</t>
    </r>
    <r>
      <rPr>
        <vertAlign val="superscript"/>
        <sz val="8.5"/>
        <rFont val="Helvetica"/>
      </rPr>
      <t>5</t>
    </r>
  </si>
  <si>
    <t>Primary Health Care Service</t>
  </si>
  <si>
    <t>Court service</t>
  </si>
  <si>
    <t>Adolescent day programme</t>
  </si>
  <si>
    <t>Your Parenting Journey</t>
  </si>
  <si>
    <t xml:space="preserve">      PPP (Contracted) beds</t>
  </si>
  <si>
    <t xml:space="preserve">      Government homes</t>
  </si>
  <si>
    <t> 1,394</t>
  </si>
  <si>
    <t> 96,377</t>
  </si>
  <si>
    <t> 97.5</t>
  </si>
  <si>
    <t> 65.4</t>
  </si>
  <si>
    <t> 6,128</t>
  </si>
  <si>
    <t xml:space="preserve">Pharmacies </t>
  </si>
  <si>
    <t>Patients that contacted POYC pharmacies at least once</t>
  </si>
  <si>
    <t>Patient contacts to POYC pharmacies resulting in 
dispenses of medical products</t>
  </si>
  <si>
    <r>
      <t>Electronic perscriptions</t>
    </r>
    <r>
      <rPr>
        <vertAlign val="superscript"/>
        <sz val="8"/>
        <rFont val="Helvetica"/>
      </rPr>
      <t>5</t>
    </r>
  </si>
  <si>
    <r>
      <t>Distinct stock items dispensed</t>
    </r>
    <r>
      <rPr>
        <vertAlign val="superscript"/>
        <sz val="8"/>
        <rFont val="Helvetica"/>
      </rPr>
      <t>6</t>
    </r>
  </si>
  <si>
    <r>
      <t>Items dispensed</t>
    </r>
    <r>
      <rPr>
        <vertAlign val="superscript"/>
        <sz val="8"/>
        <rFont val="Helvetica"/>
      </rPr>
      <t>7</t>
    </r>
  </si>
  <si>
    <r>
      <rPr>
        <vertAlign val="superscript"/>
        <sz val="8.5"/>
        <rFont val="Helvetica"/>
      </rPr>
      <t xml:space="preserve">8 </t>
    </r>
    <r>
      <rPr>
        <sz val="8.5"/>
        <rFont val="Helvetica"/>
      </rPr>
      <t>In September 2015, Oncology care moved from Sir Paul Boffa Hospital to Sir Anthony Mamo Oncology Centre. Furthermore the speciality of Haematology and Paediatric and Adolescent Oncology Care moved from Mater Dei Hospital to Sir Anthony Mamo Oncology Centre at the same time.</t>
    </r>
  </si>
  <si>
    <r>
      <rPr>
        <vertAlign val="superscript"/>
        <sz val="8.5"/>
        <rFont val="Helvetica"/>
      </rPr>
      <t xml:space="preserve">9 </t>
    </r>
    <r>
      <rPr>
        <sz val="8.5"/>
        <rFont val="Helvetica"/>
        <family val="2"/>
      </rPr>
      <t>This increase over the previous year is mostly due to an increase in mean length of stay (LOS) for geriatric rehab (69.6 days in 2013 compared to 48.2 days in 2012. There was a slight increase in mean LOS in physical rehab as well from 39.7 days in 2012  to 42.6 days in 2013).</t>
    </r>
  </si>
  <si>
    <r>
      <rPr>
        <vertAlign val="superscript"/>
        <sz val="8.5"/>
        <rFont val="Helvetica"/>
      </rPr>
      <t>5</t>
    </r>
    <r>
      <rPr>
        <sz val="8.5"/>
        <rFont val="Helvetica"/>
      </rPr>
      <t xml:space="preserve">Electronic prescriptions started being issued in 2016, with manual prescriptions being used concurrently. </t>
    </r>
  </si>
  <si>
    <r>
      <rPr>
        <vertAlign val="superscript"/>
        <sz val="8.5"/>
        <rFont val="Helvetica"/>
      </rPr>
      <t>6</t>
    </r>
    <r>
      <rPr>
        <sz val="8.5"/>
        <rFont val="Helvetica"/>
      </rPr>
      <t>The number of distinct stock items dispensed is the number of different medicinal products available at different forms and dosages eg. Levetiracetam 1000mg tablets, Levetiracetam 500mg tablets and Levetiracetam 100mg/ml syrup count as 3 distinct stock items.</t>
    </r>
  </si>
  <si>
    <r>
      <rPr>
        <vertAlign val="superscript"/>
        <sz val="8.5"/>
        <rFont val="Helvetica"/>
      </rPr>
      <t>7</t>
    </r>
    <r>
      <rPr>
        <sz val="8.5"/>
        <rFont val="Helvetica"/>
      </rPr>
      <t>The number of items dispensed is calculated as follows – if a patient contacts a pharmacy and is dispensed 3 boxes of Metformin and 2 boxes of Paracetamol, the number of medicinal products dispensed on  that contact is 2.</t>
    </r>
  </si>
  <si>
    <r>
      <t>Sir Paul Boffa Hospital and Sir Anthony Mamo Oncology Centre</t>
    </r>
    <r>
      <rPr>
        <b/>
        <vertAlign val="superscript"/>
        <sz val="8"/>
        <rFont val="Helvetica"/>
      </rPr>
      <t>8</t>
    </r>
  </si>
  <si>
    <t>6.1 Expenditure by Employment and Training Corporation/Jobsplus: 2012-2016</t>
  </si>
  <si>
    <t>Access to Employment</t>
  </si>
  <si>
    <t>2016 &amp; 2017 schemes</t>
  </si>
  <si>
    <t>Bridging the Gap</t>
  </si>
  <si>
    <t>Community Inclusive Employment</t>
  </si>
  <si>
    <t>Sheltered Employment Training</t>
  </si>
  <si>
    <t>LSF Headstart</t>
  </si>
  <si>
    <t>Document Management - 1</t>
  </si>
  <si>
    <t>Traineeship - TFE</t>
  </si>
  <si>
    <t>Work Exposure Scheme - TFE</t>
  </si>
  <si>
    <t>Work Placement</t>
  </si>
  <si>
    <t>Work Exposure Scheme 2016 Gozo</t>
  </si>
  <si>
    <t>WTES Gozitan Reg Clerks</t>
  </si>
  <si>
    <t>Work Trial Scheme Youths</t>
  </si>
  <si>
    <t>Work Programme Inititative</t>
  </si>
  <si>
    <t>Mature Worker Scheme</t>
  </si>
  <si>
    <t>Youth Guarantee Scheme</t>
  </si>
  <si>
    <t>9.1 Bus Fare subsidy: 2012-2016</t>
  </si>
  <si>
    <t>No. Of Passengers</t>
  </si>
  <si>
    <t>Children</t>
  </si>
  <si>
    <t xml:space="preserve">Concession </t>
  </si>
  <si>
    <t>2016 data</t>
  </si>
  <si>
    <t>No. of Concession Cards</t>
  </si>
  <si>
    <t>2012-2015</t>
  </si>
  <si>
    <t>Note: The quoted subsidies are overestimated as "No. of passengers" takes into consideration all swipes of a "Children" and "Concession" card, without excluding those swipes done by same card within a 2 hour period (of which only the first swipe extracts money) and those swipes which exceed daily or weekly limits one is required to pay (e.x. a person who swiped a "Concession" card three times on a particular day (taking three trips at 6am, 12pm and 5pm) will not have paid €0.75 but only €0.50 as that is the required limit).</t>
  </si>
  <si>
    <t>Chart 4. Percentage points change in social protection in terms of GDP: 2015/2014</t>
  </si>
  <si>
    <t>excluding Poland</t>
  </si>
  <si>
    <t>Poland, EU28 and EA19 excluded</t>
  </si>
  <si>
    <t xml:space="preserve">Note: EU28 data for 2015 excludes Poland, which is unavailable. </t>
  </si>
  <si>
    <t>Poland excluded</t>
  </si>
  <si>
    <t>Note on Retirement Pension Top-Up (that it is included under Retirement Pension)?!</t>
  </si>
  <si>
    <t>Social security benefits beneficiaries by locality (2016)</t>
  </si>
  <si>
    <t>Social security benefits expenditure per beneficiary by locality (2016)</t>
  </si>
  <si>
    <t>Cash benefits (means-tested)</t>
  </si>
  <si>
    <t>Cash benefits (non means-tested)</t>
  </si>
  <si>
    <t>Benefits-in-Kind (means-tested)</t>
  </si>
  <si>
    <t>Benefits-in-Kind (non means-tested)</t>
  </si>
  <si>
    <t>%</t>
  </si>
  <si>
    <t>Social Protection Benefits</t>
  </si>
  <si>
    <t>Cash benefits (NMT)</t>
  </si>
  <si>
    <t>Benefits in Kind (NMT)</t>
  </si>
  <si>
    <t>Non Means-tested</t>
  </si>
  <si>
    <t>Means-tested</t>
  </si>
  <si>
    <t>Cash benefits (MT)</t>
  </si>
  <si>
    <t>Benefits in Kind (MT)</t>
  </si>
  <si>
    <t xml:space="preserve">Cash benefits </t>
  </si>
  <si>
    <t xml:space="preserve">Benefits in Kind </t>
  </si>
  <si>
    <t>% of total</t>
  </si>
  <si>
    <t>NMT</t>
  </si>
  <si>
    <t>MT</t>
  </si>
  <si>
    <r>
      <t>Disability</t>
    </r>
    <r>
      <rPr>
        <vertAlign val="superscript"/>
        <sz val="8"/>
        <color indexed="8"/>
        <rFont val="Helvetica"/>
        <family val="2"/>
      </rPr>
      <t>1</t>
    </r>
  </si>
  <si>
    <r>
      <t>Old Age</t>
    </r>
    <r>
      <rPr>
        <vertAlign val="superscript"/>
        <sz val="8"/>
        <color indexed="8"/>
        <rFont val="Helvetica"/>
        <family val="2"/>
      </rPr>
      <t>2</t>
    </r>
  </si>
  <si>
    <r>
      <t>Survivors</t>
    </r>
    <r>
      <rPr>
        <vertAlign val="superscript"/>
        <sz val="8"/>
        <color indexed="8"/>
        <rFont val="Helvetica"/>
        <family val="2"/>
      </rPr>
      <t>3</t>
    </r>
  </si>
  <si>
    <r>
      <t>Unemployment</t>
    </r>
    <r>
      <rPr>
        <vertAlign val="superscript"/>
        <sz val="8"/>
        <color indexed="8"/>
        <rFont val="Helvetica"/>
        <family val="2"/>
      </rPr>
      <t>4</t>
    </r>
  </si>
  <si>
    <r>
      <t>Total</t>
    </r>
    <r>
      <rPr>
        <b/>
        <vertAlign val="superscript"/>
        <sz val="8"/>
        <color indexed="8"/>
        <rFont val="Helvetica"/>
        <family val="2"/>
      </rPr>
      <t>5</t>
    </r>
  </si>
  <si>
    <t>Social Protection  Benefits</t>
  </si>
  <si>
    <t>Check</t>
  </si>
  <si>
    <t>Cash benefits (Non Means-Tested)</t>
  </si>
  <si>
    <t>Benefits-in-Kind (Non Means-Tested)</t>
  </si>
  <si>
    <t>Cash benefits (Means-Tested)</t>
  </si>
  <si>
    <t>Benefits-in-Kind (Means-Tested)</t>
  </si>
  <si>
    <t>&lt;-Percentage of total benefits?!</t>
  </si>
  <si>
    <t>&lt;-Partially under Old Age</t>
  </si>
  <si>
    <t>Senior Citizens Grant</t>
  </si>
  <si>
    <t xml:space="preserve">Expenditure </t>
  </si>
  <si>
    <t>€ 000</t>
  </si>
  <si>
    <t>Note: Expenditure is estimated.</t>
  </si>
  <si>
    <t>&lt;-SABS</t>
  </si>
  <si>
    <t>Flat Rate</t>
  </si>
  <si>
    <t>Locality</t>
  </si>
  <si>
    <t>Attard</t>
  </si>
  <si>
    <t>Balzan</t>
  </si>
  <si>
    <t>Birgu</t>
  </si>
  <si>
    <t>Birzebbuga</t>
  </si>
  <si>
    <t>Burmarrad</t>
  </si>
  <si>
    <t>Gharb</t>
  </si>
  <si>
    <t>Gharghur</t>
  </si>
  <si>
    <t>Gwardamangia</t>
  </si>
  <si>
    <t>Gzira</t>
  </si>
  <si>
    <t>Hamrun</t>
  </si>
  <si>
    <t>Luqa</t>
  </si>
  <si>
    <t>Marsascala</t>
  </si>
  <si>
    <t>Mellieha</t>
  </si>
  <si>
    <t>Pieta</t>
  </si>
  <si>
    <t>Qawra</t>
  </si>
  <si>
    <t>Qormi</t>
  </si>
  <si>
    <t>Rabat</t>
  </si>
  <si>
    <t>San Giljan</t>
  </si>
  <si>
    <t>San Gwann</t>
  </si>
  <si>
    <t>Siggiewi</t>
  </si>
  <si>
    <t>Sliema</t>
  </si>
  <si>
    <t>Swatar</t>
  </si>
  <si>
    <t>Tarxien</t>
  </si>
  <si>
    <t>Zabbar</t>
  </si>
  <si>
    <t>Zejtun</t>
  </si>
  <si>
    <t>Zurrieq</t>
  </si>
  <si>
    <t>Row Labels</t>
  </si>
  <si>
    <t>Grand Total</t>
  </si>
  <si>
    <t>District</t>
  </si>
  <si>
    <t>7.2 Energy benefit: 2012-2016</t>
  </si>
  <si>
    <t>Accommodation</t>
  </si>
  <si>
    <t>Rehabilitation services</t>
  </si>
  <si>
    <t>Other services</t>
  </si>
  <si>
    <t>not available</t>
  </si>
  <si>
    <t>Special value:</t>
  </si>
  <si>
    <t>Sickness/Health care</t>
  </si>
  <si>
    <t>2016</t>
  </si>
  <si>
    <t>2015</t>
  </si>
  <si>
    <t>2014</t>
  </si>
  <si>
    <t>2013</t>
  </si>
  <si>
    <t>2012</t>
  </si>
  <si>
    <t>2011</t>
  </si>
  <si>
    <t>2010</t>
  </si>
  <si>
    <t>2009</t>
  </si>
  <si>
    <t>2008</t>
  </si>
  <si>
    <t>2007</t>
  </si>
  <si>
    <t>2006</t>
  </si>
  <si>
    <t>2005</t>
  </si>
  <si>
    <t>2004</t>
  </si>
  <si>
    <t>2003</t>
  </si>
  <si>
    <t>2002</t>
  </si>
  <si>
    <t>2001</t>
  </si>
  <si>
    <t>2000</t>
  </si>
  <si>
    <t>1999</t>
  </si>
  <si>
    <t>1998</t>
  </si>
  <si>
    <t>1997</t>
  </si>
  <si>
    <t>1996</t>
  </si>
  <si>
    <t>1995</t>
  </si>
  <si>
    <t>SPDEPS</t>
  </si>
  <si>
    <t>Percentage of gross domestic product (GDP)</t>
  </si>
  <si>
    <t>UNIT</t>
  </si>
  <si>
    <t>Million euro</t>
  </si>
  <si>
    <t>Eurostat</t>
  </si>
  <si>
    <t>Source of data</t>
  </si>
  <si>
    <t>Extracted on</t>
  </si>
  <si>
    <t>Last update</t>
  </si>
  <si>
    <t>Expenditure: main results [spr_exp_sum]</t>
  </si>
  <si>
    <t>No.</t>
  </si>
  <si>
    <t>Pharmacies involved in POYC scheme</t>
  </si>
  <si>
    <t>Zebbug</t>
  </si>
  <si>
    <t>Xghajra</t>
  </si>
  <si>
    <t>Gozo &amp; Comino</t>
  </si>
  <si>
    <t>Xaghra</t>
  </si>
  <si>
    <t>Valletta</t>
  </si>
  <si>
    <t>Ta' Xbiex</t>
  </si>
  <si>
    <t>Ta' Giorni</t>
  </si>
  <si>
    <t>St. Paul's Bay</t>
  </si>
  <si>
    <t xml:space="preserve">Northern  </t>
  </si>
  <si>
    <t>St. Julians</t>
  </si>
  <si>
    <t>St. Andrews</t>
  </si>
  <si>
    <t>St. Venera</t>
  </si>
  <si>
    <t>Sta. Lucia</t>
  </si>
  <si>
    <t>Sannat</t>
  </si>
  <si>
    <t>Safi</t>
  </si>
  <si>
    <t>Paceville</t>
  </si>
  <si>
    <t>Mgarr</t>
  </si>
  <si>
    <t>Marsalforn</t>
  </si>
  <si>
    <t>Lija</t>
  </si>
  <si>
    <t>Kirkop</t>
  </si>
  <si>
    <t>Kercem</t>
  </si>
  <si>
    <t xml:space="preserve">Hamrun </t>
  </si>
  <si>
    <t>Ghaxaq</t>
  </si>
  <si>
    <t>Ghajnsielem</t>
  </si>
  <si>
    <t>Birzebbugia</t>
  </si>
  <si>
    <t>Fleur-de-Lys</t>
  </si>
  <si>
    <t>Dingli</t>
  </si>
  <si>
    <t>Bugibba</t>
  </si>
  <si>
    <t>Bahrija</t>
  </si>
  <si>
    <t>Sum of No.</t>
  </si>
  <si>
    <t>Contributory</t>
  </si>
  <si>
    <t xml:space="preserve">Beneficiaries </t>
  </si>
  <si>
    <t>Year-Over-Year change</t>
  </si>
  <si>
    <t>Non-Cont</t>
  </si>
  <si>
    <t>Pop</t>
  </si>
  <si>
    <t>Ben. As % of Pop</t>
  </si>
  <si>
    <t>Chart 10.2 data</t>
  </si>
  <si>
    <t>Chart 10.1 data</t>
  </si>
  <si>
    <t>% growth</t>
  </si>
  <si>
    <t>Current prices, million euro</t>
  </si>
  <si>
    <t>NA_ITEM</t>
  </si>
  <si>
    <t>Gross domestic product at market prices</t>
  </si>
  <si>
    <t>Outlay as % of GDP</t>
  </si>
  <si>
    <t xml:space="preserve">Difference </t>
  </si>
  <si>
    <t>2.3 Social security contributory benefits beneficiaries by gender: 2014-2018</t>
  </si>
  <si>
    <r>
      <t>2.4</t>
    </r>
    <r>
      <rPr>
        <b/>
        <sz val="9"/>
        <rFont val="Helvetica"/>
        <family val="2"/>
      </rPr>
      <t xml:space="preserve"> Social security non-contributory beneficiaries by gender: 2014-2018</t>
    </r>
  </si>
  <si>
    <r>
      <rPr>
        <vertAlign val="superscript"/>
        <sz val="8"/>
        <rFont val="Helvetica"/>
      </rPr>
      <t xml:space="preserve">1 </t>
    </r>
    <r>
      <rPr>
        <sz val="8"/>
        <rFont val="Helvetica"/>
      </rPr>
      <t>The Disability function contains the following pensions: Decreased National Invalidity Pension, Injury Pension, Increased Invalidity Pension, Invalidity Pension, National Minimum Invalidity Pension, Disability Pension and Severely Disability Pension (both till 2016), Disability Assistance, Severe Disability Assistance and Increased Severe Disability Assistance (these last three being intoroduced in 2017).</t>
    </r>
  </si>
  <si>
    <r>
      <rPr>
        <vertAlign val="superscript"/>
        <sz val="8"/>
        <rFont val="Helvetica"/>
      </rPr>
      <t xml:space="preserve">2 </t>
    </r>
    <r>
      <rPr>
        <sz val="8"/>
        <rFont val="Helvetica"/>
      </rPr>
      <t xml:space="preserve">The Old Age function contains the following pensions: Decreased National Minimum Pension, Increased National Minimum Pension, Increased Retirement Pension, National Minimum Pension, Retirement Pension, Two-Thirds Pension, Age Pension, Blind Pension and Carers Pension (till 2016). </t>
    </r>
  </si>
  <si>
    <t>correlation</t>
  </si>
  <si>
    <t>Source: DSS Unique Beneficiaries Report.</t>
  </si>
  <si>
    <t>Source: DSS SABS database.</t>
  </si>
  <si>
    <t>Note: The total benefits expenditure obtained from the SABS database does not match that with the Treasury's DAS, used to compile various social security benefit tables found in Chapters 2 to 9 in this publication, as the latter includes welfare payments which are excluded from the SABS database.</t>
  </si>
  <si>
    <t>EU27</t>
  </si>
  <si>
    <t xml:space="preserve">1.9 Pension Beneficiaries by gender and ESSPROS function     </t>
  </si>
  <si>
    <t>1.2  Social Protection Expenditure: 2016-2020</t>
  </si>
  <si>
    <t>EU-27 figures</t>
  </si>
  <si>
    <t>South. Harbour</t>
  </si>
  <si>
    <t>North Harbour</t>
  </si>
  <si>
    <t>B'kara</t>
  </si>
  <si>
    <t xml:space="preserve">Bormla </t>
  </si>
  <si>
    <t>St Lucija</t>
  </si>
  <si>
    <t>Correlation (Beneficiaries/Expenditure)</t>
  </si>
  <si>
    <t>Difference</t>
  </si>
  <si>
    <t>In comparison to 2007</t>
  </si>
  <si>
    <t>2020/2012</t>
  </si>
  <si>
    <t>Old age/Disability</t>
  </si>
  <si>
    <t>Check (w/T1.1)</t>
  </si>
  <si>
    <t>Check (w/T2)</t>
  </si>
  <si>
    <t>Table 1.5 Social protection net expenditure by function: 2007-2021</t>
  </si>
  <si>
    <t>Imgarr</t>
  </si>
  <si>
    <r>
      <t xml:space="preserve">No. of child care centres in Child Care for All scheme by locality </t>
    </r>
    <r>
      <rPr>
        <b/>
        <sz val="11"/>
        <color theme="1"/>
        <rFont val="Calibri"/>
        <family val="2"/>
        <scheme val="minor"/>
      </rPr>
      <t>AS AT 29.09.23</t>
    </r>
    <r>
      <rPr>
        <sz val="11"/>
        <color theme="1"/>
        <rFont val="Calibri"/>
        <family val="2"/>
        <scheme val="minor"/>
      </rPr>
      <t xml:space="preserve"> (source: https://jobsplus.gov.mt/free-childcare/childcare-centres)</t>
    </r>
  </si>
  <si>
    <t>Expenditure per beneficiary (2022)</t>
  </si>
  <si>
    <t>inc. SCG</t>
  </si>
  <si>
    <t>Malta - EU</t>
  </si>
  <si>
    <t>pp changes</t>
  </si>
  <si>
    <t>% flow(Dec 22/Dec 21)</t>
  </si>
  <si>
    <t>Bormla</t>
  </si>
  <si>
    <t>Il-Fgura</t>
  </si>
  <si>
    <t>Ħal Luqa</t>
  </si>
  <si>
    <t>Ħal Tarxien</t>
  </si>
  <si>
    <t>Ħaz-Żabbar</t>
  </si>
  <si>
    <t>Il-Kalkara</t>
  </si>
  <si>
    <t>Il-Marsa</t>
  </si>
  <si>
    <t>Raħal Ġdid</t>
  </si>
  <si>
    <t>L-Isla</t>
  </si>
  <si>
    <t>Il-Birgu</t>
  </si>
  <si>
    <t>Ix-Xgħajra</t>
  </si>
  <si>
    <t>Il-Gżira</t>
  </si>
  <si>
    <t>Ħal Qormi</t>
  </si>
  <si>
    <t>Il-Ħamrun</t>
  </si>
  <si>
    <t>L-Imsida</t>
  </si>
  <si>
    <t>San Ġiljan</t>
  </si>
  <si>
    <t>Is-Swieqi</t>
  </si>
  <si>
    <t>Tal-Pietà</t>
  </si>
  <si>
    <t>Il-Gudja</t>
  </si>
  <si>
    <t>Ħal Għaxaq</t>
  </si>
  <si>
    <t>Ħal Kirkop</t>
  </si>
  <si>
    <t>Ħal Safi</t>
  </si>
  <si>
    <t>L-Imqabba</t>
  </si>
  <si>
    <t>Il-Qrendi</t>
  </si>
  <si>
    <t>Iż-Żejtun</t>
  </si>
  <si>
    <t>Iż-Żurrieq</t>
  </si>
  <si>
    <t>Ħad-Dingli</t>
  </si>
  <si>
    <t>Ħal Balzan</t>
  </si>
  <si>
    <t>Ħal Lija</t>
  </si>
  <si>
    <t xml:space="preserve">Ħaz-Żebbuġ </t>
  </si>
  <si>
    <t>L-Iklin</t>
  </si>
  <si>
    <t>L-Imdina</t>
  </si>
  <si>
    <t>L-Imtarfa</t>
  </si>
  <si>
    <t xml:space="preserve">Ir-Rabat </t>
  </si>
  <si>
    <t>Is-Siġġiewi</t>
  </si>
  <si>
    <t>Ħal Għargħur</t>
  </si>
  <si>
    <t>Il-Mellieħa</t>
  </si>
  <si>
    <t>L-Imġarr</t>
  </si>
  <si>
    <t>Il-Mosta</t>
  </si>
  <si>
    <t>In-Naxxar</t>
  </si>
  <si>
    <t>San Pawl il-Baħar</t>
  </si>
  <si>
    <t>Il-Fontana</t>
  </si>
  <si>
    <t>L-Għarb</t>
  </si>
  <si>
    <t>L-Għasri</t>
  </si>
  <si>
    <t>Il-Munxar</t>
  </si>
  <si>
    <t>In-Nadur</t>
  </si>
  <si>
    <t>Il-Qala</t>
  </si>
  <si>
    <t>Ix-Xagħra</t>
  </si>
  <si>
    <t>Ix-Xewkija</t>
  </si>
  <si>
    <t xml:space="preserve">Iż-Żebbuġ </t>
  </si>
  <si>
    <t>Ir-Rabat, Għawdex</t>
  </si>
  <si>
    <t>Ħ'Attard</t>
  </si>
  <si>
    <t>highest/lowest</t>
  </si>
  <si>
    <t xml:space="preserve">San Ġiljan </t>
  </si>
  <si>
    <t xml:space="preserve"> May -22/May -20</t>
  </si>
  <si>
    <t>Total Expenditure</t>
  </si>
  <si>
    <t xml:space="preserve"> Social security benefits expenditure per capita: 2022</t>
  </si>
  <si>
    <t>Table 3.6. Non-profit services offered to disabled persons by period and description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</si>
</sst>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 #,##0.00_-;_-* &quot;-&quot;??_-;_-@_-"/>
    <numFmt numFmtId="164" formatCode="_-* #,##0_-;\-* #,##0_-;_-* &quot;-&quot;??_-;_-@_-"/>
    <numFmt numFmtId="165" formatCode="0.0"/>
    <numFmt numFmtId="166" formatCode="0.0%"/>
    <numFmt numFmtId="167" formatCode="0.000_)"/>
    <numFmt numFmtId="168" formatCode="#,##0.000000"/>
    <numFmt numFmtId="169" formatCode="_-* #,##0\ _F_B_-;\-* #,##0\ _F_B_-;_-* &quot;-&quot;\ _F_B_-;_-@_-"/>
    <numFmt numFmtId="170" formatCode="_-* #,##0.00\ _F_B_-;\-* #,##0.00\ _F_B_-;_-* &quot;-&quot;??\ _F_B_-;_-@_-"/>
    <numFmt numFmtId="171" formatCode="_-* #,##0\ &quot;FB&quot;_-;\-* #,##0\ &quot;FB&quot;_-;_-* &quot;-&quot;\ &quot;FB&quot;_-;_-@_-"/>
    <numFmt numFmtId="172" formatCode="_-* #,##0.00\ &quot;FB&quot;_-;\-* #,##0.00\ &quot;FB&quot;_-;_-* &quot;-&quot;??\ &quot;FB&quot;_-;_-@_-"/>
    <numFmt numFmtId="173" formatCode="#,##0\ \ \ "/>
    <numFmt numFmtId="174" formatCode="00000"/>
    <numFmt numFmtId="175" formatCode="0.0\ \ \ "/>
    <numFmt numFmtId="176" formatCode="0.00\ \ \ "/>
    <numFmt numFmtId="177" formatCode="#,##0.0"/>
    <numFmt numFmtId="178" formatCode="#,##0_ ;\-#,##0\ "/>
    <numFmt numFmtId="179" formatCode="0.0000"/>
    <numFmt numFmtId="180" formatCode="#,##0\ \ "/>
    <numFmt numFmtId="181" formatCode="\ \ \ @"/>
    <numFmt numFmtId="182" formatCode="\ \ \ \ \ @"/>
    <numFmt numFmtId="183" formatCode="0.00000"/>
    <numFmt numFmtId="184" formatCode="0.000"/>
    <numFmt numFmtId="185" formatCode="#,##0.00000"/>
    <numFmt numFmtId="186" formatCode="0.0000000"/>
    <numFmt numFmtId="187" formatCode="#,##0.000"/>
    <numFmt numFmtId="188" formatCode="#,##0.0000"/>
    <numFmt numFmtId="189" formatCode="dd\.mm\.yy"/>
  </numFmts>
  <fonts count="70" x14ac:knownFonts="1">
    <font>
      <sz val="11"/>
      <color theme="1"/>
      <name val="Calibri"/>
      <family val="2"/>
      <scheme val="minor"/>
    </font>
    <font>
      <sz val="11"/>
      <color indexed="8"/>
      <name val="Calibri"/>
      <family val="2"/>
    </font>
    <font>
      <b/>
      <sz val="9"/>
      <color indexed="8"/>
      <name val="Helvetica"/>
      <family val="2"/>
    </font>
    <font>
      <b/>
      <sz val="8.5"/>
      <color indexed="8"/>
      <name val="Helvetica"/>
      <family val="2"/>
    </font>
    <font>
      <sz val="8.5"/>
      <color indexed="8"/>
      <name val="Helvetica"/>
      <family val="2"/>
    </font>
    <font>
      <sz val="8.5"/>
      <name val="Helvetica"/>
      <family val="2"/>
    </font>
    <font>
      <sz val="10"/>
      <name val="Helv"/>
    </font>
    <font>
      <sz val="11"/>
      <name val="Arial"/>
      <family val="2"/>
    </font>
    <font>
      <sz val="9"/>
      <name val="Arial"/>
      <family val="2"/>
    </font>
    <font>
      <sz val="10"/>
      <name val="Arial"/>
      <family val="2"/>
    </font>
    <font>
      <sz val="8"/>
      <name val="Arial"/>
      <family val="2"/>
    </font>
    <font>
      <sz val="8.5"/>
      <name val="Helvetica"/>
    </font>
    <font>
      <b/>
      <sz val="9"/>
      <name val="Arial"/>
      <family val="2"/>
    </font>
    <font>
      <sz val="11"/>
      <color theme="1"/>
      <name val="Calibri"/>
      <family val="2"/>
      <scheme val="minor"/>
    </font>
    <font>
      <b/>
      <sz val="11"/>
      <color theme="1"/>
      <name val="Calibri"/>
      <family val="2"/>
      <scheme val="minor"/>
    </font>
    <font>
      <sz val="9"/>
      <color theme="1"/>
      <name val="Arial"/>
      <family val="2"/>
    </font>
    <font>
      <b/>
      <sz val="11"/>
      <name val="Calibri"/>
      <family val="2"/>
      <scheme val="minor"/>
    </font>
    <font>
      <sz val="10"/>
      <name val="Times New Roman"/>
      <family val="1"/>
    </font>
    <font>
      <b/>
      <sz val="8.5"/>
      <name val="Helvetica"/>
      <family val="2"/>
    </font>
    <font>
      <sz val="8"/>
      <name val="Helvetica"/>
      <family val="2"/>
    </font>
    <font>
      <b/>
      <sz val="9"/>
      <name val="Helvetica"/>
      <family val="2"/>
    </font>
    <font>
      <b/>
      <sz val="10"/>
      <name val="Helvetica"/>
      <family val="2"/>
    </font>
    <font>
      <b/>
      <sz val="8"/>
      <name val="Helvetica"/>
      <family val="2"/>
    </font>
    <font>
      <b/>
      <sz val="8.5"/>
      <name val="Helvetica"/>
    </font>
    <font>
      <b/>
      <sz val="9.5"/>
      <name val="Helvetica"/>
      <family val="2"/>
    </font>
    <font>
      <b/>
      <i/>
      <sz val="8.5"/>
      <name val="Helvetica"/>
      <family val="2"/>
    </font>
    <font>
      <sz val="8.5"/>
      <color rgb="FFFF0000"/>
      <name val="Helvetica"/>
    </font>
    <font>
      <sz val="8"/>
      <name val="Helvetica"/>
    </font>
    <font>
      <sz val="8"/>
      <color rgb="FFFF0000"/>
      <name val="Helvetica"/>
      <family val="2"/>
    </font>
    <font>
      <sz val="10"/>
      <name val="Helvetica"/>
      <family val="2"/>
    </font>
    <font>
      <sz val="8.5"/>
      <color rgb="FFFF0000"/>
      <name val="Helvetica"/>
      <family val="2"/>
    </font>
    <font>
      <b/>
      <sz val="8.5"/>
      <color indexed="8"/>
      <name val="Helvetica"/>
    </font>
    <font>
      <sz val="8.5"/>
      <color indexed="8"/>
      <name val="Helvetica"/>
    </font>
    <font>
      <b/>
      <sz val="8"/>
      <name val="Helvetica"/>
    </font>
    <font>
      <sz val="8"/>
      <color indexed="8"/>
      <name val="Helvetica"/>
      <family val="2"/>
    </font>
    <font>
      <b/>
      <sz val="9"/>
      <name val="Courier New"/>
      <family val="3"/>
    </font>
    <font>
      <sz val="9"/>
      <name val="Courier New"/>
      <family val="3"/>
    </font>
    <font>
      <b/>
      <sz val="10"/>
      <name val="Arial"/>
      <family val="2"/>
    </font>
    <font>
      <sz val="20.9"/>
      <color theme="1"/>
      <name val="Calibri"/>
      <family val="2"/>
      <scheme val="minor"/>
    </font>
    <font>
      <sz val="8.5"/>
      <color theme="1"/>
      <name val="Helvetica"/>
    </font>
    <font>
      <sz val="11"/>
      <color rgb="FFFF0000"/>
      <name val="Calibri"/>
      <family val="2"/>
      <scheme val="minor"/>
    </font>
    <font>
      <sz val="10"/>
      <color rgb="FFFF0000"/>
      <name val="Helvetica"/>
      <family val="2"/>
    </font>
    <font>
      <sz val="10"/>
      <name val="Arial"/>
      <family val="2"/>
    </font>
    <font>
      <sz val="9"/>
      <color indexed="81"/>
      <name val="Tahoma"/>
      <family val="2"/>
    </font>
    <font>
      <b/>
      <sz val="9"/>
      <color indexed="81"/>
      <name val="Tahoma"/>
      <family val="2"/>
    </font>
    <font>
      <sz val="10"/>
      <name val="Arial"/>
      <family val="2"/>
    </font>
    <font>
      <b/>
      <sz val="8.5"/>
      <color rgb="FFFF0000"/>
      <name val="Helvetica"/>
    </font>
    <font>
      <sz val="10"/>
      <name val="Arial"/>
      <family val="2"/>
    </font>
    <font>
      <vertAlign val="superscript"/>
      <sz val="8"/>
      <name val="Helvetica"/>
    </font>
    <font>
      <vertAlign val="superscript"/>
      <sz val="8.5"/>
      <name val="Helvetica"/>
    </font>
    <font>
      <vertAlign val="superscript"/>
      <sz val="8"/>
      <name val="Helvetica"/>
      <family val="2"/>
    </font>
    <font>
      <b/>
      <vertAlign val="superscript"/>
      <sz val="8.5"/>
      <name val="Helvetica"/>
    </font>
    <font>
      <vertAlign val="superscript"/>
      <sz val="8.5"/>
      <name val="Helvetica"/>
      <family val="2"/>
    </font>
    <font>
      <b/>
      <sz val="8.5"/>
      <name val="Calibri"/>
      <family val="2"/>
    </font>
    <font>
      <sz val="9"/>
      <color indexed="81"/>
      <name val="Calibri"/>
      <family val="2"/>
    </font>
    <font>
      <b/>
      <vertAlign val="superscript"/>
      <sz val="8"/>
      <name val="Helvetica"/>
    </font>
    <font>
      <b/>
      <sz val="8"/>
      <color indexed="8"/>
      <name val="Helvetica"/>
      <family val="2"/>
    </font>
    <font>
      <vertAlign val="superscript"/>
      <sz val="8"/>
      <color indexed="8"/>
      <name val="Helvetica"/>
      <family val="2"/>
    </font>
    <font>
      <b/>
      <vertAlign val="superscript"/>
      <sz val="8"/>
      <color indexed="8"/>
      <name val="Helvetica"/>
      <family val="2"/>
    </font>
    <font>
      <b/>
      <sz val="8"/>
      <color indexed="8"/>
      <name val="Helvetica"/>
    </font>
    <font>
      <sz val="8"/>
      <name val="Calibri"/>
      <family val="2"/>
      <scheme val="minor"/>
    </font>
    <font>
      <b/>
      <sz val="11"/>
      <name val="Arial"/>
      <family val="2"/>
    </font>
    <font>
      <b/>
      <sz val="9"/>
      <color indexed="8"/>
      <name val="Calibri"/>
      <family val="2"/>
    </font>
    <font>
      <sz val="9"/>
      <color theme="1"/>
      <name val="Calibri"/>
      <family val="2"/>
    </font>
    <font>
      <b/>
      <sz val="9"/>
      <color theme="0"/>
      <name val="Calibri"/>
      <family val="2"/>
    </font>
    <font>
      <b/>
      <sz val="9"/>
      <name val="Calibri"/>
      <family val="2"/>
    </font>
    <font>
      <sz val="9"/>
      <name val="Calibri"/>
      <family val="2"/>
    </font>
    <font>
      <b/>
      <sz val="9"/>
      <color rgb="FF292929"/>
      <name val="Calibri"/>
      <family val="2"/>
    </font>
    <font>
      <sz val="9"/>
      <color rgb="FF292929"/>
      <name val="Calibri"/>
      <family val="2"/>
    </font>
    <font>
      <sz val="8"/>
      <color rgb="FF292929"/>
      <name val="Calibri"/>
      <family val="2"/>
    </font>
  </fonts>
  <fills count="9">
    <fill>
      <patternFill patternType="none"/>
    </fill>
    <fill>
      <patternFill patternType="gray125"/>
    </fill>
    <fill>
      <patternFill patternType="solid">
        <fgColor theme="0"/>
        <bgColor indexed="64"/>
      </patternFill>
    </fill>
    <fill>
      <patternFill patternType="solid">
        <fgColor indexed="44"/>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71397B"/>
        <bgColor indexed="64"/>
      </patternFill>
    </fill>
    <fill>
      <patternFill patternType="solid">
        <fgColor rgb="FFD0C0D7"/>
        <bgColor indexed="64"/>
      </patternFill>
    </fill>
  </fills>
  <borders count="45">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23"/>
      </left>
      <right style="medium">
        <color indexed="9"/>
      </right>
      <top style="medium">
        <color indexed="54"/>
      </top>
      <bottom style="medium">
        <color indexed="54"/>
      </bottom>
      <diagonal/>
    </border>
    <border>
      <left style="medium">
        <color indexed="23"/>
      </left>
      <right style="medium">
        <color indexed="23"/>
      </right>
      <top style="medium">
        <color indexed="23"/>
      </top>
      <bottom style="medium">
        <color indexed="23"/>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64"/>
      </top>
      <bottom/>
      <diagonal/>
    </border>
    <border>
      <left/>
      <right style="thin">
        <color indexed="64"/>
      </right>
      <top style="thin">
        <color indexed="64"/>
      </top>
      <bottom/>
      <diagonal/>
    </border>
    <border>
      <left/>
      <right/>
      <top style="thin">
        <color theme="0" tint="-0.34998626667073579"/>
      </top>
      <bottom/>
      <diagonal/>
    </border>
    <border>
      <left/>
      <right/>
      <top style="thin">
        <color theme="0" tint="-0.34998626667073579"/>
      </top>
      <bottom style="thin">
        <color theme="0" tint="-0.34998626667073579"/>
      </bottom>
      <diagonal/>
    </border>
  </borders>
  <cellStyleXfs count="31">
    <xf numFmtId="0" fontId="0" fillId="0" borderId="0"/>
    <xf numFmtId="43" fontId="1" fillId="0" borderId="0" applyFont="0" applyFill="0" applyBorder="0" applyAlignment="0" applyProtection="0"/>
    <xf numFmtId="43" fontId="9" fillId="0" borderId="0" applyFont="0" applyFill="0" applyBorder="0" applyAlignment="0" applyProtection="0"/>
    <xf numFmtId="0" fontId="9" fillId="0" borderId="0"/>
    <xf numFmtId="167" fontId="6" fillId="0" borderId="0"/>
    <xf numFmtId="0" fontId="9" fillId="0" borderId="0"/>
    <xf numFmtId="9" fontId="1" fillId="0" borderId="0" applyFont="0" applyFill="0" applyBorder="0" applyAlignment="0" applyProtection="0"/>
    <xf numFmtId="9" fontId="9" fillId="0" borderId="0" applyFont="0" applyFill="0" applyBorder="0" applyAlignment="0" applyProtection="0"/>
    <xf numFmtId="169" fontId="9" fillId="0" borderId="0" applyFont="0" applyFill="0" applyBorder="0" applyAlignment="0" applyProtection="0"/>
    <xf numFmtId="170" fontId="9"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1" fontId="17" fillId="0" borderId="0" applyFont="0" applyFill="0" applyBorder="0" applyAlignment="0" applyProtection="0"/>
    <xf numFmtId="171" fontId="9" fillId="0" borderId="0" applyFont="0" applyFill="0" applyBorder="0" applyAlignment="0" applyProtection="0"/>
    <xf numFmtId="172" fontId="17" fillId="0" borderId="0" applyFont="0" applyFill="0" applyBorder="0" applyAlignment="0" applyProtection="0"/>
    <xf numFmtId="167" fontId="6" fillId="0" borderId="0"/>
    <xf numFmtId="0" fontId="7" fillId="0" borderId="0"/>
    <xf numFmtId="0" fontId="13" fillId="0" borderId="0"/>
    <xf numFmtId="0" fontId="7" fillId="0" borderId="0"/>
    <xf numFmtId="43" fontId="9" fillId="0" borderId="0" applyFont="0" applyFill="0" applyBorder="0" applyAlignment="0" applyProtection="0"/>
    <xf numFmtId="0" fontId="42" fillId="0" borderId="0"/>
    <xf numFmtId="43" fontId="42" fillId="0" borderId="0" applyFont="0" applyFill="0" applyBorder="0" applyAlignment="0" applyProtection="0"/>
    <xf numFmtId="9" fontId="42"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45" fillId="0" borderId="0"/>
    <xf numFmtId="0" fontId="9" fillId="0" borderId="0"/>
    <xf numFmtId="0" fontId="9" fillId="0" borderId="0"/>
  </cellStyleXfs>
  <cellXfs count="760">
    <xf numFmtId="0" fontId="0" fillId="0" borderId="0" xfId="0"/>
    <xf numFmtId="0" fontId="4" fillId="0" borderId="0" xfId="0" applyFont="1"/>
    <xf numFmtId="0" fontId="2" fillId="0" borderId="0" xfId="0" applyFont="1"/>
    <xf numFmtId="0" fontId="3" fillId="0" borderId="0" xfId="0" applyFont="1"/>
    <xf numFmtId="0" fontId="3" fillId="0" borderId="0" xfId="0" applyFont="1" applyAlignment="1">
      <alignment horizontal="right"/>
    </xf>
    <xf numFmtId="0" fontId="4" fillId="0" borderId="0" xfId="0" applyFont="1" applyAlignment="1">
      <alignmen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4" fillId="0" borderId="0" xfId="0" applyFont="1" applyAlignment="1">
      <alignment horizontal="left" vertical="center" indent="1"/>
    </xf>
    <xf numFmtId="0" fontId="3" fillId="0" borderId="1" xfId="0" applyFont="1" applyBorder="1" applyAlignment="1">
      <alignment horizontal="left" vertical="center" indent="1"/>
    </xf>
    <xf numFmtId="3" fontId="4" fillId="0" borderId="0" xfId="0" applyNumberFormat="1" applyFont="1" applyAlignment="1">
      <alignment horizontal="right" vertical="center" indent="3"/>
    </xf>
    <xf numFmtId="1" fontId="7" fillId="0" borderId="0" xfId="4" applyNumberFormat="1" applyFont="1" applyAlignment="1">
      <alignment horizontal="left"/>
    </xf>
    <xf numFmtId="1" fontId="8" fillId="0" borderId="0" xfId="4" applyNumberFormat="1" applyFont="1"/>
    <xf numFmtId="2" fontId="8" fillId="0" borderId="0" xfId="4" applyNumberFormat="1" applyFont="1" applyAlignment="1">
      <alignment horizontal="left"/>
    </xf>
    <xf numFmtId="3" fontId="8" fillId="0" borderId="0" xfId="4" applyNumberFormat="1" applyFont="1"/>
    <xf numFmtId="2" fontId="8" fillId="0" borderId="0" xfId="4" applyNumberFormat="1" applyFont="1"/>
    <xf numFmtId="3" fontId="10" fillId="0" borderId="0" xfId="4" applyNumberFormat="1" applyFont="1" applyAlignment="1">
      <alignment horizontal="left"/>
    </xf>
    <xf numFmtId="3" fontId="10" fillId="0" borderId="0" xfId="4" applyNumberFormat="1" applyFont="1"/>
    <xf numFmtId="1" fontId="8" fillId="0" borderId="0" xfId="4" applyNumberFormat="1" applyFont="1" applyAlignment="1">
      <alignment horizontal="center"/>
    </xf>
    <xf numFmtId="3" fontId="15" fillId="0" borderId="0" xfId="0" applyNumberFormat="1" applyFont="1"/>
    <xf numFmtId="166" fontId="13" fillId="0" borderId="0" xfId="6" applyNumberFormat="1" applyFont="1"/>
    <xf numFmtId="3" fontId="4" fillId="0" borderId="4" xfId="1" applyNumberFormat="1" applyFont="1" applyFill="1" applyBorder="1" applyAlignment="1">
      <alignment horizontal="right" vertical="center" indent="4"/>
    </xf>
    <xf numFmtId="3" fontId="3" fillId="0" borderId="2" xfId="0" applyNumberFormat="1" applyFont="1" applyBorder="1" applyAlignment="1">
      <alignment horizontal="right" vertical="center" indent="4"/>
    </xf>
    <xf numFmtId="1" fontId="16" fillId="0" borderId="0" xfId="4" applyNumberFormat="1" applyFont="1"/>
    <xf numFmtId="0" fontId="14" fillId="0" borderId="0" xfId="0" applyFont="1"/>
    <xf numFmtId="1" fontId="12" fillId="0" borderId="0" xfId="5" applyNumberFormat="1" applyFont="1"/>
    <xf numFmtId="1" fontId="16" fillId="0" borderId="0" xfId="5" applyNumberFormat="1" applyFont="1"/>
    <xf numFmtId="1" fontId="12" fillId="0" borderId="0" xfId="4" applyNumberFormat="1" applyFont="1"/>
    <xf numFmtId="0" fontId="9" fillId="0" borderId="0" xfId="3"/>
    <xf numFmtId="0" fontId="5" fillId="0" borderId="0" xfId="3" applyFont="1"/>
    <xf numFmtId="0" fontId="18" fillId="0" borderId="0" xfId="3" applyFont="1"/>
    <xf numFmtId="10" fontId="5" fillId="0" borderId="0" xfId="3" applyNumberFormat="1" applyFont="1"/>
    <xf numFmtId="0" fontId="19" fillId="0" borderId="0" xfId="3" applyFont="1"/>
    <xf numFmtId="0" fontId="18" fillId="0" borderId="0" xfId="3" applyFont="1" applyAlignment="1">
      <alignment vertical="center"/>
    </xf>
    <xf numFmtId="165" fontId="18" fillId="0" borderId="0" xfId="7" applyNumberFormat="1" applyFont="1" applyBorder="1" applyAlignment="1">
      <alignment horizontal="right" vertical="center" indent="1"/>
    </xf>
    <xf numFmtId="165" fontId="18" fillId="0" borderId="0" xfId="3" applyNumberFormat="1" applyFont="1" applyAlignment="1">
      <alignment horizontal="right" vertical="center" indent="1"/>
    </xf>
    <xf numFmtId="0" fontId="18" fillId="0" borderId="0" xfId="3" applyFont="1" applyAlignment="1">
      <alignment horizontal="left" vertical="center" indent="1"/>
    </xf>
    <xf numFmtId="0" fontId="18" fillId="0" borderId="8" xfId="3" applyFont="1" applyBorder="1" applyAlignment="1">
      <alignment horizontal="left" vertical="center" indent="1"/>
    </xf>
    <xf numFmtId="0" fontId="5" fillId="0" borderId="0" xfId="3" applyFont="1" applyAlignment="1">
      <alignment vertical="center"/>
    </xf>
    <xf numFmtId="173" fontId="18" fillId="0" borderId="6" xfId="3" applyNumberFormat="1" applyFont="1" applyBorder="1"/>
    <xf numFmtId="0" fontId="18" fillId="0" borderId="8" xfId="3" applyFont="1" applyBorder="1" applyAlignment="1">
      <alignment horizontal="left" indent="2"/>
    </xf>
    <xf numFmtId="173" fontId="18" fillId="0" borderId="4" xfId="3" applyNumberFormat="1" applyFont="1" applyBorder="1" applyAlignment="1">
      <alignment vertical="center"/>
    </xf>
    <xf numFmtId="0" fontId="18" fillId="0" borderId="9" xfId="3" applyFont="1" applyBorder="1" applyAlignment="1">
      <alignment horizontal="left" vertical="center" indent="1"/>
    </xf>
    <xf numFmtId="173" fontId="5" fillId="0" borderId="4" xfId="3" applyNumberFormat="1" applyFont="1" applyBorder="1"/>
    <xf numFmtId="0" fontId="5" fillId="0" borderId="9" xfId="3" applyFont="1" applyBorder="1" applyAlignment="1">
      <alignment horizontal="left" indent="1"/>
    </xf>
    <xf numFmtId="173" fontId="5" fillId="0" borderId="10" xfId="3" applyNumberFormat="1" applyFont="1" applyBorder="1"/>
    <xf numFmtId="0" fontId="18" fillId="0" borderId="8" xfId="3" applyFont="1" applyBorder="1" applyAlignment="1">
      <alignment vertical="center"/>
    </xf>
    <xf numFmtId="0" fontId="18" fillId="0" borderId="12" xfId="3" applyFont="1" applyBorder="1" applyAlignment="1">
      <alignment vertical="center"/>
    </xf>
    <xf numFmtId="0" fontId="20" fillId="0" borderId="0" xfId="3" applyFont="1"/>
    <xf numFmtId="0" fontId="21" fillId="0" borderId="0" xfId="3" applyFont="1"/>
    <xf numFmtId="0" fontId="18" fillId="0" borderId="13" xfId="3" applyFont="1" applyBorder="1" applyAlignment="1">
      <alignment horizontal="center" vertical="center"/>
    </xf>
    <xf numFmtId="0" fontId="18" fillId="0" borderId="2" xfId="3" applyFont="1" applyBorder="1" applyAlignment="1">
      <alignment horizontal="center" vertical="center"/>
    </xf>
    <xf numFmtId="165" fontId="5" fillId="0" borderId="4" xfId="7" applyNumberFormat="1" applyFont="1" applyFill="1" applyBorder="1" applyAlignment="1">
      <alignment horizontal="right" vertical="center" indent="2"/>
    </xf>
    <xf numFmtId="0" fontId="5" fillId="0" borderId="0" xfId="3" applyFont="1" applyAlignment="1">
      <alignment horizontal="left" vertical="center" indent="1"/>
    </xf>
    <xf numFmtId="165" fontId="5" fillId="0" borderId="4" xfId="7" applyNumberFormat="1" applyFont="1" applyFill="1" applyBorder="1" applyAlignment="1">
      <alignment horizontal="right" indent="4"/>
    </xf>
    <xf numFmtId="0" fontId="18" fillId="0" borderId="9" xfId="3" applyFont="1" applyBorder="1" applyAlignment="1">
      <alignment horizontal="left" indent="1"/>
    </xf>
    <xf numFmtId="165" fontId="5" fillId="0" borderId="4" xfId="3" applyNumberFormat="1" applyFont="1" applyBorder="1" applyAlignment="1">
      <alignment horizontal="right" vertical="center" indent="2"/>
    </xf>
    <xf numFmtId="0" fontId="5" fillId="0" borderId="8" xfId="3" applyFont="1" applyBorder="1" applyAlignment="1">
      <alignment horizontal="left" indent="1"/>
    </xf>
    <xf numFmtId="165" fontId="5" fillId="0" borderId="6" xfId="7" applyNumberFormat="1" applyFont="1" applyFill="1" applyBorder="1" applyAlignment="1">
      <alignment horizontal="right" vertical="center" indent="2"/>
    </xf>
    <xf numFmtId="3" fontId="5" fillId="0" borderId="0" xfId="3" applyNumberFormat="1" applyFont="1" applyAlignment="1">
      <alignment horizontal="right"/>
    </xf>
    <xf numFmtId="3" fontId="5" fillId="0" borderId="0" xfId="3" applyNumberFormat="1" applyFont="1"/>
    <xf numFmtId="166" fontId="5" fillId="0" borderId="0" xfId="7" applyNumberFormat="1" applyFont="1" applyBorder="1" applyAlignment="1">
      <alignment horizontal="right"/>
    </xf>
    <xf numFmtId="166" fontId="5" fillId="0" borderId="0" xfId="7" applyNumberFormat="1" applyFont="1" applyBorder="1"/>
    <xf numFmtId="0" fontId="5" fillId="0" borderId="0" xfId="3" applyFont="1" applyAlignment="1">
      <alignment horizontal="right"/>
    </xf>
    <xf numFmtId="173" fontId="5" fillId="0" borderId="4" xfId="2" applyNumberFormat="1" applyFont="1" applyBorder="1" applyAlignment="1"/>
    <xf numFmtId="173" fontId="5" fillId="0" borderId="4" xfId="2" applyNumberFormat="1" applyFont="1" applyFill="1" applyBorder="1" applyAlignment="1"/>
    <xf numFmtId="173" fontId="5" fillId="0" borderId="9" xfId="2" applyNumberFormat="1" applyFont="1" applyFill="1" applyBorder="1" applyAlignment="1"/>
    <xf numFmtId="164" fontId="5" fillId="0" borderId="9" xfId="2" applyNumberFormat="1" applyFont="1" applyBorder="1" applyAlignment="1">
      <alignment horizontal="left" indent="1"/>
    </xf>
    <xf numFmtId="173" fontId="18" fillId="0" borderId="9" xfId="3" applyNumberFormat="1" applyFont="1" applyBorder="1" applyAlignment="1">
      <alignment vertical="center"/>
    </xf>
    <xf numFmtId="0" fontId="18" fillId="0" borderId="8" xfId="3" applyFont="1" applyBorder="1" applyAlignment="1">
      <alignment horizontal="left" vertical="center"/>
    </xf>
    <xf numFmtId="173" fontId="18" fillId="0" borderId="6" xfId="3" applyNumberFormat="1" applyFont="1" applyBorder="1" applyAlignment="1">
      <alignment vertical="center"/>
    </xf>
    <xf numFmtId="173" fontId="18" fillId="0" borderId="8" xfId="3" applyNumberFormat="1" applyFont="1" applyBorder="1" applyAlignment="1">
      <alignment vertical="center"/>
    </xf>
    <xf numFmtId="175" fontId="18" fillId="0" borderId="7" xfId="7" applyNumberFormat="1" applyFont="1" applyFill="1" applyBorder="1" applyAlignment="1">
      <alignment vertical="center"/>
    </xf>
    <xf numFmtId="176" fontId="18" fillId="0" borderId="0" xfId="7" applyNumberFormat="1" applyFont="1" applyBorder="1" applyAlignment="1">
      <alignment vertical="center"/>
    </xf>
    <xf numFmtId="2" fontId="18" fillId="0" borderId="0" xfId="7" applyNumberFormat="1" applyFont="1" applyBorder="1" applyAlignment="1">
      <alignment vertical="center"/>
    </xf>
    <xf numFmtId="0" fontId="22" fillId="0" borderId="9" xfId="3" applyFont="1" applyBorder="1" applyAlignment="1">
      <alignment vertical="center"/>
    </xf>
    <xf numFmtId="3" fontId="18" fillId="0" borderId="4" xfId="4" applyNumberFormat="1" applyFont="1" applyBorder="1" applyAlignment="1">
      <alignment horizontal="right" vertical="center" indent="1"/>
    </xf>
    <xf numFmtId="0" fontId="19" fillId="0" borderId="9" xfId="3" applyFont="1" applyBorder="1" applyAlignment="1">
      <alignment vertical="center"/>
    </xf>
    <xf numFmtId="3" fontId="5" fillId="0" borderId="4" xfId="4" applyNumberFormat="1" applyFont="1" applyBorder="1" applyAlignment="1">
      <alignment horizontal="right" vertical="center" indent="1"/>
    </xf>
    <xf numFmtId="0" fontId="19" fillId="0" borderId="9" xfId="3" applyFont="1" applyBorder="1" applyAlignment="1">
      <alignment vertical="center" wrapText="1"/>
    </xf>
    <xf numFmtId="165" fontId="5" fillId="0" borderId="0" xfId="3" applyNumberFormat="1" applyFont="1" applyAlignment="1">
      <alignment horizontal="right" vertical="center" indent="1"/>
    </xf>
    <xf numFmtId="165" fontId="5" fillId="0" borderId="4" xfId="7" applyNumberFormat="1" applyFont="1" applyFill="1" applyBorder="1" applyAlignment="1">
      <alignment horizontal="right" vertical="center" indent="1"/>
    </xf>
    <xf numFmtId="165" fontId="5" fillId="0" borderId="4" xfId="7" applyNumberFormat="1" applyFont="1" applyFill="1" applyBorder="1" applyAlignment="1">
      <alignment horizontal="right" indent="2"/>
    </xf>
    <xf numFmtId="0" fontId="18" fillId="0" borderId="4" xfId="3" applyFont="1" applyBorder="1" applyAlignment="1">
      <alignment horizontal="right" vertical="center" indent="1"/>
    </xf>
    <xf numFmtId="0" fontId="5" fillId="0" borderId="4" xfId="3" applyFont="1" applyBorder="1" applyAlignment="1">
      <alignment horizontal="right" vertical="center" indent="1"/>
    </xf>
    <xf numFmtId="165" fontId="5" fillId="0" borderId="6" xfId="7" applyNumberFormat="1" applyFont="1" applyFill="1" applyBorder="1" applyAlignment="1">
      <alignment horizontal="right" vertical="center" indent="1"/>
    </xf>
    <xf numFmtId="0" fontId="18" fillId="0" borderId="7" xfId="3" applyFont="1" applyBorder="1" applyAlignment="1">
      <alignment horizontal="center" vertical="center"/>
    </xf>
    <xf numFmtId="165" fontId="5" fillId="0" borderId="4" xfId="3" applyNumberFormat="1" applyFont="1" applyBorder="1" applyAlignment="1">
      <alignment horizontal="right" vertical="center" indent="1"/>
    </xf>
    <xf numFmtId="3" fontId="5" fillId="0" borderId="4" xfId="3" applyNumberFormat="1" applyFont="1" applyBorder="1" applyAlignment="1">
      <alignment horizontal="right" vertical="center" indent="1"/>
    </xf>
    <xf numFmtId="0" fontId="18" fillId="0" borderId="9" xfId="3" applyFont="1" applyBorder="1" applyAlignment="1">
      <alignment vertical="center"/>
    </xf>
    <xf numFmtId="3" fontId="23" fillId="0" borderId="4" xfId="4" applyNumberFormat="1" applyFont="1" applyBorder="1" applyAlignment="1">
      <alignment horizontal="right" vertical="center" indent="1"/>
    </xf>
    <xf numFmtId="165" fontId="23" fillId="0" borderId="6" xfId="3" applyNumberFormat="1" applyFont="1" applyBorder="1" applyAlignment="1">
      <alignment horizontal="right" vertical="center" indent="1"/>
    </xf>
    <xf numFmtId="0" fontId="18" fillId="2" borderId="2" xfId="3" applyFont="1" applyFill="1" applyBorder="1" applyAlignment="1">
      <alignment horizontal="center" vertical="center"/>
    </xf>
    <xf numFmtId="0" fontId="5" fillId="0" borderId="4" xfId="3" applyFont="1" applyBorder="1"/>
    <xf numFmtId="165" fontId="5" fillId="0" borderId="4" xfId="3" applyNumberFormat="1" applyFont="1" applyBorder="1" applyAlignment="1">
      <alignment horizontal="right" indent="2"/>
    </xf>
    <xf numFmtId="165" fontId="5" fillId="0" borderId="6" xfId="3" applyNumberFormat="1" applyFont="1" applyBorder="1" applyAlignment="1">
      <alignment horizontal="right" indent="2"/>
    </xf>
    <xf numFmtId="3" fontId="23" fillId="0" borderId="10" xfId="15" applyNumberFormat="1" applyFont="1" applyBorder="1" applyAlignment="1">
      <alignment horizontal="right" vertical="center" indent="1"/>
    </xf>
    <xf numFmtId="165" fontId="23" fillId="0" borderId="6" xfId="7" applyNumberFormat="1" applyFont="1" applyBorder="1" applyAlignment="1">
      <alignment horizontal="right" vertical="center" indent="1"/>
    </xf>
    <xf numFmtId="165" fontId="23" fillId="0" borderId="6" xfId="7" applyNumberFormat="1" applyFont="1" applyFill="1" applyBorder="1" applyAlignment="1">
      <alignment horizontal="right" vertical="center" indent="1"/>
    </xf>
    <xf numFmtId="165" fontId="5" fillId="0" borderId="0" xfId="7" applyNumberFormat="1" applyFont="1" applyBorder="1" applyAlignment="1">
      <alignment horizontal="right" vertical="center" indent="1"/>
    </xf>
    <xf numFmtId="165" fontId="5" fillId="0" borderId="10" xfId="7" applyNumberFormat="1" applyFont="1" applyFill="1" applyBorder="1" applyAlignment="1">
      <alignment horizontal="right" indent="2"/>
    </xf>
    <xf numFmtId="0" fontId="24" fillId="0" borderId="0" xfId="3" applyFont="1"/>
    <xf numFmtId="0" fontId="25" fillId="0" borderId="0" xfId="3" applyFont="1"/>
    <xf numFmtId="0" fontId="5" fillId="0" borderId="9" xfId="3" applyFont="1" applyBorder="1"/>
    <xf numFmtId="3" fontId="5" fillId="0" borderId="5" xfId="3" applyNumberFormat="1" applyFont="1" applyBorder="1" applyAlignment="1">
      <alignment horizontal="right" indent="1"/>
    </xf>
    <xf numFmtId="3" fontId="5" fillId="0" borderId="4" xfId="3" applyNumberFormat="1" applyFont="1" applyBorder="1" applyAlignment="1">
      <alignment horizontal="right" indent="1"/>
    </xf>
    <xf numFmtId="0" fontId="5" fillId="0" borderId="8" xfId="3" applyFont="1" applyBorder="1"/>
    <xf numFmtId="0" fontId="5" fillId="0" borderId="6" xfId="3" applyFont="1" applyBorder="1"/>
    <xf numFmtId="0" fontId="11" fillId="0" borderId="0" xfId="3" applyFont="1"/>
    <xf numFmtId="0" fontId="26" fillId="0" borderId="0" xfId="3" applyFont="1"/>
    <xf numFmtId="0" fontId="19" fillId="0" borderId="12" xfId="3" applyFont="1" applyBorder="1"/>
    <xf numFmtId="0" fontId="5" fillId="0" borderId="9" xfId="3" applyFont="1" applyBorder="1" applyAlignment="1">
      <alignment vertical="center"/>
    </xf>
    <xf numFmtId="0" fontId="27" fillId="0" borderId="0" xfId="3" applyFont="1" applyAlignment="1">
      <alignment horizontal="left" vertical="top" wrapText="1"/>
    </xf>
    <xf numFmtId="0" fontId="5" fillId="0" borderId="0" xfId="3" applyFont="1" applyAlignment="1">
      <alignment horizontal="left" indent="1"/>
    </xf>
    <xf numFmtId="165" fontId="5" fillId="0" borderId="0" xfId="3" applyNumberFormat="1" applyFont="1" applyAlignment="1">
      <alignment horizontal="right" indent="2"/>
    </xf>
    <xf numFmtId="3" fontId="23" fillId="0" borderId="10" xfId="3" applyNumberFormat="1" applyFont="1" applyBorder="1" applyAlignment="1">
      <alignment horizontal="right" vertical="center" indent="1"/>
    </xf>
    <xf numFmtId="165" fontId="5" fillId="0" borderId="4" xfId="15" applyNumberFormat="1" applyFont="1" applyBorder="1" applyAlignment="1">
      <alignment horizontal="right" vertical="center" indent="1"/>
    </xf>
    <xf numFmtId="3" fontId="5" fillId="0" borderId="4" xfId="15" applyNumberFormat="1" applyFont="1" applyBorder="1" applyAlignment="1">
      <alignment horizontal="right" vertical="center" indent="1"/>
    </xf>
    <xf numFmtId="0" fontId="18" fillId="0" borderId="10" xfId="3" applyFont="1" applyBorder="1" applyAlignment="1">
      <alignment horizontal="center" vertical="center"/>
    </xf>
    <xf numFmtId="0" fontId="28" fillId="0" borderId="0" xfId="3" applyFont="1"/>
    <xf numFmtId="3" fontId="11" fillId="0" borderId="4" xfId="15" applyNumberFormat="1" applyFont="1" applyBorder="1" applyAlignment="1">
      <alignment horizontal="right" vertical="center" indent="1"/>
    </xf>
    <xf numFmtId="0" fontId="11" fillId="0" borderId="9" xfId="3" applyFont="1" applyBorder="1" applyAlignment="1">
      <alignment vertical="center"/>
    </xf>
    <xf numFmtId="0" fontId="29" fillId="0" borderId="0" xfId="3" applyFont="1"/>
    <xf numFmtId="0" fontId="23" fillId="0" borderId="9" xfId="3" applyFont="1" applyBorder="1" applyAlignment="1">
      <alignment vertical="center"/>
    </xf>
    <xf numFmtId="0" fontId="26" fillId="0" borderId="0" xfId="3" applyFont="1" applyAlignment="1">
      <alignment vertical="center"/>
    </xf>
    <xf numFmtId="0" fontId="22" fillId="0" borderId="0" xfId="3" applyFont="1" applyAlignment="1">
      <alignment vertical="center"/>
    </xf>
    <xf numFmtId="0" fontId="30" fillId="0" borderId="0" xfId="3" applyFont="1" applyAlignment="1">
      <alignment vertical="center"/>
    </xf>
    <xf numFmtId="0" fontId="5" fillId="0" borderId="1" xfId="3" applyFont="1" applyBorder="1" applyAlignment="1">
      <alignment vertical="center" wrapText="1"/>
    </xf>
    <xf numFmtId="0" fontId="18" fillId="0" borderId="2" xfId="3" applyFont="1" applyBorder="1" applyAlignment="1">
      <alignment horizontal="center" vertical="center" wrapText="1"/>
    </xf>
    <xf numFmtId="165" fontId="23" fillId="0" borderId="4" xfId="3" applyNumberFormat="1" applyFont="1" applyBorder="1" applyAlignment="1">
      <alignment horizontal="right" vertical="center" indent="3"/>
    </xf>
    <xf numFmtId="0" fontId="32" fillId="0" borderId="0" xfId="3" applyFont="1" applyAlignment="1">
      <alignment horizontal="left" indent="1"/>
    </xf>
    <xf numFmtId="165" fontId="32" fillId="0" borderId="0" xfId="3" applyNumberFormat="1" applyFont="1" applyAlignment="1">
      <alignment horizontal="right" wrapText="1" indent="3"/>
    </xf>
    <xf numFmtId="165" fontId="11" fillId="0" borderId="4" xfId="3" applyNumberFormat="1" applyFont="1" applyBorder="1" applyAlignment="1">
      <alignment horizontal="right" vertical="center" indent="3"/>
    </xf>
    <xf numFmtId="165" fontId="11" fillId="0" borderId="6" xfId="3" applyNumberFormat="1" applyFont="1" applyBorder="1" applyAlignment="1">
      <alignment horizontal="right" vertical="center" indent="3"/>
    </xf>
    <xf numFmtId="165" fontId="23" fillId="0" borderId="0" xfId="3" applyNumberFormat="1" applyFont="1" applyAlignment="1">
      <alignment horizontal="right" vertical="center" indent="3"/>
    </xf>
    <xf numFmtId="0" fontId="5" fillId="0" borderId="7" xfId="3" applyFont="1" applyBorder="1" applyAlignment="1">
      <alignment vertical="center" wrapText="1"/>
    </xf>
    <xf numFmtId="0" fontId="3" fillId="0" borderId="9" xfId="3" applyFont="1" applyBorder="1" applyAlignment="1">
      <alignment horizontal="left" vertical="center" wrapText="1" indent="1"/>
    </xf>
    <xf numFmtId="165" fontId="18" fillId="0" borderId="4" xfId="3" applyNumberFormat="1" applyFont="1" applyBorder="1" applyAlignment="1">
      <alignment horizontal="right" vertical="center" indent="3"/>
    </xf>
    <xf numFmtId="0" fontId="4" fillId="0" borderId="0" xfId="3" applyFont="1" applyAlignment="1">
      <alignment horizontal="left" vertical="center" wrapText="1" indent="1"/>
    </xf>
    <xf numFmtId="0" fontId="4" fillId="0" borderId="9" xfId="3" applyFont="1" applyBorder="1" applyAlignment="1">
      <alignment horizontal="left" vertical="center" wrapText="1" indent="1"/>
    </xf>
    <xf numFmtId="165" fontId="5" fillId="0" borderId="4" xfId="3" applyNumberFormat="1" applyFont="1" applyBorder="1" applyAlignment="1">
      <alignment horizontal="right" vertical="center" indent="3"/>
    </xf>
    <xf numFmtId="0" fontId="31" fillId="0" borderId="0" xfId="3" applyFont="1" applyAlignment="1">
      <alignment horizontal="left" vertical="center" wrapText="1" indent="1"/>
    </xf>
    <xf numFmtId="0" fontId="32" fillId="0" borderId="0" xfId="3" applyFont="1" applyAlignment="1">
      <alignment horizontal="left" vertical="center" wrapText="1" indent="1"/>
    </xf>
    <xf numFmtId="165" fontId="11" fillId="0" borderId="0" xfId="3" applyNumberFormat="1" applyFont="1" applyAlignment="1">
      <alignment horizontal="right" vertical="center" indent="3"/>
    </xf>
    <xf numFmtId="0" fontId="32" fillId="0" borderId="9" xfId="3" applyFont="1" applyBorder="1" applyAlignment="1">
      <alignment horizontal="left" vertical="center" wrapText="1" indent="1"/>
    </xf>
    <xf numFmtId="0" fontId="3" fillId="0" borderId="0" xfId="3" applyFont="1" applyAlignment="1">
      <alignment horizontal="left" vertical="center" wrapText="1" indent="1"/>
    </xf>
    <xf numFmtId="0" fontId="31" fillId="0" borderId="9" xfId="3" applyFont="1" applyBorder="1" applyAlignment="1">
      <alignment horizontal="left" vertical="center" wrapText="1" indent="1"/>
    </xf>
    <xf numFmtId="177" fontId="5" fillId="0" borderId="0" xfId="7" applyNumberFormat="1" applyFont="1" applyFill="1" applyAlignment="1">
      <alignment horizontal="center"/>
    </xf>
    <xf numFmtId="165" fontId="5" fillId="0" borderId="0" xfId="3" applyNumberFormat="1" applyFont="1" applyAlignment="1">
      <alignment horizontal="center"/>
    </xf>
    <xf numFmtId="0" fontId="4" fillId="0" borderId="8" xfId="3" applyFont="1" applyBorder="1" applyAlignment="1">
      <alignment horizontal="left" vertical="center" wrapText="1" indent="1"/>
    </xf>
    <xf numFmtId="0" fontId="5" fillId="0" borderId="0" xfId="3" applyFont="1" applyAlignment="1">
      <alignment horizontal="right" indent="2"/>
    </xf>
    <xf numFmtId="0" fontId="18" fillId="0" borderId="0" xfId="3" applyFont="1" applyAlignment="1">
      <alignment horizontal="right"/>
    </xf>
    <xf numFmtId="0" fontId="23" fillId="0" borderId="13" xfId="3" applyFont="1" applyBorder="1" applyAlignment="1">
      <alignment horizontal="center" vertical="center"/>
    </xf>
    <xf numFmtId="165" fontId="18" fillId="0" borderId="0" xfId="3" applyNumberFormat="1" applyFont="1" applyAlignment="1">
      <alignment vertical="center"/>
    </xf>
    <xf numFmtId="0" fontId="5" fillId="0" borderId="0" xfId="3" applyFont="1" applyAlignment="1">
      <alignment horizontal="center"/>
    </xf>
    <xf numFmtId="0" fontId="11" fillId="0" borderId="0" xfId="3" applyFont="1" applyAlignment="1">
      <alignment vertical="center"/>
    </xf>
    <xf numFmtId="0" fontId="18" fillId="0" borderId="0" xfId="3" applyFont="1" applyAlignment="1">
      <alignment horizontal="center"/>
    </xf>
    <xf numFmtId="165" fontId="5" fillId="0" borderId="6" xfId="3" applyNumberFormat="1" applyFont="1" applyBorder="1" applyAlignment="1">
      <alignment horizontal="right" vertical="center" indent="3"/>
    </xf>
    <xf numFmtId="165" fontId="23" fillId="0" borderId="5" xfId="3" applyNumberFormat="1" applyFont="1" applyBorder="1" applyAlignment="1">
      <alignment horizontal="right" vertical="center" indent="2"/>
    </xf>
    <xf numFmtId="165" fontId="23" fillId="0" borderId="4" xfId="3" applyNumberFormat="1" applyFont="1" applyBorder="1" applyAlignment="1">
      <alignment horizontal="right" vertical="center" indent="2"/>
    </xf>
    <xf numFmtId="165" fontId="5" fillId="0" borderId="5" xfId="3" applyNumberFormat="1" applyFont="1" applyBorder="1" applyAlignment="1">
      <alignment horizontal="right" vertical="center" indent="2"/>
    </xf>
    <xf numFmtId="165" fontId="5" fillId="0" borderId="14" xfId="3" applyNumberFormat="1" applyFont="1" applyBorder="1" applyAlignment="1">
      <alignment horizontal="right" vertical="center" indent="2"/>
    </xf>
    <xf numFmtId="165" fontId="5" fillId="0" borderId="6" xfId="3" applyNumberFormat="1" applyFont="1" applyBorder="1" applyAlignment="1">
      <alignment horizontal="right" vertical="center" indent="2"/>
    </xf>
    <xf numFmtId="0" fontId="19" fillId="0" borderId="0" xfId="3" applyFont="1" applyAlignment="1">
      <alignment horizontal="center"/>
    </xf>
    <xf numFmtId="0" fontId="22" fillId="0" borderId="0" xfId="3" applyFont="1"/>
    <xf numFmtId="0" fontId="19" fillId="0" borderId="7" xfId="3" applyFont="1" applyBorder="1" applyAlignment="1">
      <alignment vertical="center" wrapText="1"/>
    </xf>
    <xf numFmtId="0" fontId="22" fillId="0" borderId="2" xfId="3" applyFont="1" applyBorder="1" applyAlignment="1">
      <alignment horizontal="right" vertical="center" indent="4"/>
    </xf>
    <xf numFmtId="165" fontId="19" fillId="0" borderId="0" xfId="3" applyNumberFormat="1" applyFont="1" applyAlignment="1">
      <alignment horizontal="right" vertical="center" indent="4"/>
    </xf>
    <xf numFmtId="165" fontId="19" fillId="0" borderId="0" xfId="3" applyNumberFormat="1" applyFont="1" applyAlignment="1">
      <alignment horizontal="right" vertical="center" wrapText="1" indent="4"/>
    </xf>
    <xf numFmtId="165" fontId="22" fillId="0" borderId="4" xfId="3" applyNumberFormat="1" applyFont="1" applyBorder="1" applyAlignment="1">
      <alignment horizontal="right" vertical="center" wrapText="1" indent="4"/>
    </xf>
    <xf numFmtId="165" fontId="33" fillId="0" borderId="4" xfId="3" applyNumberFormat="1" applyFont="1" applyBorder="1" applyAlignment="1">
      <alignment horizontal="right" vertical="center" indent="4"/>
    </xf>
    <xf numFmtId="0" fontId="19" fillId="0" borderId="0" xfId="3" applyFont="1" applyAlignment="1">
      <alignment vertical="center"/>
    </xf>
    <xf numFmtId="165" fontId="19" fillId="0" borderId="4" xfId="3" applyNumberFormat="1" applyFont="1" applyBorder="1" applyAlignment="1">
      <alignment horizontal="right" vertical="center" wrapText="1" indent="4"/>
    </xf>
    <xf numFmtId="165" fontId="19" fillId="0" borderId="4" xfId="3" applyNumberFormat="1" applyFont="1" applyBorder="1" applyAlignment="1">
      <alignment horizontal="right" vertical="center" indent="4"/>
    </xf>
    <xf numFmtId="165" fontId="33" fillId="0" borderId="0" xfId="3" applyNumberFormat="1" applyFont="1" applyAlignment="1">
      <alignment horizontal="right" vertical="center" wrapText="1" indent="4"/>
    </xf>
    <xf numFmtId="165" fontId="22" fillId="0" borderId="0" xfId="3" applyNumberFormat="1" applyFont="1" applyAlignment="1">
      <alignment horizontal="right" vertical="center" wrapText="1" indent="4"/>
    </xf>
    <xf numFmtId="165" fontId="33" fillId="0" borderId="4" xfId="3" applyNumberFormat="1" applyFont="1" applyBorder="1" applyAlignment="1">
      <alignment horizontal="right" vertical="center" wrapText="1" indent="4"/>
    </xf>
    <xf numFmtId="165" fontId="19" fillId="0" borderId="6" xfId="3" applyNumberFormat="1" applyFont="1" applyBorder="1" applyAlignment="1">
      <alignment horizontal="right" vertical="center" wrapText="1" indent="4"/>
    </xf>
    <xf numFmtId="165" fontId="19" fillId="0" borderId="6" xfId="3" applyNumberFormat="1" applyFont="1" applyBorder="1" applyAlignment="1">
      <alignment horizontal="right" vertical="center" indent="4"/>
    </xf>
    <xf numFmtId="0" fontId="34" fillId="0" borderId="0" xfId="3" applyFont="1" applyAlignment="1">
      <alignment horizontal="left" vertical="center" wrapText="1" indent="1"/>
    </xf>
    <xf numFmtId="165" fontId="34" fillId="0" borderId="0" xfId="3" applyNumberFormat="1" applyFont="1" applyAlignment="1">
      <alignment horizontal="center" vertical="center"/>
    </xf>
    <xf numFmtId="0" fontId="22" fillId="0" borderId="0" xfId="3" applyFont="1" applyAlignment="1">
      <alignment horizontal="center"/>
    </xf>
    <xf numFmtId="177" fontId="19" fillId="0" borderId="0" xfId="7" applyNumberFormat="1" applyFont="1" applyFill="1" applyAlignment="1">
      <alignment horizontal="center"/>
    </xf>
    <xf numFmtId="165" fontId="22" fillId="0" borderId="4" xfId="3" applyNumberFormat="1" applyFont="1" applyBorder="1" applyAlignment="1">
      <alignment horizontal="right" vertical="center" indent="4"/>
    </xf>
    <xf numFmtId="0" fontId="5" fillId="0" borderId="1" xfId="3" applyFont="1" applyBorder="1" applyAlignment="1">
      <alignment vertical="center"/>
    </xf>
    <xf numFmtId="0" fontId="18" fillId="0" borderId="13" xfId="3" applyFont="1" applyBorder="1" applyAlignment="1">
      <alignment horizontal="center" vertical="center" wrapText="1"/>
    </xf>
    <xf numFmtId="165" fontId="19" fillId="0" borderId="10" xfId="3" applyNumberFormat="1" applyFont="1" applyBorder="1" applyAlignment="1">
      <alignment horizontal="right" vertical="center" indent="4"/>
    </xf>
    <xf numFmtId="165" fontId="19" fillId="0" borderId="10" xfId="3" applyNumberFormat="1" applyFont="1" applyBorder="1" applyAlignment="1">
      <alignment horizontal="right" vertical="center" wrapText="1" indent="4"/>
    </xf>
    <xf numFmtId="0" fontId="23" fillId="0" borderId="0" xfId="3" applyFont="1" applyAlignment="1">
      <alignment vertical="center"/>
    </xf>
    <xf numFmtId="165" fontId="5" fillId="0" borderId="10" xfId="3" applyNumberFormat="1" applyFont="1" applyBorder="1" applyAlignment="1">
      <alignment horizontal="right" vertical="center" indent="3"/>
    </xf>
    <xf numFmtId="0" fontId="9" fillId="0" borderId="0" xfId="16" applyFont="1"/>
    <xf numFmtId="0" fontId="36" fillId="3" borderId="17" xfId="3" applyFont="1" applyFill="1" applyBorder="1" applyAlignment="1">
      <alignment horizontal="left" vertical="top"/>
    </xf>
    <xf numFmtId="168" fontId="9" fillId="0" borderId="0" xfId="16" applyNumberFormat="1" applyFont="1"/>
    <xf numFmtId="168" fontId="9" fillId="0" borderId="0" xfId="18" applyNumberFormat="1" applyFont="1"/>
    <xf numFmtId="165" fontId="18" fillId="0" borderId="4" xfId="3" applyNumberFormat="1" applyFont="1" applyBorder="1" applyAlignment="1">
      <alignment horizontal="right" vertical="center" indent="2"/>
    </xf>
    <xf numFmtId="165" fontId="11" fillId="0" borderId="4" xfId="3" applyNumberFormat="1" applyFont="1" applyBorder="1" applyAlignment="1">
      <alignment horizontal="right" vertical="center" indent="2"/>
    </xf>
    <xf numFmtId="165" fontId="11" fillId="0" borderId="6" xfId="3" applyNumberFormat="1" applyFont="1" applyBorder="1" applyAlignment="1">
      <alignment horizontal="right" vertical="center" indent="2"/>
    </xf>
    <xf numFmtId="165" fontId="31" fillId="0" borderId="5" xfId="3" applyNumberFormat="1" applyFont="1" applyBorder="1" applyAlignment="1">
      <alignment horizontal="right" vertical="center" indent="2"/>
    </xf>
    <xf numFmtId="165" fontId="9" fillId="0" borderId="0" xfId="3" applyNumberFormat="1"/>
    <xf numFmtId="0" fontId="37" fillId="0" borderId="0" xfId="3" applyFont="1"/>
    <xf numFmtId="0" fontId="37" fillId="0" borderId="0" xfId="3" applyFont="1" applyAlignment="1">
      <alignment horizontal="center"/>
    </xf>
    <xf numFmtId="165" fontId="0" fillId="0" borderId="0" xfId="7" applyNumberFormat="1" applyFont="1" applyFill="1" applyAlignment="1">
      <alignment horizontal="center"/>
    </xf>
    <xf numFmtId="165" fontId="9" fillId="0" borderId="0" xfId="3" applyNumberFormat="1" applyAlignment="1">
      <alignment horizontal="center"/>
    </xf>
    <xf numFmtId="0" fontId="5" fillId="0" borderId="0" xfId="3" applyFont="1" applyAlignment="1">
      <alignment vertical="top"/>
    </xf>
    <xf numFmtId="165" fontId="4" fillId="0" borderId="5" xfId="3" applyNumberFormat="1" applyFont="1" applyBorder="1" applyAlignment="1">
      <alignment horizontal="right" vertical="center" indent="2"/>
    </xf>
    <xf numFmtId="0" fontId="4" fillId="0" borderId="3" xfId="3" applyFont="1" applyBorder="1" applyAlignment="1">
      <alignment horizontal="left" vertical="center" wrapText="1" indent="1"/>
    </xf>
    <xf numFmtId="165" fontId="4" fillId="0" borderId="14" xfId="3" applyNumberFormat="1" applyFont="1" applyBorder="1" applyAlignment="1">
      <alignment horizontal="right" vertical="center" indent="2"/>
    </xf>
    <xf numFmtId="165" fontId="23" fillId="0" borderId="4" xfId="3" applyNumberFormat="1" applyFont="1" applyBorder="1" applyAlignment="1">
      <alignment horizontal="right" vertical="center" indent="4"/>
    </xf>
    <xf numFmtId="165" fontId="11" fillId="0" borderId="4" xfId="3" applyNumberFormat="1" applyFont="1" applyBorder="1" applyAlignment="1">
      <alignment horizontal="right" vertical="center" indent="4"/>
    </xf>
    <xf numFmtId="165" fontId="11" fillId="0" borderId="6" xfId="3" applyNumberFormat="1" applyFont="1" applyBorder="1" applyAlignment="1">
      <alignment horizontal="right" vertical="center" indent="4"/>
    </xf>
    <xf numFmtId="0" fontId="38" fillId="0" borderId="0" xfId="0" applyFont="1"/>
    <xf numFmtId="0" fontId="39" fillId="0" borderId="0" xfId="0" applyFont="1"/>
    <xf numFmtId="166" fontId="40" fillId="0" borderId="0" xfId="6" applyNumberFormat="1" applyFont="1"/>
    <xf numFmtId="0" fontId="41" fillId="0" borderId="0" xfId="3" applyFont="1"/>
    <xf numFmtId="0" fontId="30" fillId="0" borderId="0" xfId="3" applyFont="1"/>
    <xf numFmtId="3" fontId="5" fillId="0" borderId="0" xfId="3" applyNumberFormat="1" applyFont="1" applyAlignment="1">
      <alignment horizontal="right" vertical="center"/>
    </xf>
    <xf numFmtId="165" fontId="5" fillId="0" borderId="10" xfId="7" applyNumberFormat="1" applyFont="1" applyFill="1" applyBorder="1" applyAlignment="1">
      <alignment horizontal="right" vertical="center" indent="2"/>
    </xf>
    <xf numFmtId="173" fontId="5" fillId="0" borderId="0" xfId="3" applyNumberFormat="1" applyFont="1"/>
    <xf numFmtId="0" fontId="3" fillId="0" borderId="9" xfId="3" applyFont="1" applyBorder="1" applyAlignment="1">
      <alignment horizontal="left" indent="1"/>
    </xf>
    <xf numFmtId="0" fontId="32" fillId="0" borderId="9" xfId="3" applyFont="1" applyBorder="1" applyAlignment="1">
      <alignment horizontal="left" indent="1"/>
    </xf>
    <xf numFmtId="0" fontId="31" fillId="0" borderId="9" xfId="3" applyFont="1" applyBorder="1" applyAlignment="1">
      <alignment horizontal="left" indent="1"/>
    </xf>
    <xf numFmtId="0" fontId="32" fillId="0" borderId="8" xfId="3" applyFont="1" applyBorder="1" applyAlignment="1">
      <alignment horizontal="left" indent="1"/>
    </xf>
    <xf numFmtId="0" fontId="36" fillId="3" borderId="16" xfId="3" applyFont="1" applyFill="1" applyBorder="1" applyAlignment="1">
      <alignment horizontal="center"/>
    </xf>
    <xf numFmtId="0" fontId="9" fillId="3" borderId="19" xfId="0" applyFont="1" applyFill="1" applyBorder="1"/>
    <xf numFmtId="0" fontId="42" fillId="0" borderId="0" xfId="20"/>
    <xf numFmtId="164" fontId="37" fillId="0" borderId="0" xfId="21" applyNumberFormat="1" applyFont="1"/>
    <xf numFmtId="164" fontId="42" fillId="0" borderId="0" xfId="21" applyNumberFormat="1" applyFont="1"/>
    <xf numFmtId="0" fontId="37" fillId="0" borderId="0" xfId="20" applyFont="1" applyAlignment="1">
      <alignment horizontal="center"/>
    </xf>
    <xf numFmtId="3" fontId="42" fillId="0" borderId="0" xfId="20" applyNumberFormat="1"/>
    <xf numFmtId="3" fontId="23" fillId="0" borderId="10" xfId="4" applyNumberFormat="1" applyFont="1" applyBorder="1" applyAlignment="1">
      <alignment horizontal="right" vertical="center" indent="1"/>
    </xf>
    <xf numFmtId="3" fontId="5" fillId="0" borderId="0" xfId="3" applyNumberFormat="1" applyFont="1" applyAlignment="1">
      <alignment vertical="center"/>
    </xf>
    <xf numFmtId="3" fontId="10" fillId="0" borderId="0" xfId="15" applyNumberFormat="1" applyFont="1"/>
    <xf numFmtId="177" fontId="5" fillId="0" borderId="0" xfId="3" applyNumberFormat="1" applyFont="1" applyAlignment="1">
      <alignment vertical="center"/>
    </xf>
    <xf numFmtId="165" fontId="5" fillId="0" borderId="0" xfId="3" applyNumberFormat="1" applyFont="1"/>
    <xf numFmtId="165" fontId="4" fillId="0" borderId="0" xfId="3" applyNumberFormat="1" applyFont="1" applyAlignment="1">
      <alignment horizontal="left" vertical="center" wrapText="1" indent="1"/>
    </xf>
    <xf numFmtId="178" fontId="5" fillId="0" borderId="0" xfId="3" applyNumberFormat="1" applyFont="1" applyAlignment="1">
      <alignment vertical="center"/>
    </xf>
    <xf numFmtId="3" fontId="22" fillId="0" borderId="4" xfId="4" applyNumberFormat="1" applyFont="1" applyBorder="1" applyAlignment="1">
      <alignment horizontal="right" vertical="center" indent="1"/>
    </xf>
    <xf numFmtId="3" fontId="19" fillId="0" borderId="4" xfId="4" applyNumberFormat="1" applyFont="1" applyBorder="1" applyAlignment="1">
      <alignment horizontal="right" vertical="center" indent="1"/>
    </xf>
    <xf numFmtId="165" fontId="22" fillId="0" borderId="6" xfId="3" applyNumberFormat="1" applyFont="1" applyBorder="1" applyAlignment="1">
      <alignment horizontal="right" vertical="center" indent="1"/>
    </xf>
    <xf numFmtId="3" fontId="19" fillId="0" borderId="4" xfId="2" applyNumberFormat="1" applyFont="1" applyBorder="1" applyAlignment="1">
      <alignment horizontal="right" vertical="center" indent="1"/>
    </xf>
    <xf numFmtId="3" fontId="19" fillId="0" borderId="4" xfId="2" applyNumberFormat="1" applyFont="1" applyFill="1" applyBorder="1" applyAlignment="1">
      <alignment horizontal="right" vertical="center" indent="1"/>
    </xf>
    <xf numFmtId="177" fontId="19" fillId="0" borderId="4" xfId="2" applyNumberFormat="1" applyFont="1" applyBorder="1" applyAlignment="1">
      <alignment horizontal="right" vertical="center" indent="1"/>
    </xf>
    <xf numFmtId="165" fontId="19" fillId="0" borderId="4" xfId="3" applyNumberFormat="1" applyFont="1" applyBorder="1" applyAlignment="1">
      <alignment horizontal="right" vertical="center" indent="1"/>
    </xf>
    <xf numFmtId="0" fontId="19" fillId="0" borderId="4" xfId="3" applyFont="1" applyBorder="1" applyAlignment="1">
      <alignment horizontal="right" vertical="center" indent="1"/>
    </xf>
    <xf numFmtId="0" fontId="19" fillId="0" borderId="4" xfId="3" applyFont="1" applyBorder="1"/>
    <xf numFmtId="3" fontId="19" fillId="0" borderId="4" xfId="3" applyNumberFormat="1" applyFont="1" applyBorder="1" applyAlignment="1">
      <alignment horizontal="right" indent="2"/>
    </xf>
    <xf numFmtId="3" fontId="19" fillId="0" borderId="4" xfId="2" applyNumberFormat="1" applyFont="1" applyFill="1" applyBorder="1" applyAlignment="1">
      <alignment horizontal="right" indent="2"/>
    </xf>
    <xf numFmtId="164" fontId="19" fillId="0" borderId="4" xfId="2" applyNumberFormat="1" applyFont="1" applyBorder="1" applyAlignment="1">
      <alignment vertical="center"/>
    </xf>
    <xf numFmtId="164" fontId="19" fillId="0" borderId="4" xfId="2" applyNumberFormat="1" applyFont="1" applyFill="1" applyBorder="1" applyAlignment="1">
      <alignment vertical="center"/>
    </xf>
    <xf numFmtId="3" fontId="19" fillId="0" borderId="4" xfId="2" quotePrefix="1" applyNumberFormat="1" applyFont="1" applyBorder="1" applyAlignment="1">
      <alignment horizontal="right" vertical="center" indent="1"/>
    </xf>
    <xf numFmtId="3" fontId="22" fillId="0" borderId="4" xfId="2" applyNumberFormat="1" applyFont="1" applyFill="1" applyBorder="1" applyAlignment="1">
      <alignment horizontal="right" vertical="center" indent="1"/>
    </xf>
    <xf numFmtId="164" fontId="19" fillId="0" borderId="4" xfId="2" applyNumberFormat="1" applyFont="1" applyFill="1" applyBorder="1" applyAlignment="1">
      <alignment horizontal="right" indent="2"/>
    </xf>
    <xf numFmtId="164" fontId="22" fillId="0" borderId="4" xfId="2" applyNumberFormat="1" applyFont="1" applyFill="1" applyBorder="1" applyAlignment="1">
      <alignment horizontal="right" indent="2"/>
    </xf>
    <xf numFmtId="3" fontId="19" fillId="0" borderId="6" xfId="2" applyNumberFormat="1" applyFont="1" applyFill="1" applyBorder="1" applyAlignment="1">
      <alignment horizontal="right" vertical="center" indent="1"/>
    </xf>
    <xf numFmtId="0" fontId="22" fillId="0" borderId="9" xfId="3" applyFont="1" applyBorder="1"/>
    <xf numFmtId="0" fontId="19" fillId="0" borderId="9" xfId="3" applyFont="1" applyBorder="1" applyAlignment="1">
      <alignment horizontal="left" vertical="center" indent="1"/>
    </xf>
    <xf numFmtId="0" fontId="19" fillId="0" borderId="9" xfId="3" applyFont="1" applyBorder="1"/>
    <xf numFmtId="0" fontId="22" fillId="0" borderId="9" xfId="3" applyFont="1" applyBorder="1" applyAlignment="1">
      <alignment horizontal="left" vertical="center" indent="1"/>
    </xf>
    <xf numFmtId="0" fontId="19" fillId="0" borderId="9" xfId="3" applyFont="1" applyBorder="1" applyAlignment="1">
      <alignment horizontal="left" vertical="center" indent="2"/>
    </xf>
    <xf numFmtId="0" fontId="19" fillId="0" borderId="8" xfId="3" applyFont="1" applyBorder="1" applyAlignment="1">
      <alignment horizontal="left" vertical="center" indent="1"/>
    </xf>
    <xf numFmtId="0" fontId="22" fillId="0" borderId="4" xfId="3" applyFont="1" applyBorder="1"/>
    <xf numFmtId="165" fontId="19" fillId="0" borderId="0" xfId="3" applyNumberFormat="1" applyFont="1" applyAlignment="1">
      <alignment horizontal="center" vertical="center"/>
    </xf>
    <xf numFmtId="165" fontId="19" fillId="0" borderId="0" xfId="3" applyNumberFormat="1" applyFont="1" applyAlignment="1">
      <alignment horizontal="center" vertical="center" wrapText="1"/>
    </xf>
    <xf numFmtId="0" fontId="5" fillId="0" borderId="19" xfId="3" applyFont="1" applyBorder="1"/>
    <xf numFmtId="0" fontId="5" fillId="0" borderId="5" xfId="3" applyFont="1" applyBorder="1"/>
    <xf numFmtId="0" fontId="5" fillId="0" borderId="8" xfId="3" applyFont="1" applyBorder="1" applyAlignment="1">
      <alignment vertical="center"/>
    </xf>
    <xf numFmtId="0" fontId="20" fillId="0" borderId="0" xfId="3" applyFont="1" applyAlignment="1">
      <alignment horizontal="left"/>
    </xf>
    <xf numFmtId="173" fontId="30" fillId="0" borderId="0" xfId="3" applyNumberFormat="1" applyFont="1"/>
    <xf numFmtId="3" fontId="30" fillId="0" borderId="0" xfId="3" applyNumberFormat="1" applyFont="1"/>
    <xf numFmtId="0" fontId="46" fillId="0" borderId="0" xfId="3" applyFont="1" applyAlignment="1">
      <alignment vertical="center"/>
    </xf>
    <xf numFmtId="173" fontId="5" fillId="0" borderId="9" xfId="3" applyNumberFormat="1" applyFont="1" applyBorder="1" applyAlignment="1">
      <alignment horizontal="right" vertical="center" indent="1"/>
    </xf>
    <xf numFmtId="165" fontId="31" fillId="0" borderId="4" xfId="3" applyNumberFormat="1" applyFont="1" applyBorder="1" applyAlignment="1">
      <alignment horizontal="right" wrapText="1" indent="3"/>
    </xf>
    <xf numFmtId="165" fontId="3" fillId="0" borderId="4" xfId="3" applyNumberFormat="1" applyFont="1" applyBorder="1" applyAlignment="1">
      <alignment horizontal="right" wrapText="1" indent="3"/>
    </xf>
    <xf numFmtId="165" fontId="32" fillId="0" borderId="4" xfId="3" applyNumberFormat="1" applyFont="1" applyBorder="1" applyAlignment="1">
      <alignment horizontal="right" wrapText="1" indent="3"/>
    </xf>
    <xf numFmtId="165" fontId="32" fillId="0" borderId="6" xfId="3" applyNumberFormat="1" applyFont="1" applyBorder="1" applyAlignment="1">
      <alignment horizontal="right" wrapText="1" indent="3"/>
    </xf>
    <xf numFmtId="165" fontId="33" fillId="0" borderId="10" xfId="3" applyNumberFormat="1" applyFont="1" applyBorder="1" applyAlignment="1">
      <alignment horizontal="right" vertical="center" wrapText="1" indent="4"/>
    </xf>
    <xf numFmtId="165" fontId="22" fillId="0" borderId="10" xfId="3" applyNumberFormat="1" applyFont="1" applyBorder="1" applyAlignment="1">
      <alignment horizontal="right" vertical="center" indent="4"/>
    </xf>
    <xf numFmtId="165" fontId="27" fillId="0" borderId="4" xfId="3" applyNumberFormat="1" applyFont="1" applyBorder="1" applyAlignment="1">
      <alignment horizontal="right" vertical="center" indent="4"/>
    </xf>
    <xf numFmtId="165" fontId="11" fillId="0" borderId="6" xfId="3" applyNumberFormat="1" applyFont="1" applyBorder="1" applyAlignment="1">
      <alignment horizontal="right" indent="3"/>
    </xf>
    <xf numFmtId="177" fontId="23" fillId="0" borderId="15" xfId="3" applyNumberFormat="1" applyFont="1" applyBorder="1" applyAlignment="1">
      <alignment horizontal="right" indent="3"/>
    </xf>
    <xf numFmtId="177" fontId="18" fillId="0" borderId="5" xfId="3" applyNumberFormat="1" applyFont="1" applyBorder="1" applyAlignment="1">
      <alignment horizontal="right" indent="3"/>
    </xf>
    <xf numFmtId="177" fontId="11" fillId="0" borderId="5" xfId="3" applyNumberFormat="1" applyFont="1" applyBorder="1" applyAlignment="1">
      <alignment horizontal="right" indent="3"/>
    </xf>
    <xf numFmtId="177" fontId="23" fillId="0" borderId="5" xfId="3" applyNumberFormat="1" applyFont="1" applyBorder="1" applyAlignment="1">
      <alignment horizontal="right" indent="3"/>
    </xf>
    <xf numFmtId="177" fontId="11" fillId="0" borderId="14" xfId="3" applyNumberFormat="1" applyFont="1" applyBorder="1" applyAlignment="1">
      <alignment horizontal="right" indent="3"/>
    </xf>
    <xf numFmtId="165" fontId="31" fillId="0" borderId="15" xfId="17" applyNumberFormat="1" applyFont="1" applyBorder="1" applyAlignment="1">
      <alignment horizontal="right" vertical="center" indent="4"/>
    </xf>
    <xf numFmtId="165" fontId="3" fillId="0" borderId="5" xfId="17" applyNumberFormat="1" applyFont="1" applyBorder="1" applyAlignment="1">
      <alignment horizontal="right" vertical="center" indent="4"/>
    </xf>
    <xf numFmtId="165" fontId="32" fillId="0" borderId="0" xfId="17" applyNumberFormat="1" applyFont="1" applyAlignment="1">
      <alignment horizontal="right" vertical="center" indent="4"/>
    </xf>
    <xf numFmtId="165" fontId="32" fillId="0" borderId="5" xfId="17" applyNumberFormat="1" applyFont="1" applyBorder="1" applyAlignment="1">
      <alignment horizontal="right" vertical="center" indent="4"/>
    </xf>
    <xf numFmtId="165" fontId="31" fillId="0" borderId="5" xfId="17" applyNumberFormat="1" applyFont="1" applyBorder="1" applyAlignment="1">
      <alignment horizontal="right" vertical="center" indent="4"/>
    </xf>
    <xf numFmtId="165" fontId="32" fillId="0" borderId="14" xfId="17" applyNumberFormat="1" applyFont="1" applyBorder="1" applyAlignment="1">
      <alignment horizontal="right" vertical="center" indent="4"/>
    </xf>
    <xf numFmtId="165" fontId="23" fillId="0" borderId="15" xfId="3" applyNumberFormat="1" applyFont="1" applyBorder="1" applyAlignment="1">
      <alignment horizontal="right" vertical="center" indent="4"/>
    </xf>
    <xf numFmtId="165" fontId="23" fillId="0" borderId="5" xfId="3" applyNumberFormat="1" applyFont="1" applyBorder="1" applyAlignment="1">
      <alignment horizontal="right" vertical="center" indent="4"/>
    </xf>
    <xf numFmtId="165" fontId="5" fillId="0" borderId="5" xfId="3" applyNumberFormat="1" applyFont="1" applyBorder="1" applyAlignment="1">
      <alignment horizontal="right" vertical="center" indent="4"/>
    </xf>
    <xf numFmtId="165" fontId="11" fillId="0" borderId="5" xfId="3" applyNumberFormat="1" applyFont="1" applyBorder="1" applyAlignment="1">
      <alignment horizontal="right" vertical="center" indent="4"/>
    </xf>
    <xf numFmtId="165" fontId="5" fillId="0" borderId="14" xfId="3" applyNumberFormat="1" applyFont="1" applyBorder="1" applyAlignment="1">
      <alignment horizontal="right" vertical="center" indent="4"/>
    </xf>
    <xf numFmtId="165" fontId="31" fillId="0" borderId="4" xfId="3" applyNumberFormat="1" applyFont="1" applyBorder="1" applyAlignment="1">
      <alignment horizontal="right" vertical="center" indent="3"/>
    </xf>
    <xf numFmtId="165" fontId="3" fillId="0" borderId="4" xfId="3" applyNumberFormat="1" applyFont="1" applyBorder="1" applyAlignment="1">
      <alignment horizontal="right" vertical="center" indent="3"/>
    </xf>
    <xf numFmtId="165" fontId="32" fillId="0" borderId="4" xfId="3" applyNumberFormat="1" applyFont="1" applyBorder="1" applyAlignment="1">
      <alignment horizontal="right" vertical="center" indent="3"/>
    </xf>
    <xf numFmtId="165" fontId="32" fillId="0" borderId="6" xfId="3" applyNumberFormat="1" applyFont="1" applyBorder="1" applyAlignment="1">
      <alignment horizontal="right" vertical="center" indent="3"/>
    </xf>
    <xf numFmtId="165" fontId="31" fillId="0" borderId="4" xfId="17" applyNumberFormat="1" applyFont="1" applyBorder="1" applyAlignment="1">
      <alignment horizontal="right" vertical="center" indent="3"/>
    </xf>
    <xf numFmtId="165" fontId="3" fillId="0" borderId="4" xfId="17" applyNumberFormat="1" applyFont="1" applyBorder="1" applyAlignment="1">
      <alignment horizontal="right" vertical="center" indent="3"/>
    </xf>
    <xf numFmtId="165" fontId="32" fillId="0" borderId="4" xfId="17" applyNumberFormat="1" applyFont="1" applyBorder="1" applyAlignment="1">
      <alignment horizontal="right" vertical="center" indent="3"/>
    </xf>
    <xf numFmtId="165" fontId="32" fillId="0" borderId="6" xfId="17" applyNumberFormat="1" applyFont="1" applyBorder="1" applyAlignment="1">
      <alignment horizontal="right" vertical="center" indent="3"/>
    </xf>
    <xf numFmtId="179" fontId="5" fillId="0" borderId="0" xfId="3" applyNumberFormat="1" applyFont="1"/>
    <xf numFmtId="0" fontId="18" fillId="0" borderId="1" xfId="3" applyFont="1" applyBorder="1" applyAlignment="1">
      <alignment horizontal="center" vertical="center"/>
    </xf>
    <xf numFmtId="0" fontId="0" fillId="0" borderId="0" xfId="0" applyAlignment="1">
      <alignment vertical="top"/>
    </xf>
    <xf numFmtId="173" fontId="5" fillId="0" borderId="15" xfId="3" applyNumberFormat="1" applyFont="1" applyBorder="1"/>
    <xf numFmtId="173" fontId="5" fillId="0" borderId="5" xfId="3" applyNumberFormat="1" applyFont="1" applyBorder="1"/>
    <xf numFmtId="3" fontId="5" fillId="0" borderId="5" xfId="3" applyNumberFormat="1" applyFont="1" applyBorder="1" applyAlignment="1">
      <alignment horizontal="center"/>
    </xf>
    <xf numFmtId="173" fontId="18" fillId="0" borderId="5" xfId="3" applyNumberFormat="1" applyFont="1" applyBorder="1" applyAlignment="1">
      <alignment vertical="center"/>
    </xf>
    <xf numFmtId="173" fontId="18" fillId="0" borderId="14" xfId="3" applyNumberFormat="1" applyFont="1" applyBorder="1"/>
    <xf numFmtId="165" fontId="18" fillId="0" borderId="13" xfId="7" applyNumberFormat="1" applyFont="1" applyFill="1" applyBorder="1" applyAlignment="1">
      <alignment horizontal="right" vertical="center" indent="1"/>
    </xf>
    <xf numFmtId="165" fontId="18" fillId="0" borderId="2" xfId="7" applyNumberFormat="1" applyFont="1" applyFill="1" applyBorder="1" applyAlignment="1">
      <alignment horizontal="right" vertical="center" indent="1"/>
    </xf>
    <xf numFmtId="173" fontId="5" fillId="0" borderId="15" xfId="2" applyNumberFormat="1" applyFont="1" applyBorder="1" applyAlignment="1"/>
    <xf numFmtId="173" fontId="5" fillId="0" borderId="15" xfId="2" applyNumberFormat="1" applyFont="1" applyFill="1" applyBorder="1" applyAlignment="1"/>
    <xf numFmtId="173" fontId="5" fillId="0" borderId="10" xfId="2" applyNumberFormat="1" applyFont="1" applyFill="1" applyBorder="1" applyAlignment="1"/>
    <xf numFmtId="173" fontId="5" fillId="0" borderId="5" xfId="2" applyNumberFormat="1" applyFont="1" applyBorder="1" applyAlignment="1"/>
    <xf numFmtId="173" fontId="5" fillId="0" borderId="5" xfId="2" applyNumberFormat="1" applyFont="1" applyFill="1" applyBorder="1" applyAlignment="1"/>
    <xf numFmtId="173" fontId="5" fillId="0" borderId="5" xfId="2" applyNumberFormat="1" applyFont="1" applyFill="1" applyBorder="1" applyAlignment="1">
      <alignment horizontal="right" vertical="center" indent="1"/>
    </xf>
    <xf numFmtId="165" fontId="5" fillId="0" borderId="4" xfId="2" quotePrefix="1" applyNumberFormat="1" applyFont="1" applyFill="1" applyBorder="1" applyAlignment="1">
      <alignment horizontal="right" vertical="center" indent="1"/>
    </xf>
    <xf numFmtId="165" fontId="5" fillId="0" borderId="5" xfId="2" applyNumberFormat="1" applyFont="1" applyFill="1" applyBorder="1" applyAlignment="1"/>
    <xf numFmtId="165" fontId="5" fillId="0" borderId="4" xfId="2" applyNumberFormat="1" applyFont="1" applyFill="1" applyBorder="1" applyAlignment="1"/>
    <xf numFmtId="173" fontId="5" fillId="0" borderId="5" xfId="3" applyNumberFormat="1" applyFont="1" applyBorder="1" applyAlignment="1">
      <alignment horizontal="right" vertical="center" indent="1"/>
    </xf>
    <xf numFmtId="173" fontId="5" fillId="0" borderId="5" xfId="3" applyNumberFormat="1" applyFont="1" applyBorder="1" applyAlignment="1">
      <alignment horizontal="right" vertical="center"/>
    </xf>
    <xf numFmtId="173" fontId="18" fillId="0" borderId="14" xfId="3" applyNumberFormat="1" applyFont="1" applyBorder="1" applyAlignment="1">
      <alignment vertical="center"/>
    </xf>
    <xf numFmtId="175" fontId="18" fillId="0" borderId="13" xfId="7" applyNumberFormat="1" applyFont="1" applyFill="1" applyBorder="1" applyAlignment="1">
      <alignment vertical="center"/>
    </xf>
    <xf numFmtId="175" fontId="18" fillId="0" borderId="14" xfId="7" applyNumberFormat="1" applyFont="1" applyFill="1" applyBorder="1" applyAlignment="1">
      <alignment vertical="center"/>
    </xf>
    <xf numFmtId="175" fontId="18" fillId="0" borderId="6" xfId="7" applyNumberFormat="1" applyFont="1" applyFill="1" applyBorder="1" applyAlignment="1">
      <alignment vertical="center"/>
    </xf>
    <xf numFmtId="173" fontId="5" fillId="0" borderId="14" xfId="3" applyNumberFormat="1" applyFont="1" applyBorder="1"/>
    <xf numFmtId="173" fontId="5" fillId="0" borderId="6" xfId="3" applyNumberFormat="1" applyFont="1" applyBorder="1"/>
    <xf numFmtId="173" fontId="5" fillId="0" borderId="6" xfId="2" applyNumberFormat="1" applyFont="1" applyFill="1" applyBorder="1" applyAlignment="1"/>
    <xf numFmtId="3" fontId="0" fillId="0" borderId="0" xfId="0" applyNumberFormat="1"/>
    <xf numFmtId="0" fontId="0" fillId="0" borderId="20" xfId="0" applyBorder="1"/>
    <xf numFmtId="0" fontId="14" fillId="0" borderId="14" xfId="0" applyFont="1" applyBorder="1"/>
    <xf numFmtId="0" fontId="14" fillId="0" borderId="20" xfId="0" applyFont="1" applyBorder="1"/>
    <xf numFmtId="165" fontId="19" fillId="0" borderId="0" xfId="3" applyNumberFormat="1" applyFont="1" applyAlignment="1">
      <alignment vertical="center"/>
    </xf>
    <xf numFmtId="177" fontId="23" fillId="0" borderId="22" xfId="3" applyNumberFormat="1" applyFont="1" applyBorder="1" applyAlignment="1">
      <alignment horizontal="right" indent="3"/>
    </xf>
    <xf numFmtId="177" fontId="18" fillId="0" borderId="4" xfId="3" applyNumberFormat="1" applyFont="1" applyBorder="1" applyAlignment="1">
      <alignment horizontal="right" indent="3"/>
    </xf>
    <xf numFmtId="177" fontId="11" fillId="0" borderId="4" xfId="3" applyNumberFormat="1" applyFont="1" applyBorder="1" applyAlignment="1">
      <alignment horizontal="right" indent="3"/>
    </xf>
    <xf numFmtId="177" fontId="23" fillId="0" borderId="4" xfId="3" applyNumberFormat="1" applyFont="1" applyBorder="1" applyAlignment="1">
      <alignment horizontal="right" indent="3"/>
    </xf>
    <xf numFmtId="177" fontId="11" fillId="0" borderId="6" xfId="3" applyNumberFormat="1" applyFont="1" applyBorder="1" applyAlignment="1">
      <alignment horizontal="right" indent="3"/>
    </xf>
    <xf numFmtId="177" fontId="11" fillId="0" borderId="0" xfId="3" applyNumberFormat="1" applyFont="1" applyAlignment="1">
      <alignment horizontal="right" indent="3"/>
    </xf>
    <xf numFmtId="165" fontId="11" fillId="0" borderId="0" xfId="3" applyNumberFormat="1" applyFont="1" applyAlignment="1">
      <alignment horizontal="right" vertical="center" indent="4"/>
    </xf>
    <xf numFmtId="0" fontId="32" fillId="0" borderId="18" xfId="3" applyFont="1" applyBorder="1" applyAlignment="1">
      <alignment horizontal="left" indent="1"/>
    </xf>
    <xf numFmtId="0" fontId="18" fillId="0" borderId="0" xfId="3" applyFont="1" applyAlignment="1">
      <alignment horizontal="center" vertical="center"/>
    </xf>
    <xf numFmtId="3" fontId="23" fillId="0" borderId="0" xfId="4" applyNumberFormat="1" applyFont="1" applyAlignment="1">
      <alignment horizontal="right" vertical="center" indent="1"/>
    </xf>
    <xf numFmtId="165" fontId="23" fillId="0" borderId="0" xfId="3" applyNumberFormat="1" applyFont="1" applyAlignment="1">
      <alignment horizontal="right" vertical="center" indent="1"/>
    </xf>
    <xf numFmtId="165" fontId="5" fillId="0" borderId="0" xfId="7" applyNumberFormat="1" applyFont="1" applyFill="1" applyBorder="1" applyAlignment="1">
      <alignment horizontal="right" indent="2"/>
    </xf>
    <xf numFmtId="3" fontId="23" fillId="0" borderId="0" xfId="3" applyNumberFormat="1" applyFont="1" applyAlignment="1">
      <alignment horizontal="right" vertical="center" indent="1"/>
    </xf>
    <xf numFmtId="165" fontId="5" fillId="0" borderId="0" xfId="15" applyNumberFormat="1" applyFont="1" applyAlignment="1">
      <alignment horizontal="right" vertical="center" indent="1"/>
    </xf>
    <xf numFmtId="3" fontId="5" fillId="0" borderId="0" xfId="15" applyNumberFormat="1" applyFont="1" applyAlignment="1">
      <alignment horizontal="right" vertical="center" indent="1"/>
    </xf>
    <xf numFmtId="165" fontId="23" fillId="0" borderId="0" xfId="7" applyNumberFormat="1" applyFont="1" applyFill="1" applyBorder="1" applyAlignment="1">
      <alignment horizontal="right" vertical="center" indent="1"/>
    </xf>
    <xf numFmtId="3" fontId="5" fillId="0" borderId="0" xfId="3" applyNumberFormat="1" applyFont="1" applyAlignment="1">
      <alignment horizontal="right" vertical="center" indent="1"/>
    </xf>
    <xf numFmtId="0" fontId="18" fillId="0" borderId="23" xfId="3" applyFont="1" applyBorder="1" applyAlignment="1">
      <alignment horizontal="center" vertical="center"/>
    </xf>
    <xf numFmtId="173" fontId="5" fillId="0" borderId="22" xfId="2" applyNumberFormat="1" applyFont="1" applyFill="1" applyBorder="1" applyAlignment="1"/>
    <xf numFmtId="4" fontId="29" fillId="0" borderId="0" xfId="3" applyNumberFormat="1" applyFont="1"/>
    <xf numFmtId="165" fontId="5" fillId="0" borderId="0" xfId="3" applyNumberFormat="1" applyFont="1" applyAlignment="1">
      <alignment vertical="center"/>
    </xf>
    <xf numFmtId="0" fontId="5" fillId="0" borderId="0" xfId="0" applyFont="1"/>
    <xf numFmtId="10" fontId="19" fillId="0" borderId="0" xfId="3" applyNumberFormat="1" applyFont="1"/>
    <xf numFmtId="173" fontId="19" fillId="0" borderId="0" xfId="3" applyNumberFormat="1" applyFont="1"/>
    <xf numFmtId="0" fontId="18" fillId="0" borderId="13" xfId="0" applyFont="1" applyBorder="1" applyAlignment="1">
      <alignment horizontal="center" vertical="center"/>
    </xf>
    <xf numFmtId="0" fontId="18" fillId="0" borderId="21" xfId="0" applyFont="1" applyBorder="1" applyAlignment="1">
      <alignment horizontal="center" vertical="center"/>
    </xf>
    <xf numFmtId="0" fontId="5" fillId="0" borderId="22" xfId="0" applyFont="1" applyBorder="1"/>
    <xf numFmtId="0" fontId="5" fillId="0" borderId="29" xfId="0" applyFont="1" applyBorder="1"/>
    <xf numFmtId="3" fontId="18" fillId="0" borderId="4" xfId="0" applyNumberFormat="1" applyFont="1" applyBorder="1" applyAlignment="1">
      <alignment horizontal="right" indent="1"/>
    </xf>
    <xf numFmtId="3" fontId="18" fillId="0" borderId="0" xfId="0" applyNumberFormat="1" applyFont="1" applyAlignment="1">
      <alignment horizontal="right" indent="1"/>
    </xf>
    <xf numFmtId="3" fontId="18" fillId="0" borderId="9" xfId="0" applyNumberFormat="1" applyFont="1" applyBorder="1" applyAlignment="1">
      <alignment horizontal="right" indent="1"/>
    </xf>
    <xf numFmtId="180" fontId="18" fillId="0" borderId="4" xfId="0" applyNumberFormat="1" applyFont="1" applyBorder="1"/>
    <xf numFmtId="180" fontId="18" fillId="0" borderId="0" xfId="0" applyNumberFormat="1" applyFont="1"/>
    <xf numFmtId="3" fontId="5" fillId="0" borderId="4" xfId="0" applyNumberFormat="1" applyFont="1" applyBorder="1" applyAlignment="1">
      <alignment horizontal="right" indent="1"/>
    </xf>
    <xf numFmtId="3" fontId="5" fillId="0" borderId="0" xfId="0" applyNumberFormat="1" applyFont="1" applyAlignment="1">
      <alignment horizontal="right" indent="1"/>
    </xf>
    <xf numFmtId="3" fontId="5" fillId="0" borderId="9" xfId="0" applyNumberFormat="1" applyFont="1" applyBorder="1" applyAlignment="1">
      <alignment horizontal="right" indent="1"/>
    </xf>
    <xf numFmtId="180" fontId="5" fillId="0" borderId="4" xfId="0" applyNumberFormat="1" applyFont="1" applyBorder="1"/>
    <xf numFmtId="180" fontId="5" fillId="0" borderId="0" xfId="0" applyNumberFormat="1" applyFont="1"/>
    <xf numFmtId="181" fontId="18" fillId="0" borderId="0" xfId="3" applyNumberFormat="1" applyFont="1"/>
    <xf numFmtId="181" fontId="5" fillId="0" borderId="0" xfId="3" applyNumberFormat="1" applyFont="1"/>
    <xf numFmtId="3" fontId="18" fillId="0" borderId="4" xfId="0" applyNumberFormat="1" applyFont="1" applyBorder="1" applyAlignment="1">
      <alignment horizontal="right" vertical="center" indent="1"/>
    </xf>
    <xf numFmtId="3" fontId="18" fillId="0" borderId="0" xfId="0" applyNumberFormat="1" applyFont="1" applyAlignment="1">
      <alignment horizontal="right" vertical="center" indent="1"/>
    </xf>
    <xf numFmtId="3" fontId="18" fillId="0" borderId="9" xfId="0" applyNumberFormat="1" applyFont="1" applyBorder="1" applyAlignment="1">
      <alignment horizontal="right" vertical="center" indent="1"/>
    </xf>
    <xf numFmtId="182" fontId="18" fillId="0" borderId="0" xfId="3" applyNumberFormat="1" applyFont="1" applyAlignment="1">
      <alignment vertical="center"/>
    </xf>
    <xf numFmtId="180" fontId="18" fillId="0" borderId="4" xfId="0" applyNumberFormat="1" applyFont="1" applyBorder="1" applyAlignment="1">
      <alignment vertical="center"/>
    </xf>
    <xf numFmtId="180" fontId="18" fillId="0" borderId="0" xfId="0" applyNumberFormat="1" applyFont="1" applyAlignment="1">
      <alignment vertical="center"/>
    </xf>
    <xf numFmtId="180" fontId="18" fillId="0" borderId="9" xfId="0" applyNumberFormat="1" applyFont="1" applyBorder="1" applyAlignment="1">
      <alignment vertical="center"/>
    </xf>
    <xf numFmtId="3" fontId="5" fillId="0" borderId="4" xfId="0" applyNumberFormat="1" applyFont="1" applyBorder="1" applyAlignment="1">
      <alignment horizontal="right" vertical="center" indent="1"/>
    </xf>
    <xf numFmtId="3" fontId="5" fillId="0" borderId="0" xfId="0" applyNumberFormat="1" applyFont="1" applyAlignment="1">
      <alignment horizontal="right" vertical="center" indent="1"/>
    </xf>
    <xf numFmtId="3" fontId="5" fillId="0" borderId="9" xfId="0" applyNumberFormat="1" applyFont="1" applyBorder="1" applyAlignment="1">
      <alignment horizontal="right" vertical="center" indent="1"/>
    </xf>
    <xf numFmtId="180" fontId="5" fillId="0" borderId="4" xfId="0" applyNumberFormat="1" applyFont="1" applyBorder="1" applyAlignment="1">
      <alignment vertical="center"/>
    </xf>
    <xf numFmtId="180" fontId="5" fillId="0" borderId="0" xfId="0" applyNumberFormat="1" applyFont="1" applyAlignment="1">
      <alignment vertical="center"/>
    </xf>
    <xf numFmtId="180" fontId="5" fillId="0" borderId="9" xfId="0" applyNumberFormat="1" applyFont="1" applyBorder="1" applyAlignment="1">
      <alignment vertical="center"/>
    </xf>
    <xf numFmtId="49" fontId="5" fillId="0" borderId="0" xfId="3" applyNumberFormat="1" applyFont="1" applyAlignment="1">
      <alignment vertical="center"/>
    </xf>
    <xf numFmtId="182" fontId="18" fillId="0" borderId="0" xfId="3" applyNumberFormat="1" applyFont="1"/>
    <xf numFmtId="0" fontId="5" fillId="0" borderId="0" xfId="3" applyFont="1" applyAlignment="1">
      <alignment horizontal="right" vertical="center"/>
    </xf>
    <xf numFmtId="0" fontId="5" fillId="0" borderId="30" xfId="3" applyFont="1" applyBorder="1" applyAlignment="1">
      <alignment vertical="center"/>
    </xf>
    <xf numFmtId="0" fontId="5" fillId="0" borderId="31" xfId="0" applyFont="1" applyBorder="1" applyAlignment="1">
      <alignment vertical="center"/>
    </xf>
    <xf numFmtId="0" fontId="5" fillId="0" borderId="30" xfId="0" applyFont="1" applyBorder="1" applyAlignment="1">
      <alignment vertical="center"/>
    </xf>
    <xf numFmtId="0" fontId="5" fillId="0" borderId="32" xfId="0" applyFont="1" applyBorder="1" applyAlignment="1">
      <alignment vertical="center"/>
    </xf>
    <xf numFmtId="0" fontId="18" fillId="0" borderId="0" xfId="3" applyFont="1" applyAlignment="1">
      <alignment horizontal="center" vertical="center" wrapText="1"/>
    </xf>
    <xf numFmtId="0" fontId="18" fillId="0" borderId="9" xfId="3" applyFont="1" applyBorder="1" applyAlignment="1">
      <alignment horizontal="center" vertical="center" wrapText="1"/>
    </xf>
    <xf numFmtId="0" fontId="18" fillId="0" borderId="35" xfId="3" applyFont="1" applyBorder="1" applyAlignment="1">
      <alignment horizontal="center" vertical="center"/>
    </xf>
    <xf numFmtId="0" fontId="18" fillId="0" borderId="22" xfId="3" applyFont="1" applyBorder="1" applyAlignment="1">
      <alignment horizontal="center" vertical="center"/>
    </xf>
    <xf numFmtId="0" fontId="18" fillId="0" borderId="29" xfId="3" applyFont="1" applyBorder="1" applyAlignment="1">
      <alignment horizontal="center" vertical="center"/>
    </xf>
    <xf numFmtId="3" fontId="18" fillId="0" borderId="29" xfId="0" applyNumberFormat="1" applyFont="1" applyBorder="1" applyAlignment="1">
      <alignment horizontal="right" vertical="center" indent="1"/>
    </xf>
    <xf numFmtId="3" fontId="18" fillId="0" borderId="4" xfId="3" applyNumberFormat="1" applyFont="1" applyBorder="1" applyAlignment="1">
      <alignment horizontal="right" vertical="center" indent="1"/>
    </xf>
    <xf numFmtId="3" fontId="18" fillId="0" borderId="0" xfId="3" applyNumberFormat="1" applyFont="1" applyAlignment="1">
      <alignment horizontal="right" vertical="center" indent="1"/>
    </xf>
    <xf numFmtId="3" fontId="18" fillId="0" borderId="9" xfId="3" applyNumberFormat="1" applyFont="1" applyBorder="1" applyAlignment="1">
      <alignment horizontal="right" vertical="center" indent="1"/>
    </xf>
    <xf numFmtId="0" fontId="18" fillId="0" borderId="0" xfId="3" applyFont="1" applyAlignment="1">
      <alignment horizontal="right" vertical="center"/>
    </xf>
    <xf numFmtId="3" fontId="5" fillId="0" borderId="9" xfId="3" applyNumberFormat="1" applyFont="1" applyBorder="1" applyAlignment="1">
      <alignment horizontal="right" vertical="center" indent="1"/>
    </xf>
    <xf numFmtId="3" fontId="5" fillId="0" borderId="0" xfId="3" applyNumberFormat="1" applyFont="1" applyAlignment="1">
      <alignment horizontal="right" indent="1"/>
    </xf>
    <xf numFmtId="0" fontId="5" fillId="0" borderId="32" xfId="3" applyFont="1" applyBorder="1" applyAlignment="1">
      <alignment vertical="center"/>
    </xf>
    <xf numFmtId="0" fontId="5" fillId="0" borderId="31" xfId="3" applyFont="1" applyBorder="1" applyAlignment="1">
      <alignment vertical="center"/>
    </xf>
    <xf numFmtId="3" fontId="19" fillId="0" borderId="4" xfId="2" applyNumberFormat="1" applyFont="1" applyFill="1" applyBorder="1" applyAlignment="1">
      <alignment horizontal="right" vertical="center"/>
    </xf>
    <xf numFmtId="3" fontId="50" fillId="0" borderId="0" xfId="2" applyNumberFormat="1" applyFont="1" applyFill="1" applyBorder="1" applyAlignment="1">
      <alignment horizontal="right" vertical="center" indent="1"/>
    </xf>
    <xf numFmtId="0" fontId="50" fillId="0" borderId="0" xfId="3" applyFont="1" applyAlignment="1">
      <alignment horizontal="right" vertical="center" indent="1"/>
    </xf>
    <xf numFmtId="3" fontId="19" fillId="0" borderId="0" xfId="2" applyNumberFormat="1" applyFont="1" applyFill="1" applyBorder="1" applyAlignment="1">
      <alignment horizontal="right" vertical="center" indent="1"/>
    </xf>
    <xf numFmtId="3" fontId="19" fillId="0" borderId="0" xfId="3" applyNumberFormat="1" applyFont="1" applyAlignment="1">
      <alignment horizontal="right" indent="2"/>
    </xf>
    <xf numFmtId="3" fontId="19" fillId="0" borderId="0" xfId="2" applyNumberFormat="1" applyFont="1" applyFill="1" applyBorder="1" applyAlignment="1">
      <alignment horizontal="right" indent="2"/>
    </xf>
    <xf numFmtId="164" fontId="19" fillId="0" borderId="0" xfId="2" applyNumberFormat="1" applyFont="1" applyFill="1" applyBorder="1" applyAlignment="1">
      <alignment vertical="center"/>
    </xf>
    <xf numFmtId="3" fontId="19" fillId="0" borderId="0" xfId="2" quotePrefix="1" applyNumberFormat="1" applyFont="1" applyFill="1" applyBorder="1" applyAlignment="1">
      <alignment horizontal="right" vertical="center" indent="1"/>
    </xf>
    <xf numFmtId="3" fontId="22" fillId="0" borderId="0" xfId="2" applyNumberFormat="1" applyFont="1" applyFill="1" applyBorder="1" applyAlignment="1">
      <alignment horizontal="right" vertical="center" indent="1"/>
    </xf>
    <xf numFmtId="164" fontId="19" fillId="0" borderId="0" xfId="2" applyNumberFormat="1" applyFont="1" applyFill="1" applyBorder="1" applyAlignment="1">
      <alignment horizontal="right" indent="2"/>
    </xf>
    <xf numFmtId="164" fontId="22" fillId="0" borderId="0" xfId="2" applyNumberFormat="1" applyFont="1" applyFill="1" applyBorder="1" applyAlignment="1">
      <alignment horizontal="right" indent="2"/>
    </xf>
    <xf numFmtId="3" fontId="19" fillId="0" borderId="3" xfId="2" applyNumberFormat="1" applyFont="1" applyFill="1" applyBorder="1" applyAlignment="1">
      <alignment horizontal="right" vertical="center" indent="1"/>
    </xf>
    <xf numFmtId="177" fontId="19" fillId="0" borderId="4" xfId="2" applyNumberFormat="1" applyFont="1" applyFill="1" applyBorder="1" applyAlignment="1">
      <alignment horizontal="right" vertical="center"/>
    </xf>
    <xf numFmtId="0" fontId="19" fillId="0" borderId="4" xfId="3" applyFont="1" applyBorder="1" applyAlignment="1">
      <alignment horizontal="right" vertical="center"/>
    </xf>
    <xf numFmtId="3" fontId="19" fillId="0" borderId="4" xfId="2" applyNumberFormat="1" applyFont="1" applyFill="1" applyBorder="1" applyAlignment="1">
      <alignment horizontal="right"/>
    </xf>
    <xf numFmtId="3" fontId="19" fillId="0" borderId="4" xfId="2" quotePrefix="1" applyNumberFormat="1" applyFont="1" applyFill="1" applyBorder="1" applyAlignment="1">
      <alignment horizontal="right" vertical="center"/>
    </xf>
    <xf numFmtId="3" fontId="22" fillId="0" borderId="4" xfId="2" applyNumberFormat="1" applyFont="1" applyFill="1" applyBorder="1" applyAlignment="1">
      <alignment horizontal="right" vertical="center"/>
    </xf>
    <xf numFmtId="164" fontId="19" fillId="0" borderId="4" xfId="2" applyNumberFormat="1" applyFont="1" applyFill="1" applyBorder="1" applyAlignment="1">
      <alignment horizontal="right"/>
    </xf>
    <xf numFmtId="164" fontId="22" fillId="0" borderId="4" xfId="2" applyNumberFormat="1" applyFont="1" applyFill="1" applyBorder="1" applyAlignment="1">
      <alignment horizontal="right"/>
    </xf>
    <xf numFmtId="3" fontId="19" fillId="0" borderId="4" xfId="3" applyNumberFormat="1" applyFont="1" applyBorder="1" applyAlignment="1">
      <alignment horizontal="right"/>
    </xf>
    <xf numFmtId="3" fontId="19" fillId="0" borderId="6" xfId="2" applyNumberFormat="1" applyFont="1" applyFill="1" applyBorder="1" applyAlignment="1">
      <alignment horizontal="right" vertical="center"/>
    </xf>
    <xf numFmtId="0" fontId="5" fillId="0" borderId="4" xfId="3" applyFont="1" applyBorder="1" applyAlignment="1">
      <alignment horizontal="right" vertical="center" wrapText="1"/>
    </xf>
    <xf numFmtId="3" fontId="5" fillId="0" borderId="4" xfId="3" applyNumberFormat="1" applyFont="1" applyBorder="1" applyAlignment="1">
      <alignment horizontal="right" vertical="center" wrapText="1"/>
    </xf>
    <xf numFmtId="0" fontId="5" fillId="0" borderId="6" xfId="3" applyFont="1" applyBorder="1" applyAlignment="1">
      <alignment horizontal="right" vertical="center" wrapText="1"/>
    </xf>
    <xf numFmtId="0" fontId="5" fillId="0" borderId="36" xfId="3" applyFont="1" applyBorder="1" applyAlignment="1">
      <alignment horizontal="left" vertical="center" wrapText="1"/>
    </xf>
    <xf numFmtId="3" fontId="5" fillId="0" borderId="9" xfId="3" applyNumberFormat="1" applyFont="1" applyBorder="1" applyAlignment="1">
      <alignment horizontal="left" vertical="center" wrapText="1"/>
    </xf>
    <xf numFmtId="0" fontId="5" fillId="0" borderId="9" xfId="3" applyFont="1" applyBorder="1" applyAlignment="1">
      <alignment horizontal="left" vertical="center" wrapText="1"/>
    </xf>
    <xf numFmtId="0" fontId="52" fillId="0" borderId="9" xfId="3" applyFont="1" applyBorder="1" applyAlignment="1">
      <alignment horizontal="left" vertical="center" wrapText="1"/>
    </xf>
    <xf numFmtId="0" fontId="5" fillId="0" borderId="8" xfId="3" applyFont="1" applyBorder="1" applyAlignment="1">
      <alignment horizontal="left" vertical="center" wrapText="1"/>
    </xf>
    <xf numFmtId="0" fontId="5" fillId="0" borderId="37" xfId="3" applyFont="1" applyBorder="1" applyAlignment="1">
      <alignment horizontal="right" vertical="center" wrapText="1" indent="2"/>
    </xf>
    <xf numFmtId="3" fontId="5" fillId="0" borderId="0" xfId="3" applyNumberFormat="1" applyFont="1" applyAlignment="1">
      <alignment horizontal="right" vertical="center" wrapText="1" indent="2"/>
    </xf>
    <xf numFmtId="0" fontId="5" fillId="0" borderId="0" xfId="3" applyFont="1" applyAlignment="1">
      <alignment horizontal="right" vertical="center" wrapText="1" indent="2"/>
    </xf>
    <xf numFmtId="0" fontId="5" fillId="0" borderId="3" xfId="3" applyFont="1" applyBorder="1" applyAlignment="1">
      <alignment horizontal="right" vertical="center" wrapText="1" indent="2"/>
    </xf>
    <xf numFmtId="0" fontId="52" fillId="0" borderId="0" xfId="3" applyFont="1" applyAlignment="1">
      <alignment horizontal="left" vertical="center" wrapText="1"/>
    </xf>
    <xf numFmtId="0" fontId="18" fillId="0" borderId="25" xfId="0" applyFont="1" applyBorder="1" applyAlignment="1">
      <alignment vertical="center"/>
    </xf>
    <xf numFmtId="0" fontId="5" fillId="0" borderId="15" xfId="0" applyFont="1" applyBorder="1"/>
    <xf numFmtId="0" fontId="5" fillId="0" borderId="30" xfId="3" applyFont="1" applyBorder="1"/>
    <xf numFmtId="3" fontId="5" fillId="0" borderId="38" xfId="0" applyNumberFormat="1" applyFont="1" applyBorder="1" applyAlignment="1">
      <alignment horizontal="right" indent="1"/>
    </xf>
    <xf numFmtId="0" fontId="0" fillId="0" borderId="4" xfId="0" applyBorder="1"/>
    <xf numFmtId="0" fontId="0" fillId="0" borderId="31" xfId="0" applyBorder="1"/>
    <xf numFmtId="0" fontId="0" fillId="0" borderId="32" xfId="0" applyBorder="1"/>
    <xf numFmtId="0" fontId="18" fillId="0" borderId="2" xfId="0" applyFont="1" applyBorder="1" applyAlignment="1">
      <alignment horizontal="center" vertical="center"/>
    </xf>
    <xf numFmtId="0" fontId="5" fillId="0" borderId="10" xfId="0" applyFont="1" applyBorder="1"/>
    <xf numFmtId="0" fontId="18" fillId="0" borderId="26" xfId="0" applyFont="1" applyBorder="1" applyAlignment="1">
      <alignment vertical="center"/>
    </xf>
    <xf numFmtId="0" fontId="0" fillId="0" borderId="10" xfId="0" applyBorder="1"/>
    <xf numFmtId="0" fontId="5" fillId="0" borderId="0" xfId="0" applyFont="1" applyAlignment="1">
      <alignment vertical="center"/>
    </xf>
    <xf numFmtId="0" fontId="3" fillId="0" borderId="0" xfId="0" applyFont="1" applyAlignment="1">
      <alignment horizontal="left" vertical="center" indent="1"/>
    </xf>
    <xf numFmtId="3" fontId="3" fillId="0" borderId="0" xfId="0" applyNumberFormat="1" applyFont="1" applyAlignment="1">
      <alignment horizontal="right" vertical="center" indent="1"/>
    </xf>
    <xf numFmtId="165" fontId="11" fillId="0" borderId="0" xfId="3" applyNumberFormat="1" applyFont="1" applyAlignment="1">
      <alignment horizontal="right" indent="3"/>
    </xf>
    <xf numFmtId="165" fontId="32" fillId="0" borderId="0" xfId="3" applyNumberFormat="1" applyFont="1" applyAlignment="1">
      <alignment horizontal="right" vertical="center" indent="3"/>
    </xf>
    <xf numFmtId="165" fontId="5" fillId="0" borderId="0" xfId="3" applyNumberFormat="1" applyFont="1" applyAlignment="1">
      <alignment horizontal="right" vertical="center" indent="4"/>
    </xf>
    <xf numFmtId="165" fontId="32" fillId="0" borderId="0" xfId="17" applyNumberFormat="1" applyFont="1" applyAlignment="1">
      <alignment horizontal="right" vertical="center" indent="3"/>
    </xf>
    <xf numFmtId="165" fontId="5" fillId="0" borderId="0" xfId="3" applyNumberFormat="1" applyFont="1" applyAlignment="1">
      <alignment horizontal="right" vertical="center" indent="3"/>
    </xf>
    <xf numFmtId="49" fontId="5" fillId="0" borderId="9" xfId="3" applyNumberFormat="1" applyFont="1" applyBorder="1" applyAlignment="1">
      <alignment vertical="center"/>
    </xf>
    <xf numFmtId="165" fontId="18" fillId="0" borderId="2" xfId="3" applyNumberFormat="1" applyFont="1" applyBorder="1" applyAlignment="1">
      <alignment vertical="center" wrapText="1"/>
    </xf>
    <xf numFmtId="165" fontId="18" fillId="0" borderId="28" xfId="3" applyNumberFormat="1" applyFont="1" applyBorder="1" applyAlignment="1">
      <alignment vertical="center" wrapText="1"/>
    </xf>
    <xf numFmtId="165" fontId="14" fillId="0" borderId="1" xfId="0" applyNumberFormat="1" applyFont="1" applyBorder="1"/>
    <xf numFmtId="165" fontId="14" fillId="0" borderId="28" xfId="0" applyNumberFormat="1" applyFont="1" applyBorder="1"/>
    <xf numFmtId="177" fontId="5" fillId="0" borderId="0" xfId="3" applyNumberFormat="1" applyFont="1"/>
    <xf numFmtId="165" fontId="19" fillId="0" borderId="9" xfId="3" applyNumberFormat="1" applyFont="1" applyBorder="1" applyAlignment="1">
      <alignment horizontal="right" vertical="center" indent="1"/>
    </xf>
    <xf numFmtId="4" fontId="9" fillId="0" borderId="0" xfId="16" applyNumberFormat="1" applyFont="1"/>
    <xf numFmtId="183" fontId="18" fillId="0" borderId="0" xfId="3" applyNumberFormat="1" applyFont="1" applyAlignment="1">
      <alignment vertical="center"/>
    </xf>
    <xf numFmtId="179" fontId="18" fillId="0" borderId="0" xfId="3" applyNumberFormat="1" applyFont="1" applyAlignment="1">
      <alignment vertical="center"/>
    </xf>
    <xf numFmtId="179" fontId="5" fillId="0" borderId="0" xfId="3" applyNumberFormat="1" applyFont="1" applyAlignment="1">
      <alignment vertical="center"/>
    </xf>
    <xf numFmtId="184" fontId="19" fillId="0" borderId="0" xfId="3" applyNumberFormat="1" applyFont="1" applyAlignment="1">
      <alignment vertical="center"/>
    </xf>
    <xf numFmtId="179" fontId="22" fillId="0" borderId="0" xfId="3" applyNumberFormat="1" applyFont="1" applyAlignment="1">
      <alignment vertical="center"/>
    </xf>
    <xf numFmtId="179" fontId="19" fillId="0" borderId="0" xfId="3" applyNumberFormat="1" applyFont="1" applyAlignment="1">
      <alignment vertical="center"/>
    </xf>
    <xf numFmtId="185" fontId="22" fillId="0" borderId="0" xfId="3" applyNumberFormat="1" applyFont="1" applyAlignment="1">
      <alignment vertical="center"/>
    </xf>
    <xf numFmtId="183" fontId="19" fillId="0" borderId="0" xfId="3" applyNumberFormat="1" applyFont="1"/>
    <xf numFmtId="177" fontId="19" fillId="0" borderId="4" xfId="2" applyNumberFormat="1" applyFont="1" applyFill="1" applyBorder="1" applyAlignment="1">
      <alignment horizontal="right" vertical="center" indent="1"/>
    </xf>
    <xf numFmtId="3" fontId="5" fillId="4" borderId="4" xfId="4" applyNumberFormat="1" applyFont="1" applyFill="1" applyBorder="1" applyAlignment="1">
      <alignment horizontal="right" vertical="center" indent="1"/>
    </xf>
    <xf numFmtId="0" fontId="5" fillId="4" borderId="4" xfId="3" applyFont="1" applyFill="1" applyBorder="1"/>
    <xf numFmtId="0" fontId="4" fillId="4" borderId="9" xfId="3" applyFont="1" applyFill="1" applyBorder="1" applyAlignment="1">
      <alignment horizontal="left" vertical="center" wrapText="1" indent="1"/>
    </xf>
    <xf numFmtId="165" fontId="11" fillId="4" borderId="4" xfId="3" applyNumberFormat="1" applyFont="1" applyFill="1" applyBorder="1" applyAlignment="1">
      <alignment horizontal="right" vertical="center" indent="2"/>
    </xf>
    <xf numFmtId="0" fontId="5" fillId="4" borderId="9" xfId="3" applyFont="1" applyFill="1" applyBorder="1"/>
    <xf numFmtId="0" fontId="31" fillId="4" borderId="9" xfId="3" applyFont="1" applyFill="1" applyBorder="1" applyAlignment="1">
      <alignment horizontal="left" vertical="center" wrapText="1" indent="1"/>
    </xf>
    <xf numFmtId="165" fontId="23" fillId="4" borderId="4" xfId="3" applyNumberFormat="1" applyFont="1" applyFill="1" applyBorder="1" applyAlignment="1">
      <alignment horizontal="right" vertical="center" indent="2"/>
    </xf>
    <xf numFmtId="165" fontId="5" fillId="4" borderId="4" xfId="3" applyNumberFormat="1" applyFont="1" applyFill="1" applyBorder="1" applyAlignment="1">
      <alignment horizontal="right" vertical="center" indent="2"/>
    </xf>
    <xf numFmtId="0" fontId="32" fillId="4" borderId="9" xfId="3" applyFont="1" applyFill="1" applyBorder="1" applyAlignment="1">
      <alignment horizontal="left" vertical="center" wrapText="1" indent="1"/>
    </xf>
    <xf numFmtId="165" fontId="5" fillId="4" borderId="0" xfId="3" applyNumberFormat="1" applyFont="1" applyFill="1"/>
    <xf numFmtId="0" fontId="9" fillId="4" borderId="19" xfId="0" applyFont="1" applyFill="1" applyBorder="1"/>
    <xf numFmtId="165" fontId="5" fillId="4" borderId="4" xfId="3" applyNumberFormat="1" applyFont="1" applyFill="1" applyBorder="1" applyAlignment="1">
      <alignment horizontal="right" vertical="center" indent="3"/>
    </xf>
    <xf numFmtId="165" fontId="11" fillId="4" borderId="4" xfId="3" applyNumberFormat="1" applyFont="1" applyFill="1" applyBorder="1" applyAlignment="1">
      <alignment horizontal="right" vertical="center" indent="3"/>
    </xf>
    <xf numFmtId="0" fontId="5" fillId="4" borderId="0" xfId="3" applyFont="1" applyFill="1" applyAlignment="1">
      <alignment vertical="center"/>
    </xf>
    <xf numFmtId="0" fontId="5" fillId="4" borderId="0" xfId="3" applyFont="1" applyFill="1"/>
    <xf numFmtId="0" fontId="18" fillId="4" borderId="0" xfId="3" applyFont="1" applyFill="1" applyAlignment="1">
      <alignment vertical="center"/>
    </xf>
    <xf numFmtId="0" fontId="5" fillId="4" borderId="9" xfId="3" applyFont="1" applyFill="1" applyBorder="1" applyAlignment="1">
      <alignment vertical="top"/>
    </xf>
    <xf numFmtId="165" fontId="22" fillId="0" borderId="0" xfId="3" applyNumberFormat="1" applyFont="1" applyAlignment="1">
      <alignment vertical="center"/>
    </xf>
    <xf numFmtId="3" fontId="19" fillId="0" borderId="4" xfId="2" quotePrefix="1" applyNumberFormat="1" applyFont="1" applyFill="1" applyBorder="1" applyAlignment="1">
      <alignment horizontal="right" vertical="center" indent="1"/>
    </xf>
    <xf numFmtId="0" fontId="40" fillId="0" borderId="0" xfId="0" applyFont="1"/>
    <xf numFmtId="3" fontId="18" fillId="0" borderId="5" xfId="0" applyNumberFormat="1" applyFont="1" applyBorder="1" applyAlignment="1">
      <alignment horizontal="right" indent="1"/>
    </xf>
    <xf numFmtId="3" fontId="5" fillId="0" borderId="5" xfId="0" applyNumberFormat="1" applyFont="1" applyBorder="1" applyAlignment="1">
      <alignment horizontal="right" indent="1"/>
    </xf>
    <xf numFmtId="3" fontId="18" fillId="0" borderId="5" xfId="0" applyNumberFormat="1" applyFont="1" applyBorder="1" applyAlignment="1">
      <alignment horizontal="right" vertical="center" indent="1"/>
    </xf>
    <xf numFmtId="3" fontId="5" fillId="0" borderId="5" xfId="0" applyNumberFormat="1" applyFont="1" applyBorder="1" applyAlignment="1">
      <alignment horizontal="right" vertical="center" indent="1"/>
    </xf>
    <xf numFmtId="0" fontId="5" fillId="0" borderId="4" xfId="3" applyFont="1" applyBorder="1" applyAlignment="1">
      <alignment horizontal="right" vertical="center"/>
    </xf>
    <xf numFmtId="0" fontId="0" fillId="0" borderId="9" xfId="0" applyBorder="1"/>
    <xf numFmtId="0" fontId="27" fillId="0" borderId="0" xfId="3" applyFont="1" applyAlignment="1">
      <alignment vertical="center"/>
    </xf>
    <xf numFmtId="177" fontId="0" fillId="0" borderId="0" xfId="0" applyNumberFormat="1"/>
    <xf numFmtId="173" fontId="5" fillId="0" borderId="4" xfId="3" applyNumberFormat="1" applyFont="1" applyBorder="1" applyAlignment="1">
      <alignment horizontal="right" vertical="center" indent="1"/>
    </xf>
    <xf numFmtId="0" fontId="3" fillId="0" borderId="0" xfId="0" applyFont="1" applyAlignment="1">
      <alignment horizontal="center" vertical="center"/>
    </xf>
    <xf numFmtId="164" fontId="0" fillId="0" borderId="0" xfId="0" applyNumberFormat="1"/>
    <xf numFmtId="186" fontId="5" fillId="0" borderId="0" xfId="3" applyNumberFormat="1" applyFont="1"/>
    <xf numFmtId="187" fontId="5" fillId="0" borderId="0" xfId="3" applyNumberFormat="1" applyFont="1" applyAlignment="1">
      <alignment vertical="center"/>
    </xf>
    <xf numFmtId="188" fontId="5" fillId="0" borderId="0" xfId="3" applyNumberFormat="1" applyFont="1" applyAlignment="1">
      <alignment vertical="center"/>
    </xf>
    <xf numFmtId="185" fontId="5" fillId="0" borderId="0" xfId="3" applyNumberFormat="1" applyFont="1" applyAlignment="1">
      <alignment vertical="center"/>
    </xf>
    <xf numFmtId="183" fontId="5" fillId="0" borderId="0" xfId="3" applyNumberFormat="1" applyFont="1"/>
    <xf numFmtId="165" fontId="0" fillId="0" borderId="0" xfId="0" applyNumberFormat="1"/>
    <xf numFmtId="165" fontId="14" fillId="0" borderId="0" xfId="0" applyNumberFormat="1" applyFont="1"/>
    <xf numFmtId="0" fontId="18" fillId="0" borderId="28" xfId="3" applyFont="1" applyBorder="1" applyAlignment="1">
      <alignment horizontal="center" vertical="center"/>
    </xf>
    <xf numFmtId="3" fontId="5" fillId="4" borderId="4" xfId="3" applyNumberFormat="1" applyFont="1" applyFill="1" applyBorder="1" applyAlignment="1">
      <alignment horizontal="right" vertical="center" indent="1"/>
    </xf>
    <xf numFmtId="3" fontId="30" fillId="4" borderId="0" xfId="3" applyNumberFormat="1" applyFont="1" applyFill="1" applyAlignment="1">
      <alignment vertical="center"/>
    </xf>
    <xf numFmtId="165" fontId="19" fillId="4" borderId="4" xfId="3" applyNumberFormat="1" applyFont="1" applyFill="1" applyBorder="1" applyAlignment="1">
      <alignment horizontal="right" vertical="center" indent="4"/>
    </xf>
    <xf numFmtId="177" fontId="11" fillId="4" borderId="5" xfId="3" applyNumberFormat="1" applyFont="1" applyFill="1" applyBorder="1" applyAlignment="1">
      <alignment horizontal="right" indent="3"/>
    </xf>
    <xf numFmtId="165" fontId="32" fillId="4" borderId="4" xfId="17" applyNumberFormat="1" applyFont="1" applyFill="1" applyBorder="1" applyAlignment="1">
      <alignment horizontal="right" vertical="center" indent="3"/>
    </xf>
    <xf numFmtId="165" fontId="32" fillId="4" borderId="5" xfId="17" applyNumberFormat="1" applyFont="1" applyFill="1" applyBorder="1" applyAlignment="1">
      <alignment horizontal="right" vertical="center" indent="4"/>
    </xf>
    <xf numFmtId="165" fontId="5" fillId="4" borderId="5" xfId="3" applyNumberFormat="1" applyFont="1" applyFill="1" applyBorder="1" applyAlignment="1">
      <alignment horizontal="right" vertical="center" indent="4"/>
    </xf>
    <xf numFmtId="165" fontId="32" fillId="4" borderId="4" xfId="3" applyNumberFormat="1" applyFont="1" applyFill="1" applyBorder="1" applyAlignment="1">
      <alignment horizontal="right" vertical="center" indent="3"/>
    </xf>
    <xf numFmtId="0" fontId="11" fillId="4" borderId="0" xfId="3" applyFont="1" applyFill="1" applyAlignment="1">
      <alignment vertical="center"/>
    </xf>
    <xf numFmtId="165" fontId="36" fillId="4" borderId="0" xfId="3" applyNumberFormat="1" applyFont="1" applyFill="1" applyAlignment="1">
      <alignment horizontal="right" wrapText="1"/>
    </xf>
    <xf numFmtId="165" fontId="5" fillId="0" borderId="4" xfId="2" applyNumberFormat="1" applyFont="1" applyFill="1" applyBorder="1" applyAlignment="1">
      <alignment horizontal="right" vertical="center" indent="1"/>
    </xf>
    <xf numFmtId="173" fontId="5" fillId="0" borderId="0" xfId="3" applyNumberFormat="1" applyFont="1" applyAlignment="1">
      <alignment horizontal="right" vertical="center" indent="1"/>
    </xf>
    <xf numFmtId="0" fontId="19" fillId="0" borderId="9" xfId="3" applyFont="1" applyBorder="1" applyAlignment="1">
      <alignment horizontal="left" vertical="center" wrapText="1" indent="1"/>
    </xf>
    <xf numFmtId="184" fontId="5" fillId="0" borderId="0" xfId="3" applyNumberFormat="1" applyFont="1"/>
    <xf numFmtId="3" fontId="30" fillId="0" borderId="0" xfId="3" applyNumberFormat="1" applyFont="1" applyAlignment="1">
      <alignment horizontal="right" vertical="center" indent="1"/>
    </xf>
    <xf numFmtId="0" fontId="19" fillId="4" borderId="0" xfId="3" applyFont="1" applyFill="1"/>
    <xf numFmtId="165" fontId="35" fillId="0" borderId="0" xfId="3" applyNumberFormat="1" applyFont="1" applyAlignment="1">
      <alignment horizontal="right" wrapText="1"/>
    </xf>
    <xf numFmtId="165" fontId="36" fillId="0" borderId="0" xfId="3" applyNumberFormat="1" applyFont="1" applyAlignment="1">
      <alignment horizontal="right" wrapText="1"/>
    </xf>
    <xf numFmtId="165" fontId="36" fillId="0" borderId="3" xfId="3" applyNumberFormat="1" applyFont="1" applyBorder="1" applyAlignment="1">
      <alignment horizontal="right" wrapText="1"/>
    </xf>
    <xf numFmtId="0" fontId="9" fillId="0" borderId="19" xfId="0" applyFont="1" applyBorder="1"/>
    <xf numFmtId="4" fontId="9" fillId="0" borderId="19" xfId="0" applyNumberFormat="1" applyFont="1" applyBorder="1"/>
    <xf numFmtId="0" fontId="47" fillId="0" borderId="19" xfId="0" applyFont="1" applyBorder="1"/>
    <xf numFmtId="165" fontId="5" fillId="0" borderId="5" xfId="3" applyNumberFormat="1" applyFont="1" applyBorder="1" applyAlignment="1">
      <alignment horizontal="right" vertical="center" indent="3"/>
    </xf>
    <xf numFmtId="165" fontId="32" fillId="0" borderId="4" xfId="17" applyNumberFormat="1" applyFont="1" applyBorder="1" applyAlignment="1">
      <alignment horizontal="right" vertical="center" indent="2"/>
    </xf>
    <xf numFmtId="165" fontId="11" fillId="0" borderId="5" xfId="3" applyNumberFormat="1" applyFont="1" applyBorder="1" applyAlignment="1">
      <alignment horizontal="right" vertical="center" indent="3"/>
    </xf>
    <xf numFmtId="165" fontId="5" fillId="0" borderId="15" xfId="3" applyNumberFormat="1" applyFont="1" applyBorder="1" applyAlignment="1">
      <alignment horizontal="right" vertical="center" indent="3"/>
    </xf>
    <xf numFmtId="2" fontId="18" fillId="0" borderId="0" xfId="3" applyNumberFormat="1" applyFont="1" applyAlignment="1">
      <alignment vertical="center"/>
    </xf>
    <xf numFmtId="0" fontId="32" fillId="4" borderId="8" xfId="3" applyFont="1" applyFill="1" applyBorder="1" applyAlignment="1">
      <alignment horizontal="left" vertical="center" wrapText="1" indent="1"/>
    </xf>
    <xf numFmtId="165" fontId="27" fillId="4" borderId="6" xfId="3" applyNumberFormat="1" applyFont="1" applyFill="1" applyBorder="1" applyAlignment="1">
      <alignment horizontal="center" vertical="center"/>
    </xf>
    <xf numFmtId="165" fontId="19" fillId="0" borderId="10" xfId="3" applyNumberFormat="1" applyFont="1" applyBorder="1" applyAlignment="1">
      <alignment horizontal="center" vertical="center"/>
    </xf>
    <xf numFmtId="165" fontId="19" fillId="0" borderId="4" xfId="3" applyNumberFormat="1" applyFont="1" applyBorder="1" applyAlignment="1">
      <alignment horizontal="center" vertical="center"/>
    </xf>
    <xf numFmtId="165" fontId="27" fillId="0" borderId="4" xfId="3" applyNumberFormat="1" applyFont="1" applyBorder="1" applyAlignment="1">
      <alignment horizontal="center" vertical="center"/>
    </xf>
    <xf numFmtId="165" fontId="33" fillId="0" borderId="4" xfId="3" applyNumberFormat="1" applyFont="1" applyBorder="1" applyAlignment="1">
      <alignment horizontal="center" vertical="center"/>
    </xf>
    <xf numFmtId="0" fontId="18" fillId="4" borderId="0" xfId="3" applyFont="1" applyFill="1"/>
    <xf numFmtId="0" fontId="30" fillId="4" borderId="0" xfId="3" applyFont="1" applyFill="1"/>
    <xf numFmtId="0" fontId="41" fillId="4" borderId="0" xfId="3" applyFont="1" applyFill="1"/>
    <xf numFmtId="0" fontId="3" fillId="0" borderId="22" xfId="0" applyFont="1" applyBorder="1" applyAlignment="1">
      <alignment horizontal="center" vertical="center"/>
    </xf>
    <xf numFmtId="0" fontId="0" fillId="0" borderId="3" xfId="0" applyBorder="1"/>
    <xf numFmtId="0" fontId="0" fillId="0" borderId="8" xfId="0" applyBorder="1"/>
    <xf numFmtId="0" fontId="0" fillId="0" borderId="28" xfId="0" applyBorder="1"/>
    <xf numFmtId="165" fontId="0" fillId="0" borderId="4" xfId="0" applyNumberFormat="1" applyBorder="1"/>
    <xf numFmtId="165" fontId="0" fillId="0" borderId="6" xfId="0" applyNumberFormat="1" applyBorder="1"/>
    <xf numFmtId="0" fontId="3" fillId="0" borderId="4" xfId="0" applyFont="1" applyBorder="1" applyAlignment="1">
      <alignment horizontal="center" vertical="center"/>
    </xf>
    <xf numFmtId="0" fontId="34" fillId="0" borderId="0" xfId="0" applyFont="1" applyAlignment="1">
      <alignment horizontal="left" vertical="center" indent="1"/>
    </xf>
    <xf numFmtId="0" fontId="56" fillId="0" borderId="1" xfId="0" applyFont="1" applyBorder="1" applyAlignment="1">
      <alignment horizontal="left" vertical="center" indent="1"/>
    </xf>
    <xf numFmtId="0" fontId="34" fillId="0" borderId="8" xfId="0" applyFont="1" applyBorder="1" applyAlignment="1">
      <alignment horizontal="left" vertical="center" indent="1"/>
    </xf>
    <xf numFmtId="3" fontId="56" fillId="0" borderId="6" xfId="1" applyNumberFormat="1" applyFont="1" applyFill="1" applyBorder="1" applyAlignment="1">
      <alignment horizontal="center" vertical="center"/>
    </xf>
    <xf numFmtId="3" fontId="56" fillId="0" borderId="3" xfId="1" applyNumberFormat="1" applyFont="1" applyFill="1" applyBorder="1" applyAlignment="1">
      <alignment horizontal="center" vertical="center"/>
    </xf>
    <xf numFmtId="3" fontId="34" fillId="0" borderId="15" xfId="1" applyNumberFormat="1" applyFont="1" applyFill="1" applyBorder="1" applyAlignment="1">
      <alignment horizontal="right" vertical="center" indent="1"/>
    </xf>
    <xf numFmtId="3" fontId="34" fillId="0" borderId="10" xfId="1" applyNumberFormat="1" applyFont="1" applyFill="1" applyBorder="1" applyAlignment="1">
      <alignment horizontal="right" vertical="center" indent="1"/>
    </xf>
    <xf numFmtId="3" fontId="34" fillId="0" borderId="5" xfId="1" applyNumberFormat="1" applyFont="1" applyFill="1" applyBorder="1" applyAlignment="1">
      <alignment horizontal="right" vertical="center" indent="1"/>
    </xf>
    <xf numFmtId="3" fontId="34" fillId="0" borderId="4" xfId="1" applyNumberFormat="1" applyFont="1" applyFill="1" applyBorder="1" applyAlignment="1">
      <alignment horizontal="right" vertical="center" indent="1"/>
    </xf>
    <xf numFmtId="3" fontId="34" fillId="0" borderId="14" xfId="1" applyNumberFormat="1" applyFont="1" applyFill="1" applyBorder="1" applyAlignment="1">
      <alignment horizontal="right" vertical="center" indent="1"/>
    </xf>
    <xf numFmtId="3" fontId="34" fillId="0" borderId="6" xfId="1" applyNumberFormat="1" applyFont="1" applyFill="1" applyBorder="1" applyAlignment="1">
      <alignment horizontal="right" vertical="center" indent="1"/>
    </xf>
    <xf numFmtId="3" fontId="56" fillId="0" borderId="2" xfId="0" applyNumberFormat="1" applyFont="1" applyBorder="1" applyAlignment="1">
      <alignment horizontal="right" vertical="center" indent="1"/>
    </xf>
    <xf numFmtId="165" fontId="0" fillId="0" borderId="28" xfId="0" applyNumberFormat="1" applyBorder="1"/>
    <xf numFmtId="0" fontId="0" fillId="4" borderId="0" xfId="0" applyFill="1"/>
    <xf numFmtId="0" fontId="5" fillId="4" borderId="9" xfId="3" applyFont="1" applyFill="1" applyBorder="1" applyAlignment="1">
      <alignment horizontal="left" indent="1"/>
    </xf>
    <xf numFmtId="173" fontId="5" fillId="4" borderId="5" xfId="3" applyNumberFormat="1" applyFont="1" applyFill="1" applyBorder="1"/>
    <xf numFmtId="173" fontId="5" fillId="4" borderId="4" xfId="3" applyNumberFormat="1" applyFont="1" applyFill="1" applyBorder="1"/>
    <xf numFmtId="165" fontId="5" fillId="4" borderId="4" xfId="7" applyNumberFormat="1" applyFont="1" applyFill="1" applyBorder="1" applyAlignment="1">
      <alignment horizontal="right" vertical="center" indent="2"/>
    </xf>
    <xf numFmtId="173" fontId="5" fillId="4" borderId="5" xfId="2" applyNumberFormat="1" applyFont="1" applyFill="1" applyBorder="1" applyAlignment="1"/>
    <xf numFmtId="173" fontId="5" fillId="4" borderId="4" xfId="2" applyNumberFormat="1" applyFont="1" applyFill="1" applyBorder="1" applyAlignment="1"/>
    <xf numFmtId="165" fontId="5" fillId="4" borderId="4" xfId="7" applyNumberFormat="1" applyFont="1" applyFill="1" applyBorder="1" applyAlignment="1">
      <alignment horizontal="right" indent="2"/>
    </xf>
    <xf numFmtId="3" fontId="5" fillId="4" borderId="0" xfId="3" applyNumberFormat="1" applyFont="1" applyFill="1" applyAlignment="1">
      <alignment vertical="center"/>
    </xf>
    <xf numFmtId="0" fontId="18" fillId="4" borderId="9" xfId="3" applyFont="1" applyFill="1" applyBorder="1" applyAlignment="1">
      <alignment vertical="center"/>
    </xf>
    <xf numFmtId="3" fontId="23" fillId="4" borderId="4" xfId="4" applyNumberFormat="1" applyFont="1" applyFill="1" applyBorder="1" applyAlignment="1">
      <alignment horizontal="right" vertical="center" indent="1"/>
    </xf>
    <xf numFmtId="0" fontId="5" fillId="4" borderId="9" xfId="3" applyFont="1" applyFill="1" applyBorder="1" applyAlignment="1">
      <alignment vertical="center"/>
    </xf>
    <xf numFmtId="0" fontId="20" fillId="4" borderId="0" xfId="3" applyFont="1" applyFill="1"/>
    <xf numFmtId="3" fontId="0" fillId="4" borderId="0" xfId="0" applyNumberFormat="1" applyFill="1"/>
    <xf numFmtId="0" fontId="3" fillId="0" borderId="2" xfId="0" applyFont="1" applyBorder="1" applyAlignment="1">
      <alignment horizontal="right" vertical="center" indent="1"/>
    </xf>
    <xf numFmtId="3" fontId="4" fillId="0" borderId="4" xfId="1" applyNumberFormat="1" applyFont="1" applyFill="1" applyBorder="1" applyAlignment="1">
      <alignment horizontal="right" vertical="center" indent="1"/>
    </xf>
    <xf numFmtId="3" fontId="3" fillId="0" borderId="2" xfId="0" applyNumberFormat="1" applyFont="1" applyBorder="1" applyAlignment="1">
      <alignment horizontal="right" vertical="center" indent="1"/>
    </xf>
    <xf numFmtId="165" fontId="5" fillId="0" borderId="5" xfId="2" applyNumberFormat="1" applyFont="1" applyFill="1" applyBorder="1" applyAlignment="1">
      <alignment horizontal="right" vertical="center" indent="1"/>
    </xf>
    <xf numFmtId="165" fontId="0" fillId="4" borderId="0" xfId="0" applyNumberFormat="1" applyFill="1"/>
    <xf numFmtId="0" fontId="3" fillId="0" borderId="0" xfId="0" quotePrefix="1" applyFont="1" applyAlignment="1">
      <alignment horizontal="right" indent="1"/>
    </xf>
    <xf numFmtId="0" fontId="0" fillId="0" borderId="0" xfId="0" pivotButton="1"/>
    <xf numFmtId="0" fontId="0" fillId="0" borderId="0" xfId="0" applyAlignment="1">
      <alignment horizontal="left"/>
    </xf>
    <xf numFmtId="3" fontId="34" fillId="0" borderId="0" xfId="1" applyNumberFormat="1" applyFont="1" applyFill="1" applyBorder="1" applyAlignment="1">
      <alignment horizontal="right" vertical="center" indent="1"/>
    </xf>
    <xf numFmtId="0" fontId="34" fillId="0" borderId="9" xfId="3" applyFont="1" applyBorder="1" applyAlignment="1">
      <alignment horizontal="left" vertical="center" wrapText="1" indent="1"/>
    </xf>
    <xf numFmtId="3" fontId="14" fillId="0" borderId="0" xfId="0" applyNumberFormat="1" applyFont="1"/>
    <xf numFmtId="0" fontId="7" fillId="0" borderId="0" xfId="16"/>
    <xf numFmtId="177" fontId="9" fillId="0" borderId="39" xfId="16" applyNumberFormat="1" applyFont="1" applyBorder="1"/>
    <xf numFmtId="0" fontId="9" fillId="3" borderId="39" xfId="16" applyFont="1" applyFill="1" applyBorder="1"/>
    <xf numFmtId="4" fontId="9" fillId="0" borderId="39" xfId="16" applyNumberFormat="1" applyFont="1" applyBorder="1"/>
    <xf numFmtId="0" fontId="3" fillId="0" borderId="13" xfId="0" applyFont="1" applyBorder="1" applyAlignment="1">
      <alignment horizontal="center" vertical="center"/>
    </xf>
    <xf numFmtId="165" fontId="18" fillId="0" borderId="1" xfId="3" applyNumberFormat="1" applyFont="1" applyBorder="1" applyAlignment="1">
      <alignment vertical="center"/>
    </xf>
    <xf numFmtId="3" fontId="14" fillId="0" borderId="1" xfId="0" applyNumberFormat="1" applyFont="1" applyBorder="1"/>
    <xf numFmtId="1" fontId="0" fillId="0" borderId="0" xfId="0" applyNumberFormat="1"/>
    <xf numFmtId="166" fontId="0" fillId="0" borderId="0" xfId="0" applyNumberFormat="1"/>
    <xf numFmtId="165" fontId="18" fillId="0" borderId="1" xfId="3" applyNumberFormat="1" applyFont="1" applyBorder="1" applyAlignment="1">
      <alignment vertical="center" wrapText="1"/>
    </xf>
    <xf numFmtId="177" fontId="14" fillId="0" borderId="1" xfId="0" applyNumberFormat="1" applyFont="1" applyBorder="1" applyAlignment="1">
      <alignment horizontal="right" indent="1"/>
    </xf>
    <xf numFmtId="177" fontId="0" fillId="0" borderId="9" xfId="0" applyNumberFormat="1" applyBorder="1"/>
    <xf numFmtId="3" fontId="14" fillId="0" borderId="2" xfId="0" applyNumberFormat="1" applyFont="1" applyBorder="1"/>
    <xf numFmtId="177" fontId="14" fillId="0" borderId="28" xfId="0" applyNumberFormat="1" applyFont="1" applyBorder="1" applyAlignment="1">
      <alignment horizontal="right" indent="1"/>
    </xf>
    <xf numFmtId="0" fontId="14" fillId="0" borderId="6" xfId="0" applyFont="1" applyBorder="1"/>
    <xf numFmtId="0" fontId="14" fillId="0" borderId="3" xfId="0" applyFont="1" applyBorder="1"/>
    <xf numFmtId="0" fontId="14" fillId="0" borderId="8" xfId="0" applyFont="1" applyBorder="1"/>
    <xf numFmtId="0" fontId="0" fillId="6" borderId="0" xfId="0" applyFill="1"/>
    <xf numFmtId="0" fontId="5" fillId="6" borderId="9" xfId="3" applyFont="1" applyFill="1" applyBorder="1" applyAlignment="1">
      <alignment horizontal="left" indent="1"/>
    </xf>
    <xf numFmtId="174" fontId="5" fillId="6" borderId="9" xfId="2" applyNumberFormat="1" applyFont="1" applyFill="1" applyBorder="1" applyAlignment="1">
      <alignment horizontal="left" indent="1"/>
    </xf>
    <xf numFmtId="4" fontId="7" fillId="0" borderId="0" xfId="16" applyNumberFormat="1"/>
    <xf numFmtId="0" fontId="9" fillId="0" borderId="0" xfId="0" applyFont="1"/>
    <xf numFmtId="0" fontId="9" fillId="3" borderId="40" xfId="0" applyFont="1" applyFill="1" applyBorder="1"/>
    <xf numFmtId="177" fontId="9" fillId="0" borderId="40" xfId="0" applyNumberFormat="1" applyFont="1" applyBorder="1"/>
    <xf numFmtId="0" fontId="56" fillId="0" borderId="0" xfId="0" applyFont="1" applyAlignment="1">
      <alignment horizontal="center" vertical="center"/>
    </xf>
    <xf numFmtId="3" fontId="56" fillId="0" borderId="0" xfId="1" applyNumberFormat="1" applyFont="1" applyFill="1" applyBorder="1" applyAlignment="1">
      <alignment horizontal="center" vertical="center"/>
    </xf>
    <xf numFmtId="3" fontId="56" fillId="0" borderId="0" xfId="0" applyNumberFormat="1" applyFont="1" applyAlignment="1">
      <alignment horizontal="right" vertical="center" indent="1"/>
    </xf>
    <xf numFmtId="173" fontId="5" fillId="5" borderId="15" xfId="3" applyNumberFormat="1" applyFont="1" applyFill="1" applyBorder="1"/>
    <xf numFmtId="173" fontId="5" fillId="5" borderId="10" xfId="3" applyNumberFormat="1" applyFont="1" applyFill="1" applyBorder="1"/>
    <xf numFmtId="173" fontId="5" fillId="5" borderId="5" xfId="3" applyNumberFormat="1" applyFont="1" applyFill="1" applyBorder="1"/>
    <xf numFmtId="173" fontId="5" fillId="5" borderId="4" xfId="3" applyNumberFormat="1" applyFont="1" applyFill="1" applyBorder="1"/>
    <xf numFmtId="173" fontId="5" fillId="5" borderId="14" xfId="3" applyNumberFormat="1" applyFont="1" applyFill="1" applyBorder="1"/>
    <xf numFmtId="173" fontId="5" fillId="5" borderId="6" xfId="3" applyNumberFormat="1" applyFont="1" applyFill="1" applyBorder="1"/>
    <xf numFmtId="173" fontId="5" fillId="5" borderId="10" xfId="2" applyNumberFormat="1" applyFont="1" applyFill="1" applyBorder="1" applyAlignment="1"/>
    <xf numFmtId="173" fontId="5" fillId="5" borderId="22" xfId="2" applyNumberFormat="1" applyFont="1" applyFill="1" applyBorder="1" applyAlignment="1"/>
    <xf numFmtId="173" fontId="5" fillId="5" borderId="4" xfId="2" applyNumberFormat="1" applyFont="1" applyFill="1" applyBorder="1" applyAlignment="1"/>
    <xf numFmtId="165" fontId="5" fillId="5" borderId="4" xfId="2" applyNumberFormat="1" applyFont="1" applyFill="1" applyBorder="1" applyAlignment="1"/>
    <xf numFmtId="173" fontId="5" fillId="5" borderId="5" xfId="3" applyNumberFormat="1" applyFont="1" applyFill="1" applyBorder="1" applyAlignment="1">
      <alignment horizontal="right" vertical="center" indent="1"/>
    </xf>
    <xf numFmtId="173" fontId="5" fillId="5" borderId="9" xfId="3" applyNumberFormat="1" applyFont="1" applyFill="1" applyBorder="1" applyAlignment="1">
      <alignment horizontal="right" vertical="center" indent="1"/>
    </xf>
    <xf numFmtId="173" fontId="5" fillId="5" borderId="0" xfId="3" applyNumberFormat="1" applyFont="1" applyFill="1" applyAlignment="1">
      <alignment horizontal="right" vertical="center" indent="1"/>
    </xf>
    <xf numFmtId="173" fontId="5" fillId="5" borderId="6" xfId="2" applyNumberFormat="1" applyFont="1" applyFill="1" applyBorder="1" applyAlignment="1"/>
    <xf numFmtId="3" fontId="0" fillId="0" borderId="4" xfId="0" applyNumberFormat="1" applyBorder="1"/>
    <xf numFmtId="189" fontId="9" fillId="0" borderId="0" xfId="16" applyNumberFormat="1" applyFont="1"/>
    <xf numFmtId="3" fontId="18" fillId="0" borderId="0" xfId="3" applyNumberFormat="1" applyFont="1"/>
    <xf numFmtId="3" fontId="18" fillId="0" borderId="0" xfId="3" applyNumberFormat="1" applyFont="1" applyAlignment="1">
      <alignment vertical="center"/>
    </xf>
    <xf numFmtId="4" fontId="0" fillId="0" borderId="0" xfId="0" applyNumberFormat="1"/>
    <xf numFmtId="0" fontId="18" fillId="0" borderId="0" xfId="0" applyFont="1" applyAlignment="1">
      <alignment vertical="center"/>
    </xf>
    <xf numFmtId="0" fontId="18" fillId="0" borderId="0" xfId="0" applyFont="1" applyAlignment="1">
      <alignment horizontal="center" vertical="center"/>
    </xf>
    <xf numFmtId="0" fontId="7" fillId="0" borderId="0" xfId="16" quotePrefix="1"/>
    <xf numFmtId="0" fontId="19" fillId="0" borderId="0" xfId="3" applyFont="1" applyAlignment="1">
      <alignment vertical="top" wrapText="1"/>
    </xf>
    <xf numFmtId="0" fontId="19" fillId="0" borderId="0" xfId="3" applyFont="1" applyAlignment="1">
      <alignment horizontal="left" vertical="top" wrapText="1"/>
    </xf>
    <xf numFmtId="0" fontId="56" fillId="0" borderId="11" xfId="0" applyFont="1" applyBorder="1" applyAlignment="1">
      <alignment horizontal="center" vertical="center"/>
    </xf>
    <xf numFmtId="0" fontId="0" fillId="5" borderId="0" xfId="0" applyFill="1"/>
    <xf numFmtId="0" fontId="9" fillId="3" borderId="0" xfId="16" applyFont="1" applyFill="1"/>
    <xf numFmtId="3" fontId="0" fillId="6" borderId="0" xfId="0" applyNumberFormat="1" applyFill="1"/>
    <xf numFmtId="0" fontId="14" fillId="0" borderId="1" xfId="0" applyFont="1" applyBorder="1"/>
    <xf numFmtId="4" fontId="0" fillId="6" borderId="0" xfId="0" applyNumberFormat="1" applyFill="1"/>
    <xf numFmtId="165" fontId="0" fillId="6" borderId="0" xfId="0" applyNumberFormat="1" applyFill="1"/>
    <xf numFmtId="165" fontId="33" fillId="0" borderId="10" xfId="3" applyNumberFormat="1" applyFont="1" applyBorder="1" applyAlignment="1">
      <alignment horizontal="right" vertical="center" indent="4"/>
    </xf>
    <xf numFmtId="0" fontId="59" fillId="0" borderId="9" xfId="3" applyFont="1" applyBorder="1" applyAlignment="1">
      <alignment horizontal="left" vertical="center" wrapText="1" indent="1"/>
    </xf>
    <xf numFmtId="177" fontId="14" fillId="0" borderId="0" xfId="0" applyNumberFormat="1" applyFont="1"/>
    <xf numFmtId="177" fontId="7" fillId="0" borderId="0" xfId="16" applyNumberFormat="1"/>
    <xf numFmtId="0" fontId="18" fillId="0" borderId="9" xfId="3" applyFont="1" applyBorder="1"/>
    <xf numFmtId="0" fontId="61" fillId="4" borderId="0" xfId="16" applyFont="1" applyFill="1"/>
    <xf numFmtId="4" fontId="61" fillId="4" borderId="0" xfId="16" applyNumberFormat="1" applyFont="1" applyFill="1"/>
    <xf numFmtId="0" fontId="3" fillId="4" borderId="0" xfId="0" applyFont="1" applyFill="1" applyAlignment="1">
      <alignment horizontal="left" vertical="center" indent="1"/>
    </xf>
    <xf numFmtId="3" fontId="14" fillId="4" borderId="0" xfId="0" applyNumberFormat="1" applyFont="1" applyFill="1"/>
    <xf numFmtId="0" fontId="14" fillId="4" borderId="0" xfId="0" applyFont="1" applyFill="1"/>
    <xf numFmtId="166" fontId="0" fillId="4" borderId="0" xfId="0" applyNumberFormat="1" applyFill="1"/>
    <xf numFmtId="17" fontId="0" fillId="0" borderId="0" xfId="0" applyNumberFormat="1"/>
    <xf numFmtId="49" fontId="5" fillId="4" borderId="0" xfId="3" applyNumberFormat="1" applyFont="1" applyFill="1" applyAlignment="1">
      <alignment vertical="center"/>
    </xf>
    <xf numFmtId="3" fontId="5" fillId="4" borderId="5" xfId="0" applyNumberFormat="1" applyFont="1" applyFill="1" applyBorder="1" applyAlignment="1">
      <alignment horizontal="right" vertical="center" indent="1"/>
    </xf>
    <xf numFmtId="165" fontId="27" fillId="0" borderId="10" xfId="3" applyNumberFormat="1" applyFont="1" applyBorder="1" applyAlignment="1">
      <alignment horizontal="right" vertical="center" indent="4"/>
    </xf>
    <xf numFmtId="0" fontId="19" fillId="0" borderId="0" xfId="3" applyFont="1" applyAlignment="1">
      <alignment horizontal="left"/>
    </xf>
    <xf numFmtId="0" fontId="62" fillId="0" borderId="0" xfId="0" applyFont="1"/>
    <xf numFmtId="0" fontId="63" fillId="0" borderId="0" xfId="0" applyFont="1"/>
    <xf numFmtId="0" fontId="64" fillId="0" borderId="0" xfId="0" applyFont="1" applyAlignment="1">
      <alignment horizontal="left" vertical="center" indent="1"/>
    </xf>
    <xf numFmtId="3" fontId="63" fillId="0" borderId="0" xfId="0" applyNumberFormat="1" applyFont="1"/>
    <xf numFmtId="165" fontId="65" fillId="0" borderId="0" xfId="3" applyNumberFormat="1" applyFont="1" applyAlignment="1">
      <alignment horizontal="left" vertical="center" indent="1"/>
    </xf>
    <xf numFmtId="0" fontId="65" fillId="0" borderId="0" xfId="3" applyFont="1"/>
    <xf numFmtId="0" fontId="66" fillId="0" borderId="0" xfId="3" applyFont="1"/>
    <xf numFmtId="0" fontId="66" fillId="0" borderId="0" xfId="3" applyFont="1" applyAlignment="1">
      <alignment horizontal="left" vertical="center" indent="2"/>
    </xf>
    <xf numFmtId="0" fontId="66" fillId="0" borderId="0" xfId="3" applyFont="1" applyAlignment="1">
      <alignment horizontal="left" vertical="center" indent="1"/>
    </xf>
    <xf numFmtId="0" fontId="64" fillId="7" borderId="0" xfId="3" applyFont="1" applyFill="1" applyAlignment="1">
      <alignment vertical="center"/>
    </xf>
    <xf numFmtId="0" fontId="64" fillId="7" borderId="0" xfId="3" applyFont="1" applyFill="1" applyAlignment="1">
      <alignment horizontal="right" vertical="center" indent="1"/>
    </xf>
    <xf numFmtId="0" fontId="63" fillId="0" borderId="0" xfId="0" quotePrefix="1" applyFont="1"/>
    <xf numFmtId="0" fontId="67" fillId="0" borderId="0" xfId="0" applyFont="1" applyAlignment="1">
      <alignment horizontal="left" vertical="center"/>
    </xf>
    <xf numFmtId="0" fontId="68" fillId="0" borderId="0" xfId="0" applyFont="1" applyAlignment="1">
      <alignment horizontal="left" vertical="center" indent="1"/>
    </xf>
    <xf numFmtId="0" fontId="68" fillId="0" borderId="0" xfId="0" applyFont="1"/>
    <xf numFmtId="0" fontId="69" fillId="0" borderId="0" xfId="0" applyFont="1"/>
    <xf numFmtId="0" fontId="67" fillId="8" borderId="0" xfId="3" applyFont="1" applyFill="1" applyAlignment="1">
      <alignment vertical="center"/>
    </xf>
    <xf numFmtId="0" fontId="68" fillId="0" borderId="0" xfId="3" applyFont="1" applyAlignment="1">
      <alignment horizontal="left" vertical="center" indent="1"/>
    </xf>
    <xf numFmtId="0" fontId="67" fillId="0" borderId="43" xfId="3" applyFont="1" applyBorder="1" applyAlignment="1">
      <alignment horizontal="left" vertical="center" indent="1"/>
    </xf>
    <xf numFmtId="0" fontId="67" fillId="0" borderId="0" xfId="3" applyFont="1" applyAlignment="1">
      <alignment vertical="center"/>
    </xf>
    <xf numFmtId="3" fontId="68" fillId="0" borderId="0" xfId="4" applyNumberFormat="1" applyFont="1" applyAlignment="1">
      <alignment horizontal="right" vertical="center" indent="1"/>
    </xf>
    <xf numFmtId="165" fontId="68" fillId="0" borderId="0" xfId="3" applyNumberFormat="1" applyFont="1" applyAlignment="1">
      <alignment horizontal="right" vertical="center" indent="1"/>
    </xf>
    <xf numFmtId="3" fontId="67" fillId="0" borderId="43" xfId="4" applyNumberFormat="1" applyFont="1" applyBorder="1" applyAlignment="1">
      <alignment horizontal="right" vertical="center" indent="1"/>
    </xf>
    <xf numFmtId="0" fontId="68" fillId="0" borderId="0" xfId="3" applyFont="1" applyAlignment="1">
      <alignment vertical="top" wrapText="1"/>
    </xf>
    <xf numFmtId="0" fontId="69" fillId="0" borderId="0" xfId="0" applyFont="1" applyAlignment="1">
      <alignment horizontal="left" vertical="center" indent="1"/>
    </xf>
    <xf numFmtId="165" fontId="67" fillId="0" borderId="44" xfId="3" applyNumberFormat="1" applyFont="1" applyBorder="1" applyAlignment="1">
      <alignment horizontal="right" vertical="center" indent="1"/>
    </xf>
    <xf numFmtId="0" fontId="67" fillId="0" borderId="44" xfId="3" applyFont="1" applyBorder="1" applyAlignment="1">
      <alignment horizontal="left" vertical="center" indent="1"/>
    </xf>
    <xf numFmtId="0" fontId="27" fillId="0" borderId="0" xfId="3" applyFont="1" applyAlignment="1">
      <alignment horizontal="left" vertical="top" wrapText="1"/>
    </xf>
    <xf numFmtId="0" fontId="27" fillId="0" borderId="0" xfId="3" applyFont="1" applyAlignment="1">
      <alignment vertical="top" wrapText="1"/>
    </xf>
    <xf numFmtId="0" fontId="19" fillId="0" borderId="0" xfId="3" applyFont="1" applyAlignment="1">
      <alignment vertical="top" wrapText="1"/>
    </xf>
    <xf numFmtId="0" fontId="19" fillId="0" borderId="0" xfId="3" applyFont="1" applyAlignment="1">
      <alignment horizontal="left" vertical="top" wrapText="1"/>
    </xf>
    <xf numFmtId="0" fontId="56" fillId="0" borderId="22" xfId="0" applyFont="1" applyBorder="1" applyAlignment="1">
      <alignment horizontal="center" vertical="center"/>
    </xf>
    <xf numFmtId="0" fontId="56" fillId="0" borderId="41" xfId="0" applyFont="1" applyBorder="1" applyAlignment="1">
      <alignment horizontal="center" vertical="center"/>
    </xf>
    <xf numFmtId="0" fontId="56" fillId="0" borderId="42" xfId="0" applyFont="1" applyBorder="1" applyAlignment="1">
      <alignment horizontal="center" vertical="center"/>
    </xf>
    <xf numFmtId="0" fontId="56" fillId="0" borderId="10" xfId="0" applyFont="1" applyBorder="1" applyAlignment="1">
      <alignment horizontal="center" vertical="center"/>
    </xf>
    <xf numFmtId="0" fontId="56" fillId="0" borderId="11" xfId="0" applyFont="1" applyBorder="1" applyAlignment="1">
      <alignment horizontal="center" vertical="center"/>
    </xf>
    <xf numFmtId="0" fontId="18" fillId="0" borderId="2" xfId="3" applyFont="1" applyBorder="1" applyAlignment="1">
      <alignment horizontal="center" vertical="center"/>
    </xf>
    <xf numFmtId="0" fontId="18" fillId="0" borderId="1" xfId="3" applyFont="1" applyBorder="1" applyAlignment="1">
      <alignment horizontal="center" vertical="center"/>
    </xf>
    <xf numFmtId="0" fontId="18" fillId="0" borderId="28" xfId="3" applyFont="1" applyBorder="1" applyAlignment="1">
      <alignment horizontal="center" vertical="center"/>
    </xf>
    <xf numFmtId="0" fontId="18" fillId="0" borderId="21" xfId="3" applyFont="1" applyBorder="1" applyAlignment="1">
      <alignment horizontal="center" vertical="center"/>
    </xf>
    <xf numFmtId="0" fontId="18" fillId="0" borderId="23" xfId="3" applyFont="1" applyBorder="1" applyAlignment="1">
      <alignment horizontal="center" vertical="center"/>
    </xf>
    <xf numFmtId="0" fontId="67" fillId="8" borderId="0" xfId="3" quotePrefix="1" applyFont="1" applyFill="1" applyAlignment="1">
      <alignment horizontal="center" vertical="center"/>
    </xf>
    <xf numFmtId="0" fontId="67" fillId="8" borderId="0" xfId="3" applyFont="1" applyFill="1" applyAlignment="1">
      <alignment horizontal="center" vertical="center"/>
    </xf>
    <xf numFmtId="0" fontId="69" fillId="0" borderId="0" xfId="3" applyFont="1" applyAlignment="1">
      <alignment horizontal="left" vertical="top" wrapText="1"/>
    </xf>
    <xf numFmtId="0" fontId="0" fillId="0" borderId="0" xfId="0" applyAlignment="1">
      <alignment horizontal="center"/>
    </xf>
    <xf numFmtId="0" fontId="14" fillId="0" borderId="4" xfId="0" applyFont="1" applyBorder="1" applyAlignment="1">
      <alignment horizontal="center"/>
    </xf>
    <xf numFmtId="0" fontId="14" fillId="0" borderId="0" xfId="0" applyFont="1" applyAlignment="1">
      <alignment horizontal="center"/>
    </xf>
    <xf numFmtId="0" fontId="14" fillId="0" borderId="9" xfId="0" applyFont="1" applyBorder="1" applyAlignment="1">
      <alignment horizontal="center"/>
    </xf>
    <xf numFmtId="0" fontId="18" fillId="0" borderId="24" xfId="3" applyFont="1" applyBorder="1" applyAlignment="1">
      <alignment horizontal="center" vertical="center" wrapText="1"/>
    </xf>
    <xf numFmtId="0" fontId="18" fillId="0" borderId="25" xfId="3" applyFont="1" applyBorder="1" applyAlignment="1">
      <alignment horizontal="center" vertical="center" wrapText="1"/>
    </xf>
    <xf numFmtId="0" fontId="18" fillId="0" borderId="28" xfId="3" applyFont="1" applyBorder="1" applyAlignment="1">
      <alignment horizontal="center" vertical="center" wrapText="1"/>
    </xf>
    <xf numFmtId="0" fontId="18" fillId="0" borderId="13" xfId="3" applyFont="1" applyBorder="1" applyAlignment="1">
      <alignment horizontal="center" vertical="center" wrapText="1"/>
    </xf>
    <xf numFmtId="0" fontId="19" fillId="0" borderId="0" xfId="3" applyFont="1" applyAlignment="1">
      <alignment horizontal="left" wrapText="1"/>
    </xf>
    <xf numFmtId="0" fontId="19" fillId="0" borderId="0" xfId="3" applyFont="1" applyAlignment="1">
      <alignment horizontal="left"/>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33" xfId="3" applyFont="1" applyBorder="1" applyAlignment="1">
      <alignment horizontal="center" vertical="center" wrapText="1"/>
    </xf>
    <xf numFmtId="0" fontId="18" fillId="0" borderId="34" xfId="3" applyFont="1" applyBorder="1" applyAlignment="1">
      <alignment horizontal="center" vertical="center" wrapText="1"/>
    </xf>
    <xf numFmtId="0" fontId="18" fillId="0" borderId="3" xfId="3" applyFont="1" applyBorder="1" applyAlignment="1">
      <alignment horizontal="center" vertical="center" wrapText="1"/>
    </xf>
    <xf numFmtId="0" fontId="18" fillId="0" borderId="8" xfId="3" applyFont="1" applyBorder="1" applyAlignment="1">
      <alignment horizontal="center" vertical="center" wrapText="1"/>
    </xf>
    <xf numFmtId="0" fontId="18" fillId="0" borderId="24" xfId="0" applyFont="1" applyBorder="1" applyAlignment="1">
      <alignment horizontal="center" vertical="center"/>
    </xf>
    <xf numFmtId="0" fontId="27" fillId="0" borderId="0" xfId="3" applyFont="1" applyAlignment="1">
      <alignment horizontal="left"/>
    </xf>
    <xf numFmtId="0" fontId="27" fillId="0" borderId="0" xfId="3" applyFont="1" applyAlignment="1">
      <alignment horizontal="left" wrapText="1"/>
    </xf>
    <xf numFmtId="0" fontId="0" fillId="0" borderId="3" xfId="0" applyBorder="1" applyAlignment="1">
      <alignment horizontal="center"/>
    </xf>
    <xf numFmtId="0" fontId="18" fillId="0" borderId="6" xfId="3" quotePrefix="1" applyFont="1" applyBorder="1" applyAlignment="1">
      <alignment horizontal="center" vertical="center"/>
    </xf>
    <xf numFmtId="0" fontId="18" fillId="0" borderId="3" xfId="3" applyFont="1" applyBorder="1" applyAlignment="1">
      <alignment horizontal="center" vertical="center"/>
    </xf>
    <xf numFmtId="0" fontId="18" fillId="0" borderId="11" xfId="3" applyFont="1" applyBorder="1" applyAlignment="1">
      <alignment horizontal="left" vertical="center" indent="1"/>
    </xf>
    <xf numFmtId="0" fontId="18" fillId="0" borderId="3" xfId="3" applyFont="1" applyBorder="1" applyAlignment="1">
      <alignment horizontal="left" vertical="center" indent="1"/>
    </xf>
    <xf numFmtId="0" fontId="18" fillId="0" borderId="2" xfId="3" quotePrefix="1" applyFont="1" applyBorder="1" applyAlignment="1">
      <alignment horizontal="center" vertical="center"/>
    </xf>
    <xf numFmtId="0" fontId="19" fillId="0" borderId="0" xfId="3" applyFont="1" applyAlignment="1">
      <alignment horizontal="justify" vertical="top" wrapText="1"/>
    </xf>
    <xf numFmtId="0" fontId="11" fillId="0" borderId="0" xfId="3" applyFont="1" applyAlignment="1">
      <alignment horizontal="left" wrapText="1"/>
    </xf>
    <xf numFmtId="0" fontId="11" fillId="0" borderId="0" xfId="3" applyFont="1" applyAlignment="1">
      <alignment horizontal="left" vertical="center" wrapText="1"/>
    </xf>
    <xf numFmtId="0" fontId="11" fillId="0" borderId="0" xfId="3" applyFont="1" applyAlignment="1">
      <alignment horizontal="left" vertical="center"/>
    </xf>
    <xf numFmtId="0" fontId="18" fillId="2" borderId="2" xfId="3" applyFont="1" applyFill="1" applyBorder="1" applyAlignment="1">
      <alignment horizontal="center" vertical="center"/>
    </xf>
    <xf numFmtId="0" fontId="18" fillId="2" borderId="1" xfId="3" applyFont="1" applyFill="1" applyBorder="1" applyAlignment="1">
      <alignment horizontal="center" vertical="center"/>
    </xf>
    <xf numFmtId="0" fontId="20" fillId="0" borderId="0" xfId="3" applyFont="1" applyAlignment="1">
      <alignment horizontal="left" wrapText="1"/>
    </xf>
    <xf numFmtId="0" fontId="5" fillId="0" borderId="0" xfId="3" applyFont="1" applyAlignment="1">
      <alignment horizontal="left" wrapText="1"/>
    </xf>
    <xf numFmtId="0" fontId="11" fillId="0" borderId="0" xfId="3" applyFont="1" applyAlignment="1">
      <alignment horizontal="left"/>
    </xf>
    <xf numFmtId="0" fontId="5" fillId="0" borderId="0" xfId="3" applyFont="1" applyAlignment="1">
      <alignment horizontal="left"/>
    </xf>
    <xf numFmtId="0" fontId="11" fillId="0" borderId="9" xfId="3" applyFont="1" applyBorder="1" applyAlignment="1">
      <alignment horizontal="left"/>
    </xf>
    <xf numFmtId="0" fontId="11" fillId="0" borderId="0" xfId="3" applyFont="1" applyAlignment="1">
      <alignment horizontal="left" vertical="top" wrapText="1"/>
    </xf>
    <xf numFmtId="0" fontId="20" fillId="0" borderId="0" xfId="3" applyFont="1" applyAlignment="1">
      <alignment horizontal="left"/>
    </xf>
    <xf numFmtId="0" fontId="11" fillId="4" borderId="0" xfId="3" applyFont="1" applyFill="1" applyAlignment="1">
      <alignment horizontal="left" wrapText="1"/>
    </xf>
    <xf numFmtId="0" fontId="5" fillId="0" borderId="0" xfId="3" applyFont="1" applyAlignment="1">
      <alignment horizontal="center" wrapText="1"/>
    </xf>
    <xf numFmtId="0" fontId="18" fillId="0" borderId="12" xfId="3" applyFont="1" applyBorder="1" applyAlignment="1">
      <alignment horizontal="left" vertical="center" indent="1"/>
    </xf>
    <xf numFmtId="0" fontId="18" fillId="0" borderId="8" xfId="3" applyFont="1" applyBorder="1" applyAlignment="1">
      <alignment horizontal="left" vertical="center" indent="1"/>
    </xf>
  </cellXfs>
  <cellStyles count="31">
    <cellStyle name="Comma" xfId="1" builtinId="3"/>
    <cellStyle name="Comma 2" xfId="2" xr:uid="{00000000-0005-0000-0000-000001000000}"/>
    <cellStyle name="Comma 2 2" xfId="19" xr:uid="{00000000-0005-0000-0000-000002000000}"/>
    <cellStyle name="Comma 3" xfId="21" xr:uid="{00000000-0005-0000-0000-000003000000}"/>
    <cellStyle name="Comma 3 2" xfId="26" xr:uid="{00000000-0005-0000-0000-000004000000}"/>
    <cellStyle name="Comma 4" xfId="23" xr:uid="{00000000-0005-0000-0000-000005000000}"/>
    <cellStyle name="Normal" xfId="0" builtinId="0"/>
    <cellStyle name="Normal 2" xfId="3" xr:uid="{00000000-0005-0000-0000-000007000000}"/>
    <cellStyle name="Normal 2 2" xfId="17" xr:uid="{00000000-0005-0000-0000-000008000000}"/>
    <cellStyle name="Normal 2 4" xfId="30" xr:uid="{4541543E-FF5A-4F3C-AE41-96C8F3CDA154}"/>
    <cellStyle name="Normal 3" xfId="16" xr:uid="{00000000-0005-0000-0000-000009000000}"/>
    <cellStyle name="Normal 3 2" xfId="29" xr:uid="{E13B2C4F-DFB8-43EF-88FA-8D8C92E8C646}"/>
    <cellStyle name="Normal 4" xfId="18" xr:uid="{00000000-0005-0000-0000-00000A000000}"/>
    <cellStyle name="Normal 5" xfId="20" xr:uid="{00000000-0005-0000-0000-00000B000000}"/>
    <cellStyle name="Normal 5 2" xfId="25" xr:uid="{00000000-0005-0000-0000-00000C000000}"/>
    <cellStyle name="Normal 6" xfId="28" xr:uid="{00000000-0005-0000-0000-00000D000000}"/>
    <cellStyle name="Normal_1993" xfId="15" xr:uid="{00000000-0005-0000-0000-00000E000000}"/>
    <cellStyle name="Normal_1993_Annee" xfId="4" xr:uid="{00000000-0005-0000-0000-00000F000000}"/>
    <cellStyle name="Normal_Annee" xfId="5" xr:uid="{00000000-0005-0000-0000-000010000000}"/>
    <cellStyle name="Percent" xfId="6" builtinId="5"/>
    <cellStyle name="Percent 2" xfId="7" xr:uid="{00000000-0005-0000-0000-000012000000}"/>
    <cellStyle name="Percent 3" xfId="22" xr:uid="{00000000-0005-0000-0000-000013000000}"/>
    <cellStyle name="Percent 3 2" xfId="27" xr:uid="{00000000-0005-0000-0000-000014000000}"/>
    <cellStyle name="Percent 4" xfId="24" xr:uid="{00000000-0005-0000-0000-000015000000}"/>
    <cellStyle name="Tusenskille [0]_NO" xfId="8" xr:uid="{00000000-0005-0000-0000-000016000000}"/>
    <cellStyle name="Tusenskille_NO" xfId="9" xr:uid="{00000000-0005-0000-0000-000017000000}"/>
    <cellStyle name="Tusental (0)_Data 1993" xfId="10" xr:uid="{00000000-0005-0000-0000-000018000000}"/>
    <cellStyle name="Tusental_Data 1993" xfId="11" xr:uid="{00000000-0005-0000-0000-000019000000}"/>
    <cellStyle name="Valuta (0)_Data 1993" xfId="12" xr:uid="{00000000-0005-0000-0000-00001A000000}"/>
    <cellStyle name="Valuta [0]_NO" xfId="13" xr:uid="{00000000-0005-0000-0000-00001B000000}"/>
    <cellStyle name="Valuta_Data 1993" xfId="14" xr:uid="{00000000-0005-0000-0000-00001C000000}"/>
  </cellStyles>
  <dxfs count="0"/>
  <tableStyles count="0" defaultTableStyle="TableStyleMedium2" defaultPivotStyle="PivotStyleLight16"/>
  <colors>
    <mruColors>
      <color rgb="FF292929"/>
      <color rgb="FF71397B"/>
      <color rgb="FFD0C0D7"/>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1.xml"/><Relationship Id="rId76" Type="http://schemas.openxmlformats.org/officeDocument/2006/relationships/pivotCacheDefinition" Target="pivotCache/pivotCacheDefinition1.xml"/><Relationship Id="rId7" Type="http://schemas.openxmlformats.org/officeDocument/2006/relationships/worksheet" Target="worksheets/sheet7.xml"/><Relationship Id="rId71"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7.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6.xml"/><Relationship Id="rId78" Type="http://schemas.openxmlformats.org/officeDocument/2006/relationships/styles" Target="styles.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2.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5.xml"/><Relationship Id="rId80"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3.xml"/><Relationship Id="rId75"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1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image" Target="../media/image1.jpeg"/></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a:t>
            </a:r>
            <a:r>
              <a:rPr lang="en-GB" sz="900" baseline="0">
                <a:latin typeface="Arial" pitchFamily="34" charset="0"/>
                <a:cs typeface="Arial" pitchFamily="34" charset="0"/>
              </a:rPr>
              <a:t> 1.3 Social Protection Expenditure by type and means-testing</a:t>
            </a:r>
            <a:endParaRPr lang="en-GB" sz="900">
              <a:latin typeface="Arial" pitchFamily="34" charset="0"/>
              <a:cs typeface="Arial" pitchFamily="34" charset="0"/>
            </a:endParaRPr>
          </a:p>
        </c:rich>
      </c:tx>
      <c:overlay val="0"/>
    </c:title>
    <c:autoTitleDeleted val="0"/>
    <c:view3D>
      <c:rotX val="75"/>
      <c:rotY val="0"/>
      <c:rAngAx val="0"/>
    </c:view3D>
    <c:floor>
      <c:thickness val="0"/>
    </c:floor>
    <c:sideWall>
      <c:thickness val="0"/>
    </c:sideWall>
    <c:backWall>
      <c:thickness val="0"/>
    </c:backWall>
    <c:plotArea>
      <c:layout/>
      <c:pie3DChart>
        <c:varyColors val="1"/>
        <c:ser>
          <c:idx val="0"/>
          <c:order val="0"/>
          <c:dPt>
            <c:idx val="3"/>
            <c:bubble3D val="0"/>
            <c:spPr>
              <a:solidFill>
                <a:srgbClr val="FFC000"/>
              </a:solidFill>
            </c:spPr>
            <c:extLst>
              <c:ext xmlns:c16="http://schemas.microsoft.com/office/drawing/2014/chart" uri="{C3380CC4-5D6E-409C-BE32-E72D297353CC}">
                <c16:uniqueId val="{00000000-3AF0-4343-B1D4-CE506950A4E0}"/>
              </c:ext>
            </c:extLst>
          </c:dPt>
          <c:dLbls>
            <c:dLbl>
              <c:idx val="0"/>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1-332A-49C8-BF41-D264A0E703C9}"/>
                </c:ext>
              </c:extLst>
            </c:dLbl>
            <c:dLbl>
              <c:idx val="1"/>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2-332A-49C8-BF41-D264A0E703C9}"/>
                </c:ext>
              </c:extLst>
            </c:dLbl>
            <c:dLbl>
              <c:idx val="2"/>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3-332A-49C8-BF41-D264A0E703C9}"/>
                </c:ext>
              </c:extLst>
            </c:dLbl>
            <c:dLbl>
              <c:idx val="3"/>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0-3AF0-4343-B1D4-CE506950A4E0}"/>
                </c:ext>
              </c:extLst>
            </c:dLbl>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'C1.3 data_'!$A$19:$A$22</c:f>
              <c:strCache>
                <c:ptCount val="4"/>
                <c:pt idx="0">
                  <c:v>Cash benefits (non means-tested)</c:v>
                </c:pt>
                <c:pt idx="1">
                  <c:v>Benefits-in-Kind (non means-tested)</c:v>
                </c:pt>
                <c:pt idx="2">
                  <c:v>Cash benefits (means-tested)</c:v>
                </c:pt>
                <c:pt idx="3">
                  <c:v>Benefits-in-Kind (means-tested)</c:v>
                </c:pt>
              </c:strCache>
            </c:strRef>
          </c:cat>
          <c:val>
            <c:numRef>
              <c:f>'C1.3 data_'!$B$19:$B$22</c:f>
              <c:numCache>
                <c:formatCode>0.0</c:formatCode>
                <c:ptCount val="4"/>
                <c:pt idx="0">
                  <c:v>53.049960901758048</c:v>
                </c:pt>
                <c:pt idx="1">
                  <c:v>38.971686638341509</c:v>
                </c:pt>
                <c:pt idx="2">
                  <c:v>5.2073709819620184</c:v>
                </c:pt>
                <c:pt idx="3">
                  <c:v>2.6709814779384211</c:v>
                </c:pt>
              </c:numCache>
            </c:numRef>
          </c:val>
          <c:extLst>
            <c:ext xmlns:c16="http://schemas.microsoft.com/office/drawing/2014/chart" uri="{C3380CC4-5D6E-409C-BE32-E72D297353CC}">
              <c16:uniqueId val="{00000004-3AF0-4343-B1D4-CE506950A4E0}"/>
            </c:ext>
          </c:extLst>
        </c:ser>
        <c:dLbls>
          <c:showLegendKey val="0"/>
          <c:showVal val="0"/>
          <c:showCatName val="0"/>
          <c:showSerName val="0"/>
          <c:showPercent val="1"/>
          <c:showBubbleSize val="0"/>
          <c:showLeaderLines val="1"/>
        </c:dLbls>
      </c:pie3DChart>
    </c:plotArea>
    <c:legend>
      <c:legendPos val="r"/>
      <c:overlay val="0"/>
    </c:legend>
    <c:plotVisOnly val="1"/>
    <c:dispBlanksAs val="zero"/>
    <c:showDLblsOverMax val="0"/>
  </c:chart>
  <c:spPr>
    <a:ln>
      <a:noFill/>
    </a:ln>
  </c:spPr>
  <c:printSettings>
    <c:headerFooter/>
    <c:pageMargins b="0.75000000000000622" l="0.70000000000000062" r="0.70000000000000062" t="0.7500000000000062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3.1: Ratio</a:t>
            </a:r>
            <a:r>
              <a:rPr lang="en-GB" sz="900" baseline="0">
                <a:latin typeface="Arial" pitchFamily="34" charset="0"/>
                <a:cs typeface="Arial" pitchFamily="34" charset="0"/>
              </a:rPr>
              <a:t> of Disability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chemeClr val="tx2">
                  <a:lumMod val="60000"/>
                  <a:lumOff val="40000"/>
                </a:schemeClr>
              </a:solidFill>
            </c:spPr>
            <c:extLst>
              <c:ext xmlns:c16="http://schemas.microsoft.com/office/drawing/2014/chart" uri="{C3380CC4-5D6E-409C-BE32-E72D297353CC}">
                <c16:uniqueId val="{00000000-B800-46D1-A76E-DE6CABDAA3F9}"/>
              </c:ext>
            </c:extLst>
          </c:dPt>
          <c:dPt>
            <c:idx val="1"/>
            <c:invertIfNegative val="0"/>
            <c:bubble3D val="0"/>
            <c:spPr>
              <a:solidFill>
                <a:schemeClr val="tx2">
                  <a:lumMod val="60000"/>
                  <a:lumOff val="40000"/>
                </a:schemeClr>
              </a:solidFill>
            </c:spPr>
            <c:extLst>
              <c:ext xmlns:c16="http://schemas.microsoft.com/office/drawing/2014/chart" uri="{C3380CC4-5D6E-409C-BE32-E72D297353CC}">
                <c16:uniqueId val="{00000001-B800-46D1-A76E-DE6CABDAA3F9}"/>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4-B800-46D1-A76E-DE6CABDAA3F9}"/>
              </c:ext>
            </c:extLst>
          </c:dPt>
          <c:dPt>
            <c:idx val="13"/>
            <c:invertIfNegative val="0"/>
            <c:bubble3D val="0"/>
            <c:spPr>
              <a:solidFill>
                <a:schemeClr val="bg2">
                  <a:lumMod val="25000"/>
                </a:schemeClr>
              </a:solidFill>
            </c:spPr>
            <c:extLst>
              <c:ext xmlns:c16="http://schemas.microsoft.com/office/drawing/2014/chart" uri="{C3380CC4-5D6E-409C-BE32-E72D297353CC}">
                <c16:uniqueId val="{00000005-B800-46D1-A76E-DE6CABDAA3F9}"/>
              </c:ext>
            </c:extLst>
          </c:dPt>
          <c:dPt>
            <c:idx val="14"/>
            <c:invertIfNegative val="0"/>
            <c:bubble3D val="0"/>
            <c:spPr>
              <a:solidFill>
                <a:schemeClr val="tx2">
                  <a:lumMod val="60000"/>
                  <a:lumOff val="40000"/>
                </a:schemeClr>
              </a:solidFill>
            </c:spPr>
            <c:extLst>
              <c:ext xmlns:c16="http://schemas.microsoft.com/office/drawing/2014/chart" uri="{C3380CC4-5D6E-409C-BE32-E72D297353CC}">
                <c16:uniqueId val="{00000013-6E37-4994-B8C3-7CDEE5854F42}"/>
              </c:ext>
            </c:extLst>
          </c:dPt>
          <c:dPt>
            <c:idx val="15"/>
            <c:invertIfNegative val="0"/>
            <c:bubble3D val="0"/>
            <c:spPr>
              <a:solidFill>
                <a:srgbClr val="EEECE1">
                  <a:lumMod val="25000"/>
                </a:srgbClr>
              </a:solidFill>
            </c:spPr>
            <c:extLst>
              <c:ext xmlns:c16="http://schemas.microsoft.com/office/drawing/2014/chart" uri="{C3380CC4-5D6E-409C-BE32-E72D297353CC}">
                <c16:uniqueId val="{00000006-B800-46D1-A76E-DE6CABDAA3F9}"/>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8-B800-46D1-A76E-DE6CABDAA3F9}"/>
              </c:ext>
            </c:extLst>
          </c:dPt>
          <c:dPt>
            <c:idx val="28"/>
            <c:invertIfNegative val="0"/>
            <c:bubble3D val="0"/>
            <c:spPr>
              <a:solidFill>
                <a:schemeClr val="bg2">
                  <a:lumMod val="25000"/>
                </a:schemeClr>
              </a:solidFill>
            </c:spPr>
            <c:extLst>
              <c:ext xmlns:c16="http://schemas.microsoft.com/office/drawing/2014/chart" uri="{C3380CC4-5D6E-409C-BE32-E72D297353CC}">
                <c16:uniqueId val="{00000014-8D2A-40C4-A38C-FD9143438ACB}"/>
              </c:ext>
            </c:extLst>
          </c:dPt>
          <c:cat>
            <c:numRef>
              <c:f>'C3.1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'C3.1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4228096"/>
        <c:axId val="74229632"/>
      </c:barChart>
      <c:catAx>
        <c:axId val="74228096"/>
        <c:scaling>
          <c:orientation val="minMax"/>
        </c:scaling>
        <c:delete val="0"/>
        <c:axPos val="b"/>
        <c:numFmt formatCode="General" sourceLinked="0"/>
        <c:majorTickMark val="out"/>
        <c:minorTickMark val="none"/>
        <c:tickLblPos val="nextTo"/>
        <c:crossAx val="74229632"/>
        <c:crosses val="autoZero"/>
        <c:auto val="1"/>
        <c:lblAlgn val="ctr"/>
        <c:lblOffset val="100"/>
        <c:noMultiLvlLbl val="0"/>
      </c:catAx>
      <c:valAx>
        <c:axId val="7422963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4228096"/>
        <c:crosses val="autoZero"/>
        <c:crossBetween val="between"/>
      </c:valAx>
    </c:plotArea>
    <c:plotVisOnly val="1"/>
    <c:dispBlanksAs val="gap"/>
    <c:showDLblsOverMax val="0"/>
  </c:chart>
  <c:spPr>
    <a:ln>
      <a:noFill/>
    </a:ln>
  </c:spPr>
  <c:printSettings>
    <c:headerFooter/>
    <c:pageMargins b="0.75000000000000555" l="0.70000000000000062" r="0.70000000000000062" t="0.7500000000000055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4.1: Senior Citizens Grant (Beneficiaries vs Expenditure)</a:t>
            </a:r>
          </a:p>
        </c:rich>
      </c:tx>
      <c:overlay val="0"/>
    </c:title>
    <c:autoTitleDeleted val="0"/>
    <c:plotArea>
      <c:layout/>
      <c:lineChart>
        <c:grouping val="standard"/>
        <c:varyColors val="0"/>
        <c:ser>
          <c:idx val="0"/>
          <c:order val="0"/>
          <c:tx>
            <c:strRef>
              <c:f>'C4.1 data'!$B$2</c:f>
              <c:strCache>
                <c:ptCount val="1"/>
                <c:pt idx="0">
                  <c:v>Beneficiaries</c:v>
                </c:pt>
              </c:strCache>
            </c:strRef>
          </c:tx>
          <c:cat>
            <c:numRef>
              <c:f>'C4.1 data'!$A$3:$A$13</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'C4.1 data'!$B$3:$B$13</c:f>
              <c:numCache>
                <c:formatCode>#,##0</c:formatCode>
                <c:ptCount val="11"/>
                <c:pt idx="0">
                  <c:v>13323</c:v>
                </c:pt>
                <c:pt idx="1">
                  <c:v>18115</c:v>
                </c:pt>
                <c:pt idx="2">
                  <c:v>28297</c:v>
                </c:pt>
                <c:pt idx="3">
                  <c:v>29274</c:v>
                </c:pt>
                <c:pt idx="4">
                  <c:v>29551</c:v>
                </c:pt>
                <c:pt idx="5">
                  <c:v>29742</c:v>
                </c:pt>
                <c:pt idx="6">
                  <c:v>0</c:v>
                </c:pt>
                <c:pt idx="7">
                  <c:v>0</c:v>
                </c:pt>
                <c:pt idx="8">
                  <c:v>0</c:v>
                </c:pt>
                <c:pt idx="9">
                  <c:v>0</c:v>
                </c:pt>
                <c:pt idx="10">
                  <c:v>0</c:v>
                </c:pt>
              </c:numCache>
            </c:numRef>
          </c:val>
          <c:smooth val="0"/>
          <c:extLst>
            <c:ext xmlns:c16="http://schemas.microsoft.com/office/drawing/2014/chart" uri="{C3380CC4-5D6E-409C-BE32-E72D297353CC}">
              <c16:uniqueId val="{00000000-1FE1-481C-BDDA-21FB25E52F18}"/>
            </c:ext>
          </c:extLst>
        </c:ser>
        <c:dLbls>
          <c:showLegendKey val="0"/>
          <c:showVal val="0"/>
          <c:showCatName val="0"/>
          <c:showSerName val="0"/>
          <c:showPercent val="0"/>
          <c:showBubbleSize val="0"/>
        </c:dLbls>
        <c:marker val="1"/>
        <c:smooth val="0"/>
        <c:axId val="74806400"/>
        <c:axId val="74807936"/>
      </c:lineChart>
      <c:lineChart>
        <c:grouping val="standard"/>
        <c:varyColors val="0"/>
        <c:ser>
          <c:idx val="2"/>
          <c:order val="1"/>
          <c:tx>
            <c:strRef>
              <c:f>'C4.1 data'!$C$2</c:f>
              <c:strCache>
                <c:ptCount val="1"/>
                <c:pt idx="0">
                  <c:v>Expenditure </c:v>
                </c:pt>
              </c:strCache>
            </c:strRef>
          </c:tx>
          <c:val>
            <c:numRef>
              <c:f>'C4.1 data'!$C$3:$C$13</c:f>
              <c:numCache>
                <c:formatCode>#,##0</c:formatCode>
                <c:ptCount val="11"/>
                <c:pt idx="0">
                  <c:v>3652999.8</c:v>
                </c:pt>
                <c:pt idx="1">
                  <c:v>5057981</c:v>
                </c:pt>
                <c:pt idx="2">
                  <c:v>8037291</c:v>
                </c:pt>
                <c:pt idx="3">
                  <c:v>8491156</c:v>
                </c:pt>
                <c:pt idx="4">
                  <c:v>8641244</c:v>
                </c:pt>
                <c:pt idx="5">
                  <c:v>8670549</c:v>
                </c:pt>
                <c:pt idx="6">
                  <c:v>0</c:v>
                </c:pt>
                <c:pt idx="7">
                  <c:v>0</c:v>
                </c:pt>
                <c:pt idx="8">
                  <c:v>0</c:v>
                </c:pt>
                <c:pt idx="9">
                  <c:v>0</c:v>
                </c:pt>
                <c:pt idx="10">
                  <c:v>0</c:v>
                </c:pt>
              </c:numCache>
            </c:numRef>
          </c:val>
          <c:smooth val="0"/>
          <c:extLst>
            <c:ext xmlns:c16="http://schemas.microsoft.com/office/drawing/2014/chart" uri="{C3380CC4-5D6E-409C-BE32-E72D297353CC}">
              <c16:uniqueId val="{00000001-9A9B-47EB-8409-48DA15167BD8}"/>
            </c:ext>
          </c:extLst>
        </c:ser>
        <c:dLbls>
          <c:showLegendKey val="0"/>
          <c:showVal val="0"/>
          <c:showCatName val="0"/>
          <c:showSerName val="0"/>
          <c:showPercent val="0"/>
          <c:showBubbleSize val="0"/>
        </c:dLbls>
        <c:marker val="1"/>
        <c:smooth val="0"/>
        <c:axId val="74820224"/>
        <c:axId val="74818304"/>
      </c:lineChart>
      <c:catAx>
        <c:axId val="74806400"/>
        <c:scaling>
          <c:orientation val="minMax"/>
        </c:scaling>
        <c:delete val="0"/>
        <c:axPos val="b"/>
        <c:numFmt formatCode="General" sourceLinked="1"/>
        <c:majorTickMark val="out"/>
        <c:minorTickMark val="none"/>
        <c:tickLblPos val="nextTo"/>
        <c:crossAx val="74807936"/>
        <c:crosses val="autoZero"/>
        <c:auto val="1"/>
        <c:lblAlgn val="ctr"/>
        <c:lblOffset val="100"/>
        <c:noMultiLvlLbl val="0"/>
      </c:catAx>
      <c:valAx>
        <c:axId val="74807936"/>
        <c:scaling>
          <c:orientation val="minMax"/>
        </c:scaling>
        <c:delete val="0"/>
        <c:axPos val="l"/>
        <c:numFmt formatCode="#,##0" sourceLinked="1"/>
        <c:majorTickMark val="out"/>
        <c:minorTickMark val="none"/>
        <c:tickLblPos val="nextTo"/>
        <c:crossAx val="74806400"/>
        <c:crosses val="autoZero"/>
        <c:crossBetween val="between"/>
        <c:dispUnits>
          <c:builtInUnit val="thousands"/>
          <c:dispUnitsLbl>
            <c:tx>
              <c:rich>
                <a:bodyPr/>
                <a:lstStyle/>
                <a:p>
                  <a:pPr>
                    <a:defRPr/>
                  </a:pPr>
                  <a:r>
                    <a:rPr lang="en-GB"/>
                    <a:t>Beneficiaries</a:t>
                  </a:r>
                  <a:r>
                    <a:rPr lang="en-GB" baseline="0"/>
                    <a:t> ('000</a:t>
                  </a:r>
                  <a:r>
                    <a:rPr lang="en-GB"/>
                    <a:t>s)</a:t>
                  </a:r>
                </a:p>
              </c:rich>
            </c:tx>
          </c:dispUnitsLbl>
        </c:dispUnits>
      </c:valAx>
      <c:valAx>
        <c:axId val="74818304"/>
        <c:scaling>
          <c:orientation val="minMax"/>
        </c:scaling>
        <c:delete val="0"/>
        <c:axPos val="r"/>
        <c:numFmt formatCode="#,##0" sourceLinked="1"/>
        <c:majorTickMark val="out"/>
        <c:minorTickMark val="none"/>
        <c:tickLblPos val="nextTo"/>
        <c:crossAx val="74820224"/>
        <c:crosses val="max"/>
        <c:crossBetween val="between"/>
        <c:dispUnits>
          <c:builtInUnit val="millions"/>
          <c:dispUnitsLbl>
            <c:tx>
              <c:rich>
                <a:bodyPr/>
                <a:lstStyle/>
                <a:p>
                  <a:pPr>
                    <a:defRPr/>
                  </a:pPr>
                  <a:r>
                    <a:rPr lang="en-GB">
                      <a:latin typeface="Calibri"/>
                      <a:cs typeface="Calibri"/>
                    </a:rPr>
                    <a:t>€ </a:t>
                  </a:r>
                  <a:r>
                    <a:rPr lang="en-GB"/>
                    <a:t>Millions</a:t>
                  </a:r>
                </a:p>
              </c:rich>
            </c:tx>
          </c:dispUnitsLbl>
        </c:dispUnits>
      </c:valAx>
      <c:catAx>
        <c:axId val="74820224"/>
        <c:scaling>
          <c:orientation val="minMax"/>
        </c:scaling>
        <c:delete val="1"/>
        <c:axPos val="b"/>
        <c:numFmt formatCode="General" sourceLinked="1"/>
        <c:majorTickMark val="out"/>
        <c:minorTickMark val="none"/>
        <c:tickLblPos val="none"/>
        <c:crossAx val="74818304"/>
        <c:crosses val="autoZero"/>
        <c:auto val="1"/>
        <c:lblAlgn val="ctr"/>
        <c:lblOffset val="100"/>
        <c:noMultiLvlLbl val="0"/>
      </c:catAx>
    </c:plotArea>
    <c:legend>
      <c:legendPos val="r"/>
      <c:overlay val="0"/>
    </c:legend>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4.1: Ratio</a:t>
            </a:r>
            <a:r>
              <a:rPr lang="en-GB" sz="900" baseline="0">
                <a:latin typeface="Arial" pitchFamily="34" charset="0"/>
                <a:cs typeface="Arial" pitchFamily="34" charset="0"/>
              </a:rPr>
              <a:t> of Old Age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5"/>
            <c:invertIfNegative val="0"/>
            <c:bubble3D val="0"/>
            <c:spPr>
              <a:solidFill>
                <a:schemeClr val="tx2">
                  <a:lumMod val="60000"/>
                  <a:lumOff val="40000"/>
                </a:schemeClr>
              </a:solidFill>
            </c:spPr>
            <c:extLst>
              <c:ext xmlns:c16="http://schemas.microsoft.com/office/drawing/2014/chart" uri="{C3380CC4-5D6E-409C-BE32-E72D297353CC}">
                <c16:uniqueId val="{0000000F-6CED-4782-A94C-222604837ABD}"/>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0-6A1C-4898-8760-383D61A2F9F3}"/>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8"/>
            <c:invertIfNegative val="0"/>
            <c:bubble3D val="0"/>
            <c:spPr>
              <a:solidFill>
                <a:schemeClr val="tx2">
                  <a:lumMod val="60000"/>
                  <a:lumOff val="40000"/>
                </a:schemeClr>
              </a:solidFill>
            </c:spPr>
            <c:extLst>
              <c:ext xmlns:c16="http://schemas.microsoft.com/office/drawing/2014/chart" uri="{C3380CC4-5D6E-409C-BE32-E72D297353CC}">
                <c16:uniqueId val="{00000002-6A1C-4898-8760-383D61A2F9F3}"/>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4"/>
            <c:invertIfNegative val="0"/>
            <c:bubble3D val="0"/>
            <c:spPr>
              <a:solidFill>
                <a:schemeClr val="bg2">
                  <a:lumMod val="25000"/>
                </a:schemeClr>
              </a:solidFill>
            </c:spPr>
            <c:extLst>
              <c:ext xmlns:c16="http://schemas.microsoft.com/office/drawing/2014/chart" uri="{C3380CC4-5D6E-409C-BE32-E72D297353CC}">
                <c16:uniqueId val="{00000011-3382-4227-8EA2-44CE21C5E1B4}"/>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bg2">
                  <a:lumMod val="25000"/>
                </a:schemeClr>
              </a:solidFill>
            </c:spPr>
            <c:extLst>
              <c:ext xmlns:c16="http://schemas.microsoft.com/office/drawing/2014/chart" uri="{C3380CC4-5D6E-409C-BE32-E72D297353CC}">
                <c16:uniqueId val="{00000010-3382-4227-8EA2-44CE21C5E1B4}"/>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5-6A1C-4898-8760-383D61A2F9F3}"/>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C-0BED-49A7-90BF-0B4F29A2DF06}"/>
              </c:ext>
            </c:extLst>
          </c:dPt>
          <c:dPt>
            <c:idx val="23"/>
            <c:invertIfNegative val="0"/>
            <c:bubble3D val="0"/>
            <c:spPr>
              <a:solidFill>
                <a:schemeClr val="tx1">
                  <a:lumMod val="75000"/>
                  <a:lumOff val="25000"/>
                </a:schemeClr>
              </a:solidFill>
            </c:spPr>
            <c:extLst>
              <c:ext xmlns:c16="http://schemas.microsoft.com/office/drawing/2014/chart" uri="{C3380CC4-5D6E-409C-BE32-E72D297353CC}">
                <c16:uniqueId val="{00000012-3382-4227-8EA2-44CE21C5E1B4}"/>
              </c:ext>
            </c:extLst>
          </c:dPt>
          <c:cat>
            <c:numRef>
              <c:f>'C4.1 data_'!$A$2:$A$30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'C4.1 data_'!$B$2:$B$30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5019008"/>
        <c:axId val="75020544"/>
      </c:barChart>
      <c:catAx>
        <c:axId val="75019008"/>
        <c:scaling>
          <c:orientation val="minMax"/>
        </c:scaling>
        <c:delete val="0"/>
        <c:axPos val="b"/>
        <c:numFmt formatCode="General" sourceLinked="0"/>
        <c:majorTickMark val="out"/>
        <c:minorTickMark val="none"/>
        <c:tickLblPos val="nextTo"/>
        <c:crossAx val="75020544"/>
        <c:crosses val="autoZero"/>
        <c:auto val="1"/>
        <c:lblAlgn val="ctr"/>
        <c:lblOffset val="100"/>
        <c:noMultiLvlLbl val="0"/>
      </c:catAx>
      <c:valAx>
        <c:axId val="75020544"/>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5019008"/>
        <c:crosses val="autoZero"/>
        <c:crossBetween val="between"/>
      </c:valAx>
    </c:plotArea>
    <c:plotVisOnly val="1"/>
    <c:dispBlanksAs val="gap"/>
    <c:showDLblsOverMax val="0"/>
  </c:chart>
  <c:spPr>
    <a:ln>
      <a:noFill/>
    </a:ln>
  </c:spPr>
  <c:printSettings>
    <c:headerFooter/>
    <c:pageMargins b="0.75000000000000533" l="0.70000000000000062" r="0.70000000000000062" t="0.750000000000005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5.1: Ratio</a:t>
            </a:r>
            <a:r>
              <a:rPr lang="en-GB" sz="900" baseline="0">
                <a:latin typeface="Arial" pitchFamily="34" charset="0"/>
                <a:cs typeface="Arial" pitchFamily="34" charset="0"/>
              </a:rPr>
              <a:t> of Survivors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7"/>
            <c:invertIfNegative val="0"/>
            <c:bubble3D val="0"/>
            <c:spPr>
              <a:solidFill>
                <a:schemeClr val="bg2">
                  <a:lumMod val="25000"/>
                </a:schemeClr>
              </a:solidFill>
            </c:spPr>
            <c:extLst>
              <c:ext xmlns:c16="http://schemas.microsoft.com/office/drawing/2014/chart" uri="{C3380CC4-5D6E-409C-BE32-E72D297353CC}">
                <c16:uniqueId val="{00000000-1DC2-4367-B14D-F219ED82F42B}"/>
              </c:ext>
            </c:extLst>
          </c:dPt>
          <c:dPt>
            <c:idx val="9"/>
            <c:invertIfNegative val="0"/>
            <c:bubble3D val="0"/>
            <c:spPr>
              <a:solidFill>
                <a:schemeClr val="bg2">
                  <a:lumMod val="25000"/>
                </a:schemeClr>
              </a:solidFill>
            </c:spPr>
            <c:extLst>
              <c:ext xmlns:c16="http://schemas.microsoft.com/office/drawing/2014/chart" uri="{C3380CC4-5D6E-409C-BE32-E72D297353CC}">
                <c16:uniqueId val="{00000001-1DC2-4367-B14D-F219ED82F42B}"/>
              </c:ext>
            </c:extLst>
          </c:dPt>
          <c:dPt>
            <c:idx val="11"/>
            <c:invertIfNegative val="0"/>
            <c:bubble3D val="0"/>
            <c:spPr>
              <a:solidFill>
                <a:schemeClr val="bg2">
                  <a:lumMod val="25000"/>
                </a:schemeClr>
              </a:solidFill>
            </c:spPr>
            <c:extLst>
              <c:ext xmlns:c16="http://schemas.microsoft.com/office/drawing/2014/chart" uri="{C3380CC4-5D6E-409C-BE32-E72D297353CC}">
                <c16:uniqueId val="{00000002-1DC2-4367-B14D-F219ED82F42B}"/>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3-A4E6-4730-9729-ABEB3C8B2365}"/>
              </c:ext>
            </c:extLst>
          </c:dPt>
          <c:dPt>
            <c:idx val="14"/>
            <c:invertIfNegative val="0"/>
            <c:bubble3D val="0"/>
            <c:spPr>
              <a:solidFill>
                <a:schemeClr val="tx2">
                  <a:lumMod val="60000"/>
                  <a:lumOff val="40000"/>
                </a:schemeClr>
              </a:solidFill>
            </c:spPr>
            <c:extLst>
              <c:ext xmlns:c16="http://schemas.microsoft.com/office/drawing/2014/chart" uri="{C3380CC4-5D6E-409C-BE32-E72D297353CC}">
                <c16:uniqueId val="{00000012-6DE8-4C3D-A5E0-DFACBD802A01}"/>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3-1DC2-4367-B14D-F219ED82F42B}"/>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15-0283-4B68-B2BF-34E19B7E6E29}"/>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16-0283-4B68-B2BF-34E19B7E6E29}"/>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5-A4E6-4730-9729-ABEB3C8B2365}"/>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1DC2-4367-B14D-F219ED82F42B}"/>
              </c:ext>
            </c:extLst>
          </c:dPt>
          <c:dPt>
            <c:idx val="23"/>
            <c:invertIfNegative val="0"/>
            <c:bubble3D val="0"/>
            <c:spPr>
              <a:solidFill>
                <a:schemeClr val="tx2">
                  <a:lumMod val="40000"/>
                  <a:lumOff val="60000"/>
                </a:schemeClr>
              </a:solidFill>
            </c:spPr>
            <c:extLst>
              <c:ext xmlns:c16="http://schemas.microsoft.com/office/drawing/2014/chart" uri="{C3380CC4-5D6E-409C-BE32-E72D297353CC}">
                <c16:uniqueId val="{00000007-A4E6-4730-9729-ABEB3C8B2365}"/>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5-1DC2-4367-B14D-F219ED82F42B}"/>
              </c:ext>
            </c:extLst>
          </c:dPt>
          <c:cat>
            <c:numRef>
              <c:f>'C5.1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'C5.1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4692096"/>
        <c:axId val="74693632"/>
      </c:barChart>
      <c:catAx>
        <c:axId val="74692096"/>
        <c:scaling>
          <c:orientation val="minMax"/>
        </c:scaling>
        <c:delete val="0"/>
        <c:axPos val="b"/>
        <c:numFmt formatCode="General" sourceLinked="0"/>
        <c:majorTickMark val="out"/>
        <c:minorTickMark val="none"/>
        <c:tickLblPos val="nextTo"/>
        <c:crossAx val="74693632"/>
        <c:crosses val="autoZero"/>
        <c:auto val="1"/>
        <c:lblAlgn val="ctr"/>
        <c:lblOffset val="100"/>
        <c:noMultiLvlLbl val="0"/>
      </c:catAx>
      <c:valAx>
        <c:axId val="7469363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4692096"/>
        <c:crosses val="autoZero"/>
        <c:crossBetween val="between"/>
      </c:valAx>
    </c:plotArea>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6.1: Children's Allowance (Means-tested</a:t>
            </a:r>
            <a:r>
              <a:rPr lang="en-GB" sz="900" baseline="0">
                <a:latin typeface="Arial" pitchFamily="34" charset="0"/>
                <a:cs typeface="Arial" pitchFamily="34" charset="0"/>
              </a:rPr>
              <a:t> vs Flat Rate)</a:t>
            </a:r>
            <a:endParaRPr lang="en-GB" sz="900">
              <a:latin typeface="Arial" pitchFamily="34" charset="0"/>
              <a:cs typeface="Arial" pitchFamily="34" charset="0"/>
            </a:endParaRPr>
          </a:p>
        </c:rich>
      </c:tx>
      <c:overlay val="0"/>
    </c:title>
    <c:autoTitleDeleted val="0"/>
    <c:plotArea>
      <c:layout/>
      <c:lineChart>
        <c:grouping val="standard"/>
        <c:varyColors val="0"/>
        <c:ser>
          <c:idx val="0"/>
          <c:order val="0"/>
          <c:tx>
            <c:strRef>
              <c:f>'C6.1 data'!$B$2</c:f>
              <c:strCache>
                <c:ptCount val="1"/>
                <c:pt idx="0">
                  <c:v>Means-tested</c:v>
                </c:pt>
              </c:strCache>
            </c:strRef>
          </c:tx>
          <c:marker>
            <c:symbol val="none"/>
          </c:marker>
          <c:cat>
            <c:numRef>
              <c:f>'C6.1 data'!$A$8:$A$17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'C6.1 data'!$B$8:$B$17</c:f>
              <c:numCache>
                <c:formatCode>#,##0</c:formatCode>
                <c:ptCount val="10"/>
                <c:pt idx="0">
                  <c:v>22183</c:v>
                </c:pt>
                <c:pt idx="1">
                  <c:v>19623</c:v>
                </c:pt>
                <c:pt idx="2">
                  <c:v>18549</c:v>
                </c:pt>
                <c:pt idx="3">
                  <c:v>17499</c:v>
                </c:pt>
                <c:pt idx="4">
                  <c:v>16493</c:v>
                </c:pt>
                <c:pt idx="5">
                  <c:v>0</c:v>
                </c:pt>
                <c:pt idx="6">
                  <c:v>0</c:v>
                </c:pt>
                <c:pt idx="7">
                  <c:v>0</c:v>
                </c:pt>
                <c:pt idx="8">
                  <c:v>0</c:v>
                </c:pt>
                <c:pt idx="9">
                  <c:v>0</c:v>
                </c:pt>
              </c:numCache>
            </c:numRef>
          </c:val>
          <c:smooth val="0"/>
          <c:extLst>
            <c:ext xmlns:c16="http://schemas.microsoft.com/office/drawing/2014/chart" uri="{C3380CC4-5D6E-409C-BE32-E72D297353CC}">
              <c16:uniqueId val="{00000000-E3B6-4123-86FD-CFEA74D299CF}"/>
            </c:ext>
          </c:extLst>
        </c:ser>
        <c:ser>
          <c:idx val="1"/>
          <c:order val="1"/>
          <c:tx>
            <c:strRef>
              <c:f>'C6.1 data'!$C$2</c:f>
              <c:strCache>
                <c:ptCount val="1"/>
                <c:pt idx="0">
                  <c:v>Flat Rate</c:v>
                </c:pt>
              </c:strCache>
            </c:strRef>
          </c:tx>
          <c:marker>
            <c:symbol val="none"/>
          </c:marker>
          <c:cat>
            <c:numRef>
              <c:f>'C6.1 data'!$A$8:$A$17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'C6.1 data'!$C$8:$C$17</c:f>
              <c:numCache>
                <c:formatCode>#,##0</c:formatCode>
                <c:ptCount val="10"/>
                <c:pt idx="0">
                  <c:v>23772</c:v>
                </c:pt>
                <c:pt idx="1">
                  <c:v>24715</c:v>
                </c:pt>
                <c:pt idx="2">
                  <c:v>24695</c:v>
                </c:pt>
                <c:pt idx="3">
                  <c:v>25982</c:v>
                </c:pt>
                <c:pt idx="4">
                  <c:v>27259</c:v>
                </c:pt>
                <c:pt idx="5">
                  <c:v>0</c:v>
                </c:pt>
                <c:pt idx="6">
                  <c:v>0</c:v>
                </c:pt>
                <c:pt idx="7">
                  <c:v>0</c:v>
                </c:pt>
                <c:pt idx="8">
                  <c:v>0</c:v>
                </c:pt>
                <c:pt idx="9">
                  <c:v>0</c:v>
                </c:pt>
              </c:numCache>
            </c:numRef>
          </c:val>
          <c:smooth val="0"/>
          <c:extLst>
            <c:ext xmlns:c16="http://schemas.microsoft.com/office/drawing/2014/chart" uri="{C3380CC4-5D6E-409C-BE32-E72D297353CC}">
              <c16:uniqueId val="{00000001-E3B6-4123-86FD-CFEA74D299CF}"/>
            </c:ext>
          </c:extLst>
        </c:ser>
        <c:dLbls>
          <c:showLegendKey val="0"/>
          <c:showVal val="0"/>
          <c:showCatName val="0"/>
          <c:showSerName val="0"/>
          <c:showPercent val="0"/>
          <c:showBubbleSize val="0"/>
        </c:dLbls>
        <c:smooth val="0"/>
        <c:axId val="76272000"/>
        <c:axId val="76273536"/>
      </c:lineChart>
      <c:catAx>
        <c:axId val="76272000"/>
        <c:scaling>
          <c:orientation val="minMax"/>
        </c:scaling>
        <c:delete val="0"/>
        <c:axPos val="b"/>
        <c:numFmt formatCode="General" sourceLinked="1"/>
        <c:majorTickMark val="out"/>
        <c:minorTickMark val="none"/>
        <c:tickLblPos val="nextTo"/>
        <c:crossAx val="76273536"/>
        <c:crosses val="autoZero"/>
        <c:auto val="1"/>
        <c:lblAlgn val="ctr"/>
        <c:lblOffset val="100"/>
        <c:noMultiLvlLbl val="0"/>
      </c:catAx>
      <c:valAx>
        <c:axId val="76273536"/>
        <c:scaling>
          <c:orientation val="minMax"/>
        </c:scaling>
        <c:delete val="0"/>
        <c:axPos val="l"/>
        <c:numFmt formatCode="#,##0" sourceLinked="1"/>
        <c:majorTickMark val="out"/>
        <c:minorTickMark val="none"/>
        <c:tickLblPos val="nextTo"/>
        <c:crossAx val="76272000"/>
        <c:crosses val="autoZero"/>
        <c:crossBetween val="between"/>
        <c:dispUnits>
          <c:builtInUnit val="thousands"/>
          <c:dispUnitsLbl/>
        </c:dispUnits>
      </c:valAx>
    </c:plotArea>
    <c:legend>
      <c:legendPos val="r"/>
      <c:overlay val="0"/>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900">
                <a:latin typeface="Arial" pitchFamily="34" charset="0"/>
                <a:cs typeface="Arial" pitchFamily="34" charset="0"/>
              </a:rPr>
              <a:t>Chart 6.2: Distribution of Child Care Centres in Child Care for All Scheme</a:t>
            </a:r>
          </a:p>
        </c:rich>
      </c:tx>
      <c:overlay val="0"/>
    </c:title>
    <c:autoTitleDeleted val="0"/>
    <c:plotArea>
      <c:layout/>
      <c:pieChart>
        <c:varyColors val="1"/>
        <c:ser>
          <c:idx val="0"/>
          <c:order val="0"/>
          <c:tx>
            <c:v>Distribution of Child Care Centres in Free Childcare scheme</c:v>
          </c:tx>
          <c:dLbls>
            <c:dLbl>
              <c:idx val="0"/>
              <c:tx>
                <c:rich>
                  <a:bodyPr/>
                  <a:lstStyle/>
                  <a:p>
                    <a:r>
                      <a:rPr lang="en-US"/>
                      <a:t>37.9%</a:t>
                    </a:r>
                  </a:p>
                </c:rich>
              </c:tx>
              <c:dLblPos val="ctr"/>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0-2BAC-4AE1-9DF7-E683FE1D741A}"/>
                </c:ext>
              </c:extLst>
            </c:dLbl>
            <c:numFmt formatCode="0.0%" sourceLinked="0"/>
            <c:spPr>
              <a:noFill/>
              <a:ln>
                <a:noFill/>
              </a:ln>
              <a:effectLst/>
            </c:spPr>
            <c:dLblPos val="ctr"/>
            <c:showLegendKey val="0"/>
            <c:showVal val="0"/>
            <c:showCatName val="0"/>
            <c:showSerName val="0"/>
            <c:showPercent val="1"/>
            <c:showBubbleSize val="0"/>
            <c:showLeaderLines val="1"/>
            <c:extLst>
              <c:ext xmlns:c15="http://schemas.microsoft.com/office/drawing/2012/chart" uri="{CE6537A1-D6FC-4f65-9D91-7224C49458BB}"/>
            </c:extLst>
          </c:dLbls>
          <c:cat>
            <c:strRef>
              <c:f>ChildCareChart!$F$21:$F$26</c:f>
              <c:strCache>
                <c:ptCount val="6"/>
                <c:pt idx="0">
                  <c:v>Northern Harbour</c:v>
                </c:pt>
                <c:pt idx="1">
                  <c:v>Southern Harbour</c:v>
                </c:pt>
                <c:pt idx="2">
                  <c:v>Northern</c:v>
                </c:pt>
                <c:pt idx="3">
                  <c:v>Western</c:v>
                </c:pt>
                <c:pt idx="4">
                  <c:v>South Eastern</c:v>
                </c:pt>
                <c:pt idx="5">
                  <c:v>Gozo and Comino</c:v>
                </c:pt>
              </c:strCache>
            </c:strRef>
          </c:cat>
          <c:val>
            <c:numRef>
              <c:f>ChildCareChart!$G$21:$G$26</c:f>
              <c:numCache>
                <c:formatCode>General</c:formatCode>
                <c:ptCount val="6"/>
                <c:pt idx="0">
                  <c:v>68</c:v>
                </c:pt>
                <c:pt idx="1">
                  <c:v>38</c:v>
                </c:pt>
                <c:pt idx="2">
                  <c:v>31</c:v>
                </c:pt>
                <c:pt idx="3">
                  <c:v>22</c:v>
                </c:pt>
                <c:pt idx="4">
                  <c:v>17</c:v>
                </c:pt>
                <c:pt idx="5">
                  <c:v>4</c:v>
                </c:pt>
              </c:numCache>
            </c:numRef>
          </c:val>
          <c:extLst>
            <c:ext xmlns:c16="http://schemas.microsoft.com/office/drawing/2014/chart" uri="{C3380CC4-5D6E-409C-BE32-E72D297353CC}">
              <c16:uniqueId val="{00000001-207C-4FF1-BB90-B745C0FF67D4}"/>
            </c:ext>
          </c:extLst>
        </c:ser>
        <c:dLbls>
          <c:dLblPos val="ctr"/>
          <c:showLegendKey val="0"/>
          <c:showVal val="1"/>
          <c:showCatName val="0"/>
          <c:showSerName val="0"/>
          <c:showPercent val="0"/>
          <c:showBubbleSize val="0"/>
          <c:showLeaderLines val="1"/>
        </c:dLbls>
        <c:firstSliceAng val="0"/>
      </c:pieChart>
    </c:plotArea>
    <c:legend>
      <c:legendPos val="r"/>
      <c:overlay val="0"/>
      <c:txPr>
        <a:bodyPr/>
        <a:lstStyle/>
        <a:p>
          <a:pPr rtl="0">
            <a:defRPr/>
          </a:pPr>
          <a:endParaRPr lang="en-US"/>
        </a:p>
      </c:txPr>
    </c:legend>
    <c:plotVisOnly val="1"/>
    <c:dispBlanksAs val="zero"/>
    <c:showDLblsOverMax val="0"/>
  </c:chart>
  <c:printSettings>
    <c:headerFooter/>
    <c:pageMargins b="0.750000000000005" l="0.70000000000000062" r="0.70000000000000062" t="0.75000000000000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6.3: Ratio</a:t>
            </a:r>
            <a:r>
              <a:rPr lang="en-GB" sz="900" baseline="0">
                <a:latin typeface="Arial" pitchFamily="34" charset="0"/>
                <a:cs typeface="Arial" pitchFamily="34" charset="0"/>
              </a:rPr>
              <a:t> of Family/Children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spPr>
            <a:solidFill>
              <a:schemeClr val="tx2">
                <a:lumMod val="60000"/>
                <a:lumOff val="40000"/>
              </a:schemeClr>
            </a:solidFill>
          </c:spPr>
          <c:invertIfNegative val="0"/>
          <c:dPt>
            <c:idx val="3"/>
            <c:invertIfNegative val="0"/>
            <c:bubble3D val="0"/>
            <c:extLst>
              <c:ext xmlns:c16="http://schemas.microsoft.com/office/drawing/2014/chart" uri="{C3380CC4-5D6E-409C-BE32-E72D297353CC}">
                <c16:uniqueId val="{00000016-F383-45E1-91F3-EB2D514F6EBF}"/>
              </c:ext>
            </c:extLst>
          </c:dPt>
          <c:dPt>
            <c:idx val="4"/>
            <c:invertIfNegative val="0"/>
            <c:bubble3D val="0"/>
            <c:extLst>
              <c:ext xmlns:c16="http://schemas.microsoft.com/office/drawing/2014/chart" uri="{C3380CC4-5D6E-409C-BE32-E72D297353CC}">
                <c16:uniqueId val="{00000000-AD5A-42BB-83D1-700CEDAC4C0D}"/>
              </c:ext>
            </c:extLst>
          </c:dPt>
          <c:dPt>
            <c:idx val="6"/>
            <c:invertIfNegative val="0"/>
            <c:bubble3D val="0"/>
            <c:extLst>
              <c:ext xmlns:c16="http://schemas.microsoft.com/office/drawing/2014/chart" uri="{C3380CC4-5D6E-409C-BE32-E72D297353CC}">
                <c16:uniqueId val="{00000001-AD5A-42BB-83D1-700CEDAC4C0D}"/>
              </c:ext>
            </c:extLst>
          </c:dPt>
          <c:dPt>
            <c:idx val="7"/>
            <c:invertIfNegative val="0"/>
            <c:bubble3D val="0"/>
            <c:extLst>
              <c:ext xmlns:c16="http://schemas.microsoft.com/office/drawing/2014/chart" uri="{C3380CC4-5D6E-409C-BE32-E72D297353CC}">
                <c16:uniqueId val="{00000000-1DC2-4367-B14D-F219ED82F42B}"/>
              </c:ext>
            </c:extLst>
          </c:dPt>
          <c:dPt>
            <c:idx val="9"/>
            <c:invertIfNegative val="0"/>
            <c:bubble3D val="0"/>
            <c:extLst>
              <c:ext xmlns:c16="http://schemas.microsoft.com/office/drawing/2014/chart" uri="{C3380CC4-5D6E-409C-BE32-E72D297353CC}">
                <c16:uniqueId val="{00000001-1DC2-4367-B14D-F219ED82F42B}"/>
              </c:ext>
            </c:extLst>
          </c:dPt>
          <c:dPt>
            <c:idx val="10"/>
            <c:invertIfNegative val="0"/>
            <c:bubble3D val="0"/>
            <c:extLst>
              <c:ext xmlns:c16="http://schemas.microsoft.com/office/drawing/2014/chart" uri="{C3380CC4-5D6E-409C-BE32-E72D297353CC}">
                <c16:uniqueId val="{00000017-F383-45E1-91F3-EB2D514F6EBF}"/>
              </c:ext>
            </c:extLst>
          </c:dPt>
          <c:dPt>
            <c:idx val="11"/>
            <c:invertIfNegative val="0"/>
            <c:bubble3D val="0"/>
            <c:extLst>
              <c:ext xmlns:c16="http://schemas.microsoft.com/office/drawing/2014/chart" uri="{C3380CC4-5D6E-409C-BE32-E72D297353CC}">
                <c16:uniqueId val="{00000002-1DC2-4367-B14D-F219ED82F42B}"/>
              </c:ext>
            </c:extLst>
          </c:dPt>
          <c:dPt>
            <c:idx val="12"/>
            <c:invertIfNegative val="0"/>
            <c:bubble3D val="0"/>
            <c:extLst>
              <c:ext xmlns:c16="http://schemas.microsoft.com/office/drawing/2014/chart" uri="{C3380CC4-5D6E-409C-BE32-E72D297353CC}">
                <c16:uniqueId val="{00000005-AD5A-42BB-83D1-700CEDAC4C0D}"/>
              </c:ext>
            </c:extLst>
          </c:dPt>
          <c:dPt>
            <c:idx val="13"/>
            <c:invertIfNegative val="0"/>
            <c:bubble3D val="0"/>
            <c:extLst>
              <c:ext xmlns:c16="http://schemas.microsoft.com/office/drawing/2014/chart" uri="{C3380CC4-5D6E-409C-BE32-E72D297353CC}">
                <c16:uniqueId val="{00000006-AD5A-42BB-83D1-700CEDAC4C0D}"/>
              </c:ext>
            </c:extLst>
          </c:dPt>
          <c:dPt>
            <c:idx val="14"/>
            <c:invertIfNegative val="0"/>
            <c:bubble3D val="0"/>
            <c:extLst>
              <c:ext xmlns:c16="http://schemas.microsoft.com/office/drawing/2014/chart" uri="{C3380CC4-5D6E-409C-BE32-E72D297353CC}">
                <c16:uniqueId val="{00000007-AD5A-42BB-83D1-700CEDAC4C0D}"/>
              </c:ext>
            </c:extLst>
          </c:dPt>
          <c:dPt>
            <c:idx val="15"/>
            <c:invertIfNegative val="0"/>
            <c:bubble3D val="0"/>
            <c:extLst>
              <c:ext xmlns:c16="http://schemas.microsoft.com/office/drawing/2014/chart" uri="{C3380CC4-5D6E-409C-BE32-E72D297353CC}">
                <c16:uniqueId val="{00000018-F383-45E1-91F3-EB2D514F6EBF}"/>
              </c:ext>
            </c:extLst>
          </c:dPt>
          <c:dPt>
            <c:idx val="16"/>
            <c:invertIfNegative val="0"/>
            <c:bubble3D val="0"/>
            <c:extLst>
              <c:ext xmlns:c16="http://schemas.microsoft.com/office/drawing/2014/chart" uri="{C3380CC4-5D6E-409C-BE32-E72D297353CC}">
                <c16:uniqueId val="{00000003-1DC2-4367-B14D-F219ED82F42B}"/>
              </c:ext>
            </c:extLst>
          </c:dPt>
          <c:dPt>
            <c:idx val="17"/>
            <c:invertIfNegative val="0"/>
            <c:bubble3D val="0"/>
            <c:spPr>
              <a:solidFill>
                <a:schemeClr val="bg2">
                  <a:lumMod val="25000"/>
                </a:schemeClr>
              </a:solidFill>
            </c:spPr>
            <c:extLst>
              <c:ext xmlns:c16="http://schemas.microsoft.com/office/drawing/2014/chart" uri="{C3380CC4-5D6E-409C-BE32-E72D297353CC}">
                <c16:uniqueId val="{00000011-F145-40DD-9F86-1318BA217A85}"/>
              </c:ext>
            </c:extLst>
          </c:dPt>
          <c:dPt>
            <c:idx val="18"/>
            <c:invertIfNegative val="0"/>
            <c:bubble3D val="0"/>
            <c:spPr>
              <a:solidFill>
                <a:schemeClr val="bg2">
                  <a:lumMod val="25000"/>
                </a:schemeClr>
              </a:solidFill>
            </c:spPr>
            <c:extLst>
              <c:ext xmlns:c16="http://schemas.microsoft.com/office/drawing/2014/chart" uri="{C3380CC4-5D6E-409C-BE32-E72D297353CC}">
                <c16:uniqueId val="{00000012-F145-40DD-9F86-1318BA217A85}"/>
              </c:ext>
            </c:extLst>
          </c:dPt>
          <c:dPt>
            <c:idx val="20"/>
            <c:invertIfNegative val="0"/>
            <c:bubble3D val="0"/>
            <c:extLst>
              <c:ext xmlns:c16="http://schemas.microsoft.com/office/drawing/2014/chart" uri="{C3380CC4-5D6E-409C-BE32-E72D297353CC}">
                <c16:uniqueId val="{00000004-1DC2-4367-B14D-F219ED82F42B}"/>
              </c:ext>
            </c:extLst>
          </c:dPt>
          <c:dPt>
            <c:idx val="24"/>
            <c:invertIfNegative val="0"/>
            <c:bubble3D val="0"/>
            <c:spPr>
              <a:solidFill>
                <a:schemeClr val="bg2">
                  <a:lumMod val="25000"/>
                </a:schemeClr>
              </a:solidFill>
            </c:spPr>
            <c:extLst>
              <c:ext xmlns:c16="http://schemas.microsoft.com/office/drawing/2014/chart" uri="{C3380CC4-5D6E-409C-BE32-E72D297353CC}">
                <c16:uniqueId val="{00000005-1DC2-4367-B14D-F219ED82F42B}"/>
              </c:ext>
            </c:extLst>
          </c:dPt>
          <c:cat>
            <c:numRef>
              <c:f>'C6.3 data'!$A$3:$A$31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'C6.3 data'!$B$3:$B$31</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6744576"/>
        <c:axId val="76746112"/>
      </c:barChart>
      <c:catAx>
        <c:axId val="76744576"/>
        <c:scaling>
          <c:orientation val="minMax"/>
        </c:scaling>
        <c:delete val="0"/>
        <c:axPos val="b"/>
        <c:numFmt formatCode="General" sourceLinked="0"/>
        <c:majorTickMark val="out"/>
        <c:minorTickMark val="none"/>
        <c:tickLblPos val="nextTo"/>
        <c:crossAx val="76746112"/>
        <c:crosses val="autoZero"/>
        <c:auto val="1"/>
        <c:lblAlgn val="ctr"/>
        <c:lblOffset val="100"/>
        <c:noMultiLvlLbl val="0"/>
      </c:catAx>
      <c:valAx>
        <c:axId val="7674611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6744576"/>
        <c:crosses val="autoZero"/>
        <c:crossBetween val="between"/>
      </c:valAx>
    </c:plotArea>
    <c:plotVisOnly val="1"/>
    <c:dispBlanksAs val="gap"/>
    <c:showDLblsOverMax val="0"/>
  </c:chart>
  <c:printSettings>
    <c:headerFooter/>
    <c:pageMargins b="0.75000000000000577" l="0.70000000000000062" r="0.70000000000000062" t="0.75000000000000577"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7.1. COVID-19 support measures recipients by month</a:t>
            </a:r>
            <a:endParaRPr lang="en-GB" sz="800">
              <a:solidFill>
                <a:sysClr val="windowText" lastClr="000000"/>
              </a:solidFill>
              <a:effectLst/>
            </a:endParaRPr>
          </a:p>
        </c:rich>
      </c:tx>
      <c:layout>
        <c:manualLayout>
          <c:xMode val="edge"/>
          <c:yMode val="edge"/>
          <c:x val="0.29132686084142395"/>
          <c:y val="1.29240732744072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'C7.1 data'!$A$3</c:f>
              <c:strCache>
                <c:ptCount val="1"/>
                <c:pt idx="0">
                  <c:v>Total</c:v>
                </c:pt>
              </c:strCache>
            </c:strRef>
          </c:tx>
          <c:spPr>
            <a:ln w="28575" cap="rnd">
              <a:solidFill>
                <a:schemeClr val="accent1"/>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data'!$B$3:$AB$3</c:f>
              <c:numCache>
                <c:formatCode>#,##0</c:formatCode>
                <c:ptCount val="27"/>
                <c:pt idx="0">
                  <c:v>5596</c:v>
                </c:pt>
                <c:pt idx="1">
                  <c:v>80728</c:v>
                </c:pt>
                <c:pt idx="2">
                  <c:v>83602</c:v>
                </c:pt>
                <c:pt idx="3">
                  <c:v>80482</c:v>
                </c:pt>
                <c:pt idx="4">
                  <c:v>75400</c:v>
                </c:pt>
                <c:pt idx="5">
                  <c:v>72658</c:v>
                </c:pt>
                <c:pt idx="6">
                  <c:v>71213</c:v>
                </c:pt>
                <c:pt idx="7">
                  <c:v>70398</c:v>
                </c:pt>
                <c:pt idx="8">
                  <c:v>68327</c:v>
                </c:pt>
                <c:pt idx="9">
                  <c:v>67518</c:v>
                </c:pt>
                <c:pt idx="10">
                  <c:v>55853</c:v>
                </c:pt>
                <c:pt idx="11">
                  <c:v>55269</c:v>
                </c:pt>
                <c:pt idx="12">
                  <c:v>58721</c:v>
                </c:pt>
                <c:pt idx="13">
                  <c:v>57115</c:v>
                </c:pt>
                <c:pt idx="14">
                  <c:v>54379</c:v>
                </c:pt>
                <c:pt idx="15">
                  <c:v>54248</c:v>
                </c:pt>
                <c:pt idx="16">
                  <c:v>53101</c:v>
                </c:pt>
                <c:pt idx="17">
                  <c:v>51799</c:v>
                </c:pt>
                <c:pt idx="18">
                  <c:v>51458</c:v>
                </c:pt>
                <c:pt idx="19">
                  <c:v>50895</c:v>
                </c:pt>
                <c:pt idx="20">
                  <c:v>49457</c:v>
                </c:pt>
                <c:pt idx="21">
                  <c:v>48303</c:v>
                </c:pt>
                <c:pt idx="22">
                  <c:v>45737</c:v>
                </c:pt>
                <c:pt idx="23">
                  <c:v>44938</c:v>
                </c:pt>
                <c:pt idx="24">
                  <c:v>43485</c:v>
                </c:pt>
                <c:pt idx="25">
                  <c:v>42034</c:v>
                </c:pt>
                <c:pt idx="26">
                  <c:v>39634</c:v>
                </c:pt>
              </c:numCache>
            </c:numRef>
          </c:val>
          <c:smooth val="0"/>
          <c:extLst>
            <c:ext xmlns:c16="http://schemas.microsoft.com/office/drawing/2014/chart" uri="{C3380CC4-5D6E-409C-BE32-E72D297353CC}">
              <c16:uniqueId val="{00000000-CB03-43B0-AA54-C90E17D7FAB1}"/>
            </c:ext>
          </c:extLst>
        </c:ser>
        <c:ser>
          <c:idx val="1"/>
          <c:order val="1"/>
          <c:tx>
            <c:strRef>
              <c:f>'C7.1 data'!$A$4</c:f>
              <c:strCache>
                <c:ptCount val="1"/>
                <c:pt idx="0">
                  <c:v>Males</c:v>
                </c:pt>
              </c:strCache>
            </c:strRef>
          </c:tx>
          <c:spPr>
            <a:ln w="28575" cap="rnd">
              <a:solidFill>
                <a:schemeClr val="accent2"/>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data'!$B$4:$AB$4</c:f>
              <c:numCache>
                <c:formatCode>#,##0</c:formatCode>
                <c:ptCount val="27"/>
                <c:pt idx="0">
                  <c:v>1400</c:v>
                </c:pt>
                <c:pt idx="1">
                  <c:v>46727</c:v>
                </c:pt>
                <c:pt idx="2">
                  <c:v>48915</c:v>
                </c:pt>
                <c:pt idx="3">
                  <c:v>47648</c:v>
                </c:pt>
                <c:pt idx="4">
                  <c:v>46011</c:v>
                </c:pt>
                <c:pt idx="5">
                  <c:v>44442</c:v>
                </c:pt>
                <c:pt idx="6">
                  <c:v>43599</c:v>
                </c:pt>
                <c:pt idx="7">
                  <c:v>43322</c:v>
                </c:pt>
                <c:pt idx="8">
                  <c:v>42131</c:v>
                </c:pt>
                <c:pt idx="9">
                  <c:v>41605</c:v>
                </c:pt>
                <c:pt idx="10">
                  <c:v>33687</c:v>
                </c:pt>
                <c:pt idx="11">
                  <c:v>33333</c:v>
                </c:pt>
                <c:pt idx="12">
                  <c:v>34560</c:v>
                </c:pt>
                <c:pt idx="13">
                  <c:v>34223</c:v>
                </c:pt>
                <c:pt idx="14">
                  <c:v>32848</c:v>
                </c:pt>
                <c:pt idx="15">
                  <c:v>32720</c:v>
                </c:pt>
                <c:pt idx="16">
                  <c:v>31894</c:v>
                </c:pt>
                <c:pt idx="17">
                  <c:v>31166</c:v>
                </c:pt>
                <c:pt idx="18">
                  <c:v>31008</c:v>
                </c:pt>
                <c:pt idx="19">
                  <c:v>30685</c:v>
                </c:pt>
                <c:pt idx="20">
                  <c:v>29851</c:v>
                </c:pt>
                <c:pt idx="21">
                  <c:v>29163</c:v>
                </c:pt>
                <c:pt idx="22">
                  <c:v>27826</c:v>
                </c:pt>
                <c:pt idx="23">
                  <c:v>27344</c:v>
                </c:pt>
                <c:pt idx="24">
                  <c:v>26472</c:v>
                </c:pt>
                <c:pt idx="25">
                  <c:v>25634</c:v>
                </c:pt>
                <c:pt idx="26">
                  <c:v>24168</c:v>
                </c:pt>
              </c:numCache>
            </c:numRef>
          </c:val>
          <c:smooth val="0"/>
          <c:extLst>
            <c:ext xmlns:c16="http://schemas.microsoft.com/office/drawing/2014/chart" uri="{C3380CC4-5D6E-409C-BE32-E72D297353CC}">
              <c16:uniqueId val="{00000001-CB03-43B0-AA54-C90E17D7FAB1}"/>
            </c:ext>
          </c:extLst>
        </c:ser>
        <c:ser>
          <c:idx val="2"/>
          <c:order val="2"/>
          <c:tx>
            <c:strRef>
              <c:f>'C7.1 data'!$A$5</c:f>
              <c:strCache>
                <c:ptCount val="1"/>
                <c:pt idx="0">
                  <c:v>Females</c:v>
                </c:pt>
              </c:strCache>
            </c:strRef>
          </c:tx>
          <c:spPr>
            <a:ln w="28575" cap="rnd">
              <a:solidFill>
                <a:schemeClr val="accent3"/>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data'!$B$5:$AB$5</c:f>
              <c:numCache>
                <c:formatCode>#,##0</c:formatCode>
                <c:ptCount val="27"/>
                <c:pt idx="0">
                  <c:v>4196</c:v>
                </c:pt>
                <c:pt idx="1">
                  <c:v>34001</c:v>
                </c:pt>
                <c:pt idx="2">
                  <c:v>34687</c:v>
                </c:pt>
                <c:pt idx="3">
                  <c:v>32834</c:v>
                </c:pt>
                <c:pt idx="4">
                  <c:v>29389</c:v>
                </c:pt>
                <c:pt idx="5">
                  <c:v>28216</c:v>
                </c:pt>
                <c:pt idx="6">
                  <c:v>27614</c:v>
                </c:pt>
                <c:pt idx="7">
                  <c:v>27076</c:v>
                </c:pt>
                <c:pt idx="8">
                  <c:v>26196</c:v>
                </c:pt>
                <c:pt idx="9">
                  <c:v>25913</c:v>
                </c:pt>
                <c:pt idx="10">
                  <c:v>22166</c:v>
                </c:pt>
                <c:pt idx="11">
                  <c:v>21936</c:v>
                </c:pt>
                <c:pt idx="12">
                  <c:v>24161</c:v>
                </c:pt>
                <c:pt idx="13">
                  <c:v>22892</c:v>
                </c:pt>
                <c:pt idx="14">
                  <c:v>21531</c:v>
                </c:pt>
                <c:pt idx="15">
                  <c:v>21528</c:v>
                </c:pt>
                <c:pt idx="16">
                  <c:v>21207</c:v>
                </c:pt>
                <c:pt idx="17">
                  <c:v>20633</c:v>
                </c:pt>
                <c:pt idx="18">
                  <c:v>20450</c:v>
                </c:pt>
                <c:pt idx="19">
                  <c:v>20210</c:v>
                </c:pt>
                <c:pt idx="20">
                  <c:v>19606</c:v>
                </c:pt>
                <c:pt idx="21">
                  <c:v>19140</c:v>
                </c:pt>
                <c:pt idx="22">
                  <c:v>17911</c:v>
                </c:pt>
                <c:pt idx="23">
                  <c:v>17594</c:v>
                </c:pt>
                <c:pt idx="24">
                  <c:v>17013</c:v>
                </c:pt>
                <c:pt idx="25">
                  <c:v>16400</c:v>
                </c:pt>
                <c:pt idx="26">
                  <c:v>15466</c:v>
                </c:pt>
              </c:numCache>
            </c:numRef>
          </c:val>
          <c:smooth val="0"/>
          <c:extLst>
            <c:ext xmlns:c16="http://schemas.microsoft.com/office/drawing/2014/chart" uri="{C3380CC4-5D6E-409C-BE32-E72D297353CC}">
              <c16:uniqueId val="{00000002-CB03-43B0-AA54-C90E17D7FAB1}"/>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7.2: Ratio</a:t>
            </a:r>
            <a:r>
              <a:rPr lang="en-GB" sz="900" baseline="0">
                <a:latin typeface="Arial" pitchFamily="34" charset="0"/>
                <a:cs typeface="Arial" pitchFamily="34" charset="0"/>
              </a:rPr>
              <a:t> of Unemployment to total Social Protection (EU): 2021</a:t>
            </a:r>
          </a:p>
        </c:rich>
      </c:tx>
      <c:overlay val="0"/>
    </c:title>
    <c:autoTitleDeleted val="0"/>
    <c:plotArea>
      <c:layout/>
      <c:barChart>
        <c:barDir val="col"/>
        <c:grouping val="clustered"/>
        <c:varyColors val="0"/>
        <c:ser>
          <c:idx val="0"/>
          <c:order val="0"/>
          <c:invertIfNegative val="0"/>
          <c:dPt>
            <c:idx val="0"/>
            <c:invertIfNegative val="0"/>
            <c:bubble3D val="0"/>
            <c:spPr>
              <a:solidFill>
                <a:schemeClr val="bg2">
                  <a:lumMod val="25000"/>
                </a:schemeClr>
              </a:solidFill>
            </c:spPr>
            <c:extLst>
              <c:ext xmlns:c16="http://schemas.microsoft.com/office/drawing/2014/chart" uri="{C3380CC4-5D6E-409C-BE32-E72D297353CC}">
                <c16:uniqueId val="{0000001C-B3FD-4050-9DEE-51BC7940E1D7}"/>
              </c:ext>
            </c:extLst>
          </c:dPt>
          <c:dPt>
            <c:idx val="2"/>
            <c:invertIfNegative val="0"/>
            <c:bubble3D val="0"/>
            <c:spPr>
              <a:solidFill>
                <a:schemeClr val="tx2">
                  <a:lumMod val="60000"/>
                  <a:lumOff val="40000"/>
                </a:schemeClr>
              </a:solidFill>
            </c:spPr>
            <c:extLst>
              <c:ext xmlns:c16="http://schemas.microsoft.com/office/drawing/2014/chart" uri="{C3380CC4-5D6E-409C-BE32-E72D297353CC}">
                <c16:uniqueId val="{0000001A-7305-4420-82F2-723FAB6D03C4}"/>
              </c:ext>
            </c:extLst>
          </c:dPt>
          <c:dPt>
            <c:idx val="5"/>
            <c:invertIfNegative val="0"/>
            <c:bubble3D val="0"/>
            <c:spPr>
              <a:solidFill>
                <a:schemeClr val="tx2">
                  <a:lumMod val="60000"/>
                  <a:lumOff val="40000"/>
                </a:schemeClr>
              </a:solidFill>
            </c:spPr>
            <c:extLst>
              <c:ext xmlns:c16="http://schemas.microsoft.com/office/drawing/2014/chart" uri="{C3380CC4-5D6E-409C-BE32-E72D297353CC}">
                <c16:uniqueId val="{00000015-98E6-4530-B0D6-19C3DE0486BE}"/>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0-11E2-4E1B-A872-D59F994FD1C0}"/>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1DC2-4367-B14D-F219ED82F42B}"/>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1DC2-4367-B14D-F219ED82F42B}"/>
              </c:ext>
            </c:extLst>
          </c:dPt>
          <c:dPt>
            <c:idx val="11"/>
            <c:invertIfNegative val="0"/>
            <c:bubble3D val="0"/>
            <c:spPr>
              <a:solidFill>
                <a:schemeClr val="bg2">
                  <a:lumMod val="25000"/>
                </a:schemeClr>
              </a:solidFill>
            </c:spPr>
            <c:extLst>
              <c:ext xmlns:c16="http://schemas.microsoft.com/office/drawing/2014/chart" uri="{C3380CC4-5D6E-409C-BE32-E72D297353CC}">
                <c16:uniqueId val="{00000002-1DC2-4367-B14D-F219ED82F42B}"/>
              </c:ext>
            </c:extLst>
          </c:dPt>
          <c:dPt>
            <c:idx val="12"/>
            <c:invertIfNegative val="0"/>
            <c:bubble3D val="0"/>
            <c:spPr>
              <a:solidFill>
                <a:schemeClr val="bg2">
                  <a:lumMod val="25000"/>
                </a:schemeClr>
              </a:solidFill>
            </c:spPr>
            <c:extLst>
              <c:ext xmlns:c16="http://schemas.microsoft.com/office/drawing/2014/chart" uri="{C3380CC4-5D6E-409C-BE32-E72D297353CC}">
                <c16:uniqueId val="{00000004-11E2-4E1B-A872-D59F994FD1C0}"/>
              </c:ext>
            </c:extLst>
          </c:dPt>
          <c:dPt>
            <c:idx val="13"/>
            <c:invertIfNegative val="0"/>
            <c:bubble3D val="0"/>
            <c:spPr>
              <a:solidFill>
                <a:schemeClr val="tx2">
                  <a:lumMod val="60000"/>
                  <a:lumOff val="40000"/>
                </a:schemeClr>
              </a:solidFill>
            </c:spPr>
            <c:extLst>
              <c:ext xmlns:c16="http://schemas.microsoft.com/office/drawing/2014/chart" uri="{C3380CC4-5D6E-409C-BE32-E72D297353CC}">
                <c16:uniqueId val="{00000005-11E2-4E1B-A872-D59F994FD1C0}"/>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3-1DC2-4367-B14D-F219ED82F42B}"/>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14-98E6-4530-B0D6-19C3DE0486BE}"/>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19-7305-4420-82F2-723FAB6D03C4}"/>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1DC2-4367-B14D-F219ED82F42B}"/>
              </c:ext>
            </c:extLst>
          </c:dPt>
          <c:dPt>
            <c:idx val="21"/>
            <c:invertIfNegative val="0"/>
            <c:bubble3D val="0"/>
            <c:spPr>
              <a:solidFill>
                <a:schemeClr val="tx2">
                  <a:lumMod val="60000"/>
                  <a:lumOff val="40000"/>
                </a:schemeClr>
              </a:solidFill>
            </c:spPr>
            <c:extLst>
              <c:ext xmlns:c16="http://schemas.microsoft.com/office/drawing/2014/chart" uri="{C3380CC4-5D6E-409C-BE32-E72D297353CC}">
                <c16:uniqueId val="{00000008-11E2-4E1B-A872-D59F994FD1C0}"/>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5-1DC2-4367-B14D-F219ED82F42B}"/>
              </c:ext>
            </c:extLst>
          </c:dPt>
          <c:cat>
            <c:numRef>
              <c:f>'C7.2 data'!$A$3:$A$31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'C7.2 data'!$B$3:$B$31</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6356608"/>
        <c:axId val="76362496"/>
      </c:barChart>
      <c:catAx>
        <c:axId val="76356608"/>
        <c:scaling>
          <c:orientation val="minMax"/>
        </c:scaling>
        <c:delete val="0"/>
        <c:axPos val="b"/>
        <c:numFmt formatCode="General" sourceLinked="0"/>
        <c:majorTickMark val="out"/>
        <c:minorTickMark val="none"/>
        <c:tickLblPos val="nextTo"/>
        <c:crossAx val="76362496"/>
        <c:crosses val="autoZero"/>
        <c:auto val="1"/>
        <c:lblAlgn val="ctr"/>
        <c:lblOffset val="100"/>
        <c:noMultiLvlLbl val="0"/>
      </c:catAx>
      <c:valAx>
        <c:axId val="76362496"/>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6356608"/>
        <c:crosses val="autoZero"/>
        <c:crossBetween val="between"/>
      </c:valAx>
    </c:plotArea>
    <c:plotVisOnly val="1"/>
    <c:dispBlanksAs val="gap"/>
    <c:showDLblsOverMax val="0"/>
  </c:chart>
  <c:spPr>
    <a:ln>
      <a:noFill/>
    </a:ln>
  </c:spPr>
  <c:printSettings>
    <c:headerFooter/>
    <c:pageMargins b="0.750000000000006" l="0.70000000000000062" r="0.70000000000000062" t="0.750000000000006"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a:t>
            </a:r>
            <a:r>
              <a:rPr lang="en-GB" sz="900" baseline="0">
                <a:latin typeface="Arial" pitchFamily="34" charset="0"/>
                <a:cs typeface="Arial" pitchFamily="34" charset="0"/>
              </a:rPr>
              <a:t> 10.1: Social benefit recipients: 2013 - 2022</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tx>
            <c:strRef>
              <c:f>'C10.1_10.2 data'!$A$13</c:f>
              <c:strCache>
                <c:ptCount val="1"/>
                <c:pt idx="0">
                  <c:v>Beneficiaries </c:v>
                </c:pt>
              </c:strCache>
            </c:strRef>
          </c:tx>
          <c:invertIfNegative val="0"/>
          <c:cat>
            <c:numRef>
              <c:f>'C10.1_10.2 data'!$E$12:$N$12</c:f>
              <c:numCache>
                <c:formatCode>0</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'C10.1_10.2 data'!$E$13:$N$13</c:f>
              <c:numCache>
                <c:formatCode>#,##0</c:formatCode>
                <c:ptCount val="10"/>
                <c:pt idx="0">
                  <c:v>160895</c:v>
                </c:pt>
                <c:pt idx="1">
                  <c:v>164021</c:v>
                </c:pt>
                <c:pt idx="2">
                  <c:v>167069</c:v>
                </c:pt>
                <c:pt idx="3">
                  <c:v>170816</c:v>
                </c:pt>
                <c:pt idx="4">
                  <c:v>169767</c:v>
                </c:pt>
                <c:pt idx="5">
                  <c:v>171525</c:v>
                </c:pt>
                <c:pt idx="6">
                  <c:v>171986</c:v>
                </c:pt>
                <c:pt idx="7">
                  <c:v>176652</c:v>
                </c:pt>
                <c:pt idx="8">
                  <c:v>191408</c:v>
                </c:pt>
                <c:pt idx="9">
                  <c:v>186590</c:v>
                </c:pt>
              </c:numCache>
            </c:numRef>
          </c:val>
          <c:extLst>
            <c:ext xmlns:c16="http://schemas.microsoft.com/office/drawing/2014/chart" uri="{C3380CC4-5D6E-409C-BE32-E72D297353CC}">
              <c16:uniqueId val="{00000000-B6D7-48C2-A729-4BD5A933F8E7}"/>
            </c:ext>
          </c:extLst>
        </c:ser>
        <c:dLbls>
          <c:showLegendKey val="0"/>
          <c:showVal val="0"/>
          <c:showCatName val="0"/>
          <c:showSerName val="0"/>
          <c:showPercent val="0"/>
          <c:showBubbleSize val="0"/>
        </c:dLbls>
        <c:gapWidth val="150"/>
        <c:axId val="77123584"/>
        <c:axId val="77125504"/>
      </c:barChart>
      <c:lineChart>
        <c:grouping val="standard"/>
        <c:varyColors val="0"/>
        <c:ser>
          <c:idx val="1"/>
          <c:order val="1"/>
          <c:tx>
            <c:strRef>
              <c:f>'C10.1_10.2 data'!$A$14</c:f>
              <c:strCache>
                <c:ptCount val="1"/>
                <c:pt idx="0">
                  <c:v>Year-Over-Year change</c:v>
                </c:pt>
              </c:strCache>
            </c:strRef>
          </c:tx>
          <c:marker>
            <c:symbol val="none"/>
          </c:marker>
          <c:dLbls>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'C10.1_10.2 data'!$E$12:$N$12</c:f>
              <c:numCache>
                <c:formatCode>0</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'C10.1_10.2 data'!$E$14:$N$14</c:f>
              <c:numCache>
                <c:formatCode>0.0</c:formatCode>
                <c:ptCount val="10"/>
                <c:pt idx="0">
                  <c:v>1.4739086012689364E-2</c:v>
                </c:pt>
                <c:pt idx="1">
                  <c:v>1.9428820037912926E-2</c:v>
                </c:pt>
                <c:pt idx="2">
                  <c:v>1.8582986324921807E-2</c:v>
                </c:pt>
                <c:pt idx="3">
                  <c:v>2.2427859148016687E-2</c:v>
                </c:pt>
                <c:pt idx="4">
                  <c:v>-6.1411109029599099E-3</c:v>
                </c:pt>
                <c:pt idx="5">
                  <c:v>1.0355369418084787E-2</c:v>
                </c:pt>
                <c:pt idx="6">
                  <c:v>2.6876548608074625E-3</c:v>
                </c:pt>
                <c:pt idx="7">
                  <c:v>2.7130115241938296E-2</c:v>
                </c:pt>
                <c:pt idx="8">
                  <c:v>8.3531462989380245E-2</c:v>
                </c:pt>
                <c:pt idx="9">
                  <c:v>-2.5171361698570593E-2</c:v>
                </c:pt>
              </c:numCache>
            </c:numRef>
          </c:val>
          <c:smooth val="0"/>
          <c:extLst>
            <c:ext xmlns:c16="http://schemas.microsoft.com/office/drawing/2014/chart" uri="{C3380CC4-5D6E-409C-BE32-E72D297353CC}">
              <c16:uniqueId val="{00000001-B6D7-48C2-A729-4BD5A933F8E7}"/>
            </c:ext>
          </c:extLst>
        </c:ser>
        <c:dLbls>
          <c:showLegendKey val="0"/>
          <c:showVal val="0"/>
          <c:showCatName val="0"/>
          <c:showSerName val="0"/>
          <c:showPercent val="0"/>
          <c:showBubbleSize val="0"/>
        </c:dLbls>
        <c:upDownBars>
          <c:gapWidth val="150"/>
          <c:upBars/>
          <c:downBars/>
        </c:upDownBars>
        <c:marker val="1"/>
        <c:smooth val="0"/>
        <c:axId val="77129216"/>
        <c:axId val="77127680"/>
      </c:lineChart>
      <c:catAx>
        <c:axId val="77123584"/>
        <c:scaling>
          <c:orientation val="minMax"/>
        </c:scaling>
        <c:delete val="0"/>
        <c:axPos val="b"/>
        <c:title>
          <c:tx>
            <c:rich>
              <a:bodyPr/>
              <a:lstStyle/>
              <a:p>
                <a:pPr>
                  <a:defRPr/>
                </a:pPr>
                <a:r>
                  <a:rPr lang="en-GB" sz="900">
                    <a:latin typeface="Arial" pitchFamily="34" charset="0"/>
                    <a:cs typeface="Arial" pitchFamily="34" charset="0"/>
                  </a:rPr>
                  <a:t>Year</a:t>
                </a:r>
              </a:p>
            </c:rich>
          </c:tx>
          <c:overlay val="0"/>
        </c:title>
        <c:numFmt formatCode="0" sourceLinked="1"/>
        <c:majorTickMark val="out"/>
        <c:minorTickMark val="none"/>
        <c:tickLblPos val="nextTo"/>
        <c:crossAx val="77125504"/>
        <c:crosses val="autoZero"/>
        <c:auto val="1"/>
        <c:lblAlgn val="ctr"/>
        <c:lblOffset val="100"/>
        <c:noMultiLvlLbl val="0"/>
      </c:catAx>
      <c:valAx>
        <c:axId val="77125504"/>
        <c:scaling>
          <c:orientation val="minMax"/>
        </c:scaling>
        <c:delete val="0"/>
        <c:axPos val="l"/>
        <c:majorGridlines/>
        <c:numFmt formatCode="#,##0" sourceLinked="1"/>
        <c:majorTickMark val="out"/>
        <c:minorTickMark val="none"/>
        <c:tickLblPos val="nextTo"/>
        <c:crossAx val="77123584"/>
        <c:crosses val="autoZero"/>
        <c:crossBetween val="between"/>
        <c:dispUnits>
          <c:builtInUnit val="thousands"/>
          <c:dispUnitsLbl>
            <c:layout>
              <c:manualLayout>
                <c:xMode val="edge"/>
                <c:yMode val="edge"/>
                <c:x val="2.5000000000000001E-2"/>
                <c:y val="0.30128499562554917"/>
              </c:manualLayout>
            </c:layout>
            <c:tx>
              <c:rich>
                <a:bodyPr/>
                <a:lstStyle/>
                <a:p>
                  <a:pPr>
                    <a:defRPr/>
                  </a:pPr>
                  <a:r>
                    <a:rPr lang="en-US" sz="900">
                      <a:latin typeface="Arial" pitchFamily="34" charset="0"/>
                      <a:cs typeface="Arial" pitchFamily="34" charset="0"/>
                    </a:rPr>
                    <a:t>Beneficiaries (000s)</a:t>
                  </a:r>
                </a:p>
              </c:rich>
            </c:tx>
          </c:dispUnitsLbl>
        </c:dispUnits>
      </c:valAx>
      <c:valAx>
        <c:axId val="77127680"/>
        <c:scaling>
          <c:orientation val="minMax"/>
          <c:min val="-0.1"/>
        </c:scaling>
        <c:delete val="0"/>
        <c:axPos val="r"/>
        <c:numFmt formatCode="0%" sourceLinked="0"/>
        <c:majorTickMark val="out"/>
        <c:minorTickMark val="none"/>
        <c:tickLblPos val="nextTo"/>
        <c:crossAx val="77129216"/>
        <c:crosses val="max"/>
        <c:crossBetween val="between"/>
        <c:majorUnit val="0.1"/>
      </c:valAx>
      <c:catAx>
        <c:axId val="77129216"/>
        <c:scaling>
          <c:orientation val="minMax"/>
        </c:scaling>
        <c:delete val="1"/>
        <c:axPos val="b"/>
        <c:numFmt formatCode="0" sourceLinked="1"/>
        <c:majorTickMark val="out"/>
        <c:minorTickMark val="none"/>
        <c:tickLblPos val="none"/>
        <c:crossAx val="77127680"/>
        <c:crosses val="autoZero"/>
        <c:auto val="1"/>
        <c:lblAlgn val="ctr"/>
        <c:lblOffset val="100"/>
        <c:noMultiLvlLbl val="0"/>
      </c:catAx>
    </c:plotArea>
    <c:legend>
      <c:legendPos val="r"/>
      <c:layout>
        <c:manualLayout>
          <c:xMode val="edge"/>
          <c:yMode val="edge"/>
          <c:x val="0.74805831752783025"/>
          <c:y val="0.49016896618678085"/>
          <c:w val="0.21301224208287947"/>
          <c:h val="0.1975977697453562"/>
        </c:manualLayout>
      </c:layout>
      <c:overlay val="0"/>
    </c:legend>
    <c:plotVisOnly val="1"/>
    <c:dispBlanksAs val="gap"/>
    <c:showDLblsOverMax val="0"/>
  </c:chart>
  <c:spPr>
    <a:ln>
      <a:noFill/>
    </a:ln>
  </c:spPr>
  <c:printSettings>
    <c:headerFooter/>
    <c:pageMargins b="0.75000000000000244" l="0.70000000000000062" r="0.70000000000000062" t="0.750000000000002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a:pPr>
            <a:r>
              <a:rPr lang="en-GB"/>
              <a:t>Chart 1.4: Social Protection Expenditure by type and means-testing (Malta &amp; the EU):</a:t>
            </a:r>
            <a:r>
              <a:rPr lang="en-GB" baseline="0"/>
              <a:t> 2021</a:t>
            </a:r>
            <a:endParaRPr lang="en-GB"/>
          </a:p>
        </c:rich>
      </c:tx>
      <c:layout>
        <c:manualLayout>
          <c:xMode val="edge"/>
          <c:yMode val="edge"/>
          <c:x val="9.7897912014729485E-2"/>
          <c:y val="1.1507479861910242E-2"/>
        </c:manualLayout>
      </c:layout>
      <c:overlay val="0"/>
    </c:title>
    <c:autoTitleDeleted val="0"/>
    <c:plotArea>
      <c:layout>
        <c:manualLayout>
          <c:layoutTarget val="inner"/>
          <c:xMode val="edge"/>
          <c:yMode val="edge"/>
          <c:x val="0.1332337044988337"/>
          <c:y val="0.19379589490199262"/>
          <c:w val="0.4552692475940508"/>
          <c:h val="0.75878207932342678"/>
        </c:manualLayout>
      </c:layout>
      <c:doughnutChart>
        <c:varyColors val="1"/>
        <c:ser>
          <c:idx val="0"/>
          <c:order val="0"/>
          <c:tx>
            <c:v>MT</c:v>
          </c:tx>
          <c:dLbls>
            <c:dLbl>
              <c:idx val="0"/>
              <c:tx>
                <c:rich>
                  <a:bodyPr/>
                  <a:lstStyle/>
                  <a:p>
                    <a:fld id="{2BBE3B30-8D46-4663-BDA2-923CE5A7E203}" type="SERIESNAME">
                      <a:rPr lang="en-US"/>
                      <a:pPr/>
                      <a:t>[SERIES NAME]</a:t>
                    </a:fld>
                    <a:r>
                      <a:rPr lang="en-US" baseline="0"/>
                      <a:t> </a:t>
                    </a:r>
                  </a:p>
                  <a:p>
                    <a:fld id="{FB6248CE-DD3F-4949-A1A3-9D3D66D3F91D}" type="VALUE">
                      <a:rPr lang="en-US" baseline="0"/>
                      <a:pPr/>
                      <a:t>[VALUE]</a:t>
                    </a:fld>
                    <a:r>
                      <a:rPr lang="en-US" baseline="0"/>
                      <a:t>% </a:t>
                    </a:r>
                  </a:p>
                </c:rich>
              </c:tx>
              <c:showLegendKey val="0"/>
              <c:showVal val="1"/>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507-4ED8-A4B4-3008541D643B}"/>
                </c:ext>
              </c:extLst>
            </c:dLbl>
            <c:dLbl>
              <c:idx val="1"/>
              <c:layout>
                <c:manualLayout>
                  <c:x val="7.462686567164179E-3"/>
                  <c:y val="-7.0322675671456808E-17"/>
                </c:manualLayout>
              </c:layout>
              <c:tx>
                <c:rich>
                  <a:bodyPr/>
                  <a:lstStyle/>
                  <a:p>
                    <a:fld id="{323448B4-1436-4904-B607-E0C7A8FADBE7}" type="SERIESNAME">
                      <a:rPr lang="en-US"/>
                      <a:pPr/>
                      <a:t>[SERIES NAME]</a:t>
                    </a:fld>
                    <a:r>
                      <a:rPr lang="en-US" baseline="0"/>
                      <a:t> </a:t>
                    </a:r>
                  </a:p>
                  <a:p>
                    <a:fld id="{0644812B-7ABF-4A91-87FB-285C82E904D8}"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507-4ED8-A4B4-3008541D643B}"/>
                </c:ext>
              </c:extLst>
            </c:dLbl>
            <c:dLbl>
              <c:idx val="2"/>
              <c:tx>
                <c:rich>
                  <a:bodyPr/>
                  <a:lstStyle/>
                  <a:p>
                    <a:fld id="{8C15A6F0-DC49-4B8D-A283-6F38F52F97B8}" type="SERIESNAME">
                      <a:rPr lang="en-US"/>
                      <a:pPr/>
                      <a:t>[SERIES NAME]</a:t>
                    </a:fld>
                    <a:r>
                      <a:rPr lang="en-US" baseline="0"/>
                      <a:t> </a:t>
                    </a:r>
                  </a:p>
                  <a:p>
                    <a:fld id="{9C7FDB77-09A9-40DA-B718-03DED5C5373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507-4ED8-A4B4-3008541D643B}"/>
                </c:ext>
              </c:extLst>
            </c:dLbl>
            <c:dLbl>
              <c:idx val="3"/>
              <c:layout>
                <c:manualLayout>
                  <c:x val="2.6877423904101997E-3"/>
                  <c:y val="0.13740934822171619"/>
                </c:manualLayout>
              </c:layout>
              <c:tx>
                <c:rich>
                  <a:bodyPr/>
                  <a:lstStyle/>
                  <a:p>
                    <a:fld id="{0898D9BC-9F05-4EF6-8E28-2452DC353C7B}" type="SERIESNAME">
                      <a:rPr lang="en-US"/>
                      <a:pPr/>
                      <a:t>[SERIES NAME]</a:t>
                    </a:fld>
                    <a:r>
                      <a:rPr lang="en-US" baseline="0"/>
                      <a:t> </a:t>
                    </a:r>
                  </a:p>
                  <a:p>
                    <a:fld id="{268A8381-1562-4D66-9A55-36E5F6C14B0B}"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507-4ED8-A4B4-3008541D643B}"/>
                </c:ext>
              </c:extLst>
            </c:dLbl>
            <c:numFmt formatCode="0.0%" sourceLinked="0"/>
            <c:spPr>
              <a:noFill/>
              <a:ln>
                <a:noFill/>
              </a:ln>
              <a:effectLst/>
            </c:spPr>
            <c:showLegendKey val="0"/>
            <c:showVal val="0"/>
            <c:showCatName val="0"/>
            <c:showSerName val="1"/>
            <c:showPercent val="1"/>
            <c:showBubbleSize val="0"/>
            <c:showLeaderLines val="1"/>
            <c:extLst>
              <c:ext xmlns:c15="http://schemas.microsoft.com/office/drawing/2012/chart" uri="{CE6537A1-D6FC-4f65-9D91-7224C49458BB}"/>
            </c:extLst>
          </c:dLbls>
          <c:cat>
            <c:strRef>
              <c:f>'_C1.4 data'!$A$4:$A$7</c:f>
              <c:strCache>
                <c:ptCount val="4"/>
                <c:pt idx="0">
                  <c:v>Cash benefits (Non Means-Tested)</c:v>
                </c:pt>
                <c:pt idx="1">
                  <c:v>Benefits-in-Kind (Non Means-Tested)</c:v>
                </c:pt>
                <c:pt idx="2">
                  <c:v>Cash benefits (Means-Tested)</c:v>
                </c:pt>
                <c:pt idx="3">
                  <c:v>Benefits-in-Kind (Means-Tested)</c:v>
                </c:pt>
              </c:strCache>
            </c:strRef>
          </c:cat>
          <c:val>
            <c:numRef>
              <c:f>'_C1.4 data'!$H$4:$H$7</c:f>
              <c:numCache>
                <c:formatCode>0.0</c:formatCode>
                <c:ptCount val="4"/>
                <c:pt idx="0">
                  <c:v>56.634842939248287</c:v>
                </c:pt>
                <c:pt idx="1">
                  <c:v>36.592509297232141</c:v>
                </c:pt>
                <c:pt idx="2">
                  <c:v>4.2153577045758546</c:v>
                </c:pt>
                <c:pt idx="3">
                  <c:v>2.5572900589437166</c:v>
                </c:pt>
              </c:numCache>
            </c:numRef>
          </c:val>
          <c:extLst>
            <c:ext xmlns:c16="http://schemas.microsoft.com/office/drawing/2014/chart" uri="{C3380CC4-5D6E-409C-BE32-E72D297353CC}">
              <c16:uniqueId val="{00000004-3507-4ED8-A4B4-3008541D643B}"/>
            </c:ext>
          </c:extLst>
        </c:ser>
        <c:ser>
          <c:idx val="1"/>
          <c:order val="1"/>
          <c:tx>
            <c:v>EU28</c:v>
          </c:tx>
          <c:dLbls>
            <c:dLbl>
              <c:idx val="0"/>
              <c:tx>
                <c:rich>
                  <a:bodyPr/>
                  <a:lstStyle/>
                  <a:p>
                    <a:fld id="{B3899A8C-DCC2-4CB8-B4D3-7B77D7DA9E55}" type="SERIESNAME">
                      <a:rPr lang="en-US"/>
                      <a:pPr/>
                      <a:t>[SERIES NAME]</a:t>
                    </a:fld>
                    <a:r>
                      <a:rPr lang="en-US" baseline="0"/>
                      <a:t> </a:t>
                    </a:r>
                  </a:p>
                  <a:p>
                    <a:fld id="{EE71B79F-0A2D-4AC8-BDF9-FE78263B722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3507-4ED8-A4B4-3008541D643B}"/>
                </c:ext>
              </c:extLst>
            </c:dLbl>
            <c:dLbl>
              <c:idx val="1"/>
              <c:tx>
                <c:rich>
                  <a:bodyPr/>
                  <a:lstStyle/>
                  <a:p>
                    <a:fld id="{3394D037-6F25-43E9-82B0-A89BDB1BFF67}" type="SERIESNAME">
                      <a:rPr lang="en-US"/>
                      <a:pPr/>
                      <a:t>[SERIES NAME]</a:t>
                    </a:fld>
                    <a:r>
                      <a:rPr lang="en-US" baseline="0"/>
                      <a:t> </a:t>
                    </a:r>
                  </a:p>
                  <a:p>
                    <a:fld id="{1B7B3BF9-9645-4FBE-80DA-246CA364B7F0}"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6-3507-4ED8-A4B4-3008541D643B}"/>
                </c:ext>
              </c:extLst>
            </c:dLbl>
            <c:dLbl>
              <c:idx val="2"/>
              <c:tx>
                <c:rich>
                  <a:bodyPr/>
                  <a:lstStyle/>
                  <a:p>
                    <a:fld id="{2271A2F1-2418-480B-A73F-88A42883DE8F}" type="SERIESNAME">
                      <a:rPr lang="en-US"/>
                      <a:pPr/>
                      <a:t>[SERIES NAME]</a:t>
                    </a:fld>
                    <a:r>
                      <a:rPr lang="en-US" baseline="0"/>
                      <a:t> </a:t>
                    </a:r>
                  </a:p>
                  <a:p>
                    <a:fld id="{F3E161DE-415C-4EF8-928E-897C7098274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3507-4ED8-A4B4-3008541D643B}"/>
                </c:ext>
              </c:extLst>
            </c:dLbl>
            <c:dLbl>
              <c:idx val="3"/>
              <c:layout>
                <c:manualLayout>
                  <c:x val="-2.4875621890547263E-3"/>
                  <c:y val="0"/>
                </c:manualLayout>
              </c:layout>
              <c:tx>
                <c:rich>
                  <a:bodyPr/>
                  <a:lstStyle/>
                  <a:p>
                    <a:fld id="{E30B8FAE-F808-45C8-B7D8-3E8FF2DBE8B1}" type="SERIESNAME">
                      <a:rPr lang="en-US"/>
                      <a:pPr/>
                      <a:t>[SERIES NAME]</a:t>
                    </a:fld>
                    <a:r>
                      <a:rPr lang="en-US" baseline="0"/>
                      <a:t> </a:t>
                    </a:r>
                  </a:p>
                  <a:p>
                    <a:fld id="{E4C99DBC-819F-4809-B863-DAD8C5C383BF}"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8-3507-4ED8-A4B4-3008541D643B}"/>
                </c:ext>
              </c:extLst>
            </c:dLbl>
            <c:numFmt formatCode="0.0%" sourceLinked="0"/>
            <c:spPr>
              <a:noFill/>
              <a:ln>
                <a:noFill/>
              </a:ln>
              <a:effectLst/>
            </c:spPr>
            <c:showLegendKey val="0"/>
            <c:showVal val="0"/>
            <c:showCatName val="0"/>
            <c:showSerName val="1"/>
            <c:showPercent val="1"/>
            <c:showBubbleSize val="0"/>
            <c:showLeaderLines val="1"/>
            <c:extLst>
              <c:ext xmlns:c15="http://schemas.microsoft.com/office/drawing/2012/chart" uri="{CE6537A1-D6FC-4f65-9D91-7224C49458BB}"/>
            </c:extLst>
          </c:dLbls>
          <c:cat>
            <c:strRef>
              <c:f>'_C1.4 data'!$A$4:$A$7</c:f>
              <c:strCache>
                <c:ptCount val="4"/>
                <c:pt idx="0">
                  <c:v>Cash benefits (Non Means-Tested)</c:v>
                </c:pt>
                <c:pt idx="1">
                  <c:v>Benefits-in-Kind (Non Means-Tested)</c:v>
                </c:pt>
                <c:pt idx="2">
                  <c:v>Cash benefits (Means-Tested)</c:v>
                </c:pt>
                <c:pt idx="3">
                  <c:v>Benefits-in-Kind (Means-Tested)</c:v>
                </c:pt>
              </c:strCache>
            </c:strRef>
          </c:cat>
          <c:val>
            <c:numRef>
              <c:f>'_C1.4 data'!$B$4:$B$7</c:f>
              <c:numCache>
                <c:formatCode>0.0</c:formatCode>
                <c:ptCount val="4"/>
                <c:pt idx="0">
                  <c:v>58.619261602654461</c:v>
                </c:pt>
                <c:pt idx="1">
                  <c:v>30.493883532690607</c:v>
                </c:pt>
                <c:pt idx="2">
                  <c:v>6.4555754888503696</c:v>
                </c:pt>
                <c:pt idx="3">
                  <c:v>4.4312793758045661</c:v>
                </c:pt>
              </c:numCache>
            </c:numRef>
          </c:val>
          <c:extLst>
            <c:ext xmlns:c16="http://schemas.microsoft.com/office/drawing/2014/chart" uri="{C3380CC4-5D6E-409C-BE32-E72D297353CC}">
              <c16:uniqueId val="{00000009-3507-4ED8-A4B4-3008541D643B}"/>
            </c:ext>
          </c:extLst>
        </c:ser>
        <c:dLbls>
          <c:showLegendKey val="0"/>
          <c:showVal val="0"/>
          <c:showCatName val="0"/>
          <c:showSerName val="0"/>
          <c:showPercent val="1"/>
          <c:showBubbleSize val="0"/>
          <c:showLeaderLines val="1"/>
        </c:dLbls>
        <c:firstSliceAng val="0"/>
        <c:holeSize val="32"/>
      </c:doughnutChart>
    </c:plotArea>
    <c:legend>
      <c:legendPos val="r"/>
      <c:overlay val="0"/>
    </c:legend>
    <c:plotVisOnly val="1"/>
    <c:dispBlanksAs val="zero"/>
    <c:showDLblsOverMax val="0"/>
  </c:chart>
  <c:printSettings>
    <c:headerFooter/>
    <c:pageMargins b="0.75000000000000822" l="0.70000000000000062" r="0.70000000000000062" t="0.75000000000000822"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latin typeface="Arial" pitchFamily="34" charset="0"/>
                <a:cs typeface="Arial" pitchFamily="34" charset="0"/>
              </a:defRPr>
            </a:pPr>
            <a:r>
              <a:rPr lang="en-GB" sz="900">
                <a:latin typeface="Arial" pitchFamily="34" charset="0"/>
                <a:cs typeface="Arial" pitchFamily="34" charset="0"/>
              </a:rPr>
              <a:t>Chart 10.2: Social security</a:t>
            </a:r>
            <a:r>
              <a:rPr lang="en-GB" sz="900" baseline="0">
                <a:latin typeface="Arial" pitchFamily="34" charset="0"/>
                <a:cs typeface="Arial" pitchFamily="34" charset="0"/>
              </a:rPr>
              <a:t> beneficiaries by district: 2014, 2018 &amp; 2022</a:t>
            </a:r>
            <a:endParaRPr lang="en-GB" sz="900">
              <a:latin typeface="Arial" pitchFamily="34" charset="0"/>
              <a:cs typeface="Arial" pitchFamily="34" charset="0"/>
            </a:endParaRPr>
          </a:p>
        </c:rich>
      </c:tx>
      <c:overlay val="0"/>
    </c:title>
    <c:autoTitleDeleted val="0"/>
    <c:plotArea>
      <c:layout/>
      <c:barChart>
        <c:barDir val="bar"/>
        <c:grouping val="clustered"/>
        <c:varyColors val="0"/>
        <c:ser>
          <c:idx val="0"/>
          <c:order val="0"/>
          <c:tx>
            <c:strRef>
              <c:f>'C10.1_10.2 data'!$B$1:$D$1</c:f>
              <c:strCache>
                <c:ptCount val="1"/>
                <c:pt idx="0">
                  <c:v>2022</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data'!$B$3:$B$8</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F78B-452E-B7FE-0169B318AEEA}"/>
            </c:ext>
          </c:extLst>
        </c:ser>
        <c:ser>
          <c:idx val="1"/>
          <c:order val="1"/>
          <c:tx>
            <c:strRef>
              <c:f>'C10.1_10.2 data'!$E$1:$G$1</c:f>
              <c:strCache>
                <c:ptCount val="1"/>
                <c:pt idx="0">
                  <c:v>2018</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data'!$E$3:$E$8</c:f>
              <c:numCache>
                <c:formatCode>#,##0</c:formatCode>
                <c:ptCount val="6"/>
                <c:pt idx="0">
                  <c:v>13143</c:v>
                </c:pt>
                <c:pt idx="1">
                  <c:v>25151</c:v>
                </c:pt>
                <c:pt idx="2">
                  <c:v>48632</c:v>
                </c:pt>
                <c:pt idx="3">
                  <c:v>26117</c:v>
                </c:pt>
                <c:pt idx="4">
                  <c:v>35289</c:v>
                </c:pt>
                <c:pt idx="5">
                  <c:v>23193</c:v>
                </c:pt>
              </c:numCache>
            </c:numRef>
          </c:val>
          <c:extLst>
            <c:ext xmlns:c16="http://schemas.microsoft.com/office/drawing/2014/chart" uri="{C3380CC4-5D6E-409C-BE32-E72D297353CC}">
              <c16:uniqueId val="{00000001-F78B-452E-B7FE-0169B318AEEA}"/>
            </c:ext>
          </c:extLst>
        </c:ser>
        <c:ser>
          <c:idx val="2"/>
          <c:order val="2"/>
          <c:tx>
            <c:strRef>
              <c:f>'C10.1_10.2 data'!$H$1:$J$1</c:f>
              <c:strCache>
                <c:ptCount val="1"/>
                <c:pt idx="0">
                  <c:v>2014</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data'!$H$3:$H$8</c:f>
              <c:numCache>
                <c:formatCode>#,##0</c:formatCode>
                <c:ptCount val="6"/>
                <c:pt idx="0">
                  <c:v>12670</c:v>
                </c:pt>
                <c:pt idx="1">
                  <c:v>22419</c:v>
                </c:pt>
                <c:pt idx="2">
                  <c:v>48101</c:v>
                </c:pt>
                <c:pt idx="3">
                  <c:v>24368</c:v>
                </c:pt>
                <c:pt idx="4">
                  <c:v>34694</c:v>
                </c:pt>
                <c:pt idx="5">
                  <c:v>21769</c:v>
                </c:pt>
              </c:numCache>
            </c:numRef>
          </c:val>
          <c:extLst>
            <c:ext xmlns:c16="http://schemas.microsoft.com/office/drawing/2014/chart" uri="{C3380CC4-5D6E-409C-BE32-E72D297353CC}">
              <c16:uniqueId val="{00000002-F78B-452E-B7FE-0169B318AEEA}"/>
            </c:ext>
          </c:extLst>
        </c:ser>
        <c:dLbls>
          <c:showLegendKey val="0"/>
          <c:showVal val="0"/>
          <c:showCatName val="0"/>
          <c:showSerName val="0"/>
          <c:showPercent val="0"/>
          <c:showBubbleSize val="0"/>
        </c:dLbls>
        <c:gapWidth val="150"/>
        <c:axId val="78285440"/>
        <c:axId val="78291712"/>
      </c:barChart>
      <c:catAx>
        <c:axId val="78285440"/>
        <c:scaling>
          <c:orientation val="minMax"/>
        </c:scaling>
        <c:delete val="0"/>
        <c:axPos val="l"/>
        <c:title>
          <c:tx>
            <c:rich>
              <a:bodyPr rot="-5400000" vert="horz"/>
              <a:lstStyle/>
              <a:p>
                <a:pPr>
                  <a:defRPr sz="900">
                    <a:latin typeface="Arial" pitchFamily="34" charset="0"/>
                    <a:cs typeface="Arial" pitchFamily="34" charset="0"/>
                  </a:defRPr>
                </a:pPr>
                <a:r>
                  <a:rPr lang="en-GB" sz="900">
                    <a:latin typeface="Arial" pitchFamily="34" charset="0"/>
                    <a:cs typeface="Arial" pitchFamily="34" charset="0"/>
                  </a:rPr>
                  <a:t>District</a:t>
                </a:r>
              </a:p>
            </c:rich>
          </c:tx>
          <c:overlay val="0"/>
        </c:title>
        <c:numFmt formatCode="General" sourceLinked="0"/>
        <c:majorTickMark val="out"/>
        <c:minorTickMark val="none"/>
        <c:tickLblPos val="nextTo"/>
        <c:crossAx val="78291712"/>
        <c:crosses val="autoZero"/>
        <c:auto val="1"/>
        <c:lblAlgn val="ctr"/>
        <c:lblOffset val="100"/>
        <c:noMultiLvlLbl val="0"/>
      </c:catAx>
      <c:valAx>
        <c:axId val="78291712"/>
        <c:scaling>
          <c:orientation val="minMax"/>
        </c:scaling>
        <c:delete val="0"/>
        <c:axPos val="b"/>
        <c:majorGridlines/>
        <c:numFmt formatCode="#,##0" sourceLinked="1"/>
        <c:majorTickMark val="out"/>
        <c:minorTickMark val="none"/>
        <c:tickLblPos val="nextTo"/>
        <c:crossAx val="78285440"/>
        <c:crosses val="autoZero"/>
        <c:crossBetween val="between"/>
        <c:dispUnits>
          <c:builtInUnit val="thousands"/>
          <c:dispUnitsLbl>
            <c:layout>
              <c:manualLayout>
                <c:xMode val="edge"/>
                <c:yMode val="edge"/>
                <c:x val="0.42367497812773558"/>
                <c:y val="0.88331000291630157"/>
              </c:manualLayout>
            </c:layout>
            <c:tx>
              <c:rich>
                <a:bodyPr/>
                <a:lstStyle/>
                <a:p>
                  <a:pPr>
                    <a:defRPr sz="900">
                      <a:latin typeface="Arial" pitchFamily="34" charset="0"/>
                      <a:cs typeface="Arial" pitchFamily="34" charset="0"/>
                    </a:defRPr>
                  </a:pPr>
                  <a:r>
                    <a:rPr lang="en-GB" sz="900">
                      <a:latin typeface="Arial" pitchFamily="34" charset="0"/>
                      <a:cs typeface="Arial" pitchFamily="34" charset="0"/>
                    </a:rPr>
                    <a:t>Beneficiaries ('000s)</a:t>
                  </a:r>
                </a:p>
              </c:rich>
            </c:tx>
          </c:dispUnitsLbl>
        </c:dispUnits>
      </c:valAx>
    </c:plotArea>
    <c:legend>
      <c:legendPos val="r"/>
      <c:overlay val="0"/>
    </c:legend>
    <c:plotVisOnly val="1"/>
    <c:dispBlanksAs val="gap"/>
    <c:showDLblsOverMax val="0"/>
  </c:chart>
  <c:spPr>
    <a:ln>
      <a:noFill/>
    </a:ln>
  </c:spPr>
  <c:printSettings>
    <c:headerFooter/>
    <c:pageMargins b="0.75000000000000233" l="0.70000000000000062" r="0.70000000000000062" t="0.75000000000000233"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071441310688439"/>
          <c:y val="5.2356087865174934E-2"/>
          <c:w val="0.80681882135471261"/>
          <c:h val="0.81937277508993756"/>
        </c:manualLayout>
      </c:layout>
      <c:barChart>
        <c:barDir val="bar"/>
        <c:grouping val="clustered"/>
        <c:varyColors val="0"/>
        <c:ser>
          <c:idx val="0"/>
          <c:order val="0"/>
          <c:spPr>
            <a:solidFill>
              <a:schemeClr val="bg1">
                <a:lumMod val="75000"/>
              </a:schemeClr>
            </a:solidFill>
            <a:ln w="25400">
              <a:noFill/>
            </a:ln>
          </c:spPr>
          <c:invertIfNegative val="0"/>
          <c:dPt>
            <c:idx val="1"/>
            <c:invertIfNegative val="0"/>
            <c:bubble3D val="0"/>
            <c:spPr>
              <a:solidFill>
                <a:schemeClr val="bg1">
                  <a:lumMod val="50000"/>
                </a:schemeClr>
              </a:solidFill>
              <a:ln w="25400">
                <a:noFill/>
              </a:ln>
            </c:spPr>
            <c:extLst>
              <c:ext xmlns:c16="http://schemas.microsoft.com/office/drawing/2014/chart" uri="{C3380CC4-5D6E-409C-BE32-E72D297353CC}">
                <c16:uniqueId val="{00000000-57D1-41A8-AAA8-A5223BFB8A0D}"/>
              </c:ext>
            </c:extLst>
          </c:dPt>
          <c:dPt>
            <c:idx val="6"/>
            <c:invertIfNegative val="0"/>
            <c:bubble3D val="0"/>
            <c:spPr>
              <a:solidFill>
                <a:schemeClr val="bg1">
                  <a:lumMod val="50000"/>
                </a:schemeClr>
              </a:solidFill>
              <a:ln w="25400">
                <a:noFill/>
              </a:ln>
            </c:spPr>
            <c:extLst>
              <c:ext xmlns:c16="http://schemas.microsoft.com/office/drawing/2014/chart" uri="{C3380CC4-5D6E-409C-BE32-E72D297353CC}">
                <c16:uniqueId val="{00000001-57D1-41A8-AAA8-A5223BFB8A0D}"/>
              </c:ext>
            </c:extLst>
          </c:dPt>
          <c:dPt>
            <c:idx val="12"/>
            <c:invertIfNegative val="0"/>
            <c:bubble3D val="0"/>
            <c:spPr>
              <a:solidFill>
                <a:schemeClr val="bg1">
                  <a:lumMod val="50000"/>
                </a:schemeClr>
              </a:solidFill>
              <a:ln w="25400">
                <a:noFill/>
              </a:ln>
            </c:spPr>
            <c:extLst>
              <c:ext xmlns:c16="http://schemas.microsoft.com/office/drawing/2014/chart" uri="{C3380CC4-5D6E-409C-BE32-E72D297353CC}">
                <c16:uniqueId val="{00000002-57D1-41A8-AAA8-A5223BFB8A0D}"/>
              </c:ext>
            </c:extLst>
          </c:dPt>
          <c:cat>
            <c:strRef>
              <c:f>'t11&amp;c4 data'!$F$4:$F$32</c:f>
              <c:strCache>
                <c:ptCount val="29"/>
                <c:pt idx="0">
                  <c:v>Ireland</c:v>
                </c:pt>
                <c:pt idx="1">
                  <c:v>Malta</c:v>
                </c:pt>
                <c:pt idx="2">
                  <c:v>Portugal</c:v>
                </c:pt>
                <c:pt idx="3">
                  <c:v>Spain</c:v>
                </c:pt>
                <c:pt idx="4">
                  <c:v>Czech Republic</c:v>
                </c:pt>
                <c:pt idx="5">
                  <c:v>Bulgaria</c:v>
                </c:pt>
                <c:pt idx="6">
                  <c:v>EU28</c:v>
                </c:pt>
                <c:pt idx="7">
                  <c:v>Netherlands</c:v>
                </c:pt>
                <c:pt idx="8">
                  <c:v>Denmark</c:v>
                </c:pt>
                <c:pt idx="9">
                  <c:v>Sweden</c:v>
                </c:pt>
                <c:pt idx="10">
                  <c:v>Croatia</c:v>
                </c:pt>
                <c:pt idx="11">
                  <c:v>Luxembourg</c:v>
                </c:pt>
                <c:pt idx="12">
                  <c:v>EA19</c:v>
                </c:pt>
                <c:pt idx="13">
                  <c:v>Slovakia</c:v>
                </c:pt>
                <c:pt idx="14">
                  <c:v>France</c:v>
                </c:pt>
                <c:pt idx="15">
                  <c:v>Romania</c:v>
                </c:pt>
                <c:pt idx="16">
                  <c:v>Slovenia</c:v>
                </c:pt>
                <c:pt idx="17">
                  <c:v>Finland</c:v>
                </c:pt>
                <c:pt idx="18">
                  <c:v>Italy</c:v>
                </c:pt>
                <c:pt idx="19">
                  <c:v>Austria</c:v>
                </c:pt>
                <c:pt idx="20">
                  <c:v>Cyprus</c:v>
                </c:pt>
                <c:pt idx="21">
                  <c:v>Belgium</c:v>
                </c:pt>
                <c:pt idx="22">
                  <c:v>Hungary</c:v>
                </c:pt>
                <c:pt idx="23">
                  <c:v>Germany</c:v>
                </c:pt>
                <c:pt idx="24">
                  <c:v>Lithuania</c:v>
                </c:pt>
                <c:pt idx="25">
                  <c:v>Latvia</c:v>
                </c:pt>
                <c:pt idx="26">
                  <c:v>Greece</c:v>
                </c:pt>
                <c:pt idx="27">
                  <c:v>Estonia</c:v>
                </c:pt>
                <c:pt idx="28">
                  <c:v>United Kingdom</c:v>
                </c:pt>
              </c:strCache>
            </c:strRef>
          </c:cat>
          <c:val>
            <c:numRef>
              <c:f>'t11&amp;c4 data'!$G$4:$G$32</c:f>
              <c:numCache>
                <c:formatCode>0.0</c:formatCode>
                <c:ptCount val="29"/>
                <c:pt idx="0">
                  <c:v>-5.081413115958096</c:v>
                </c:pt>
                <c:pt idx="1">
                  <c:v>-1.2129507255878167</c:v>
                </c:pt>
                <c:pt idx="2">
                  <c:v>-0.77024535886576828</c:v>
                </c:pt>
                <c:pt idx="3">
                  <c:v>-0.73202859804047549</c:v>
                </c:pt>
                <c:pt idx="4">
                  <c:v>-0.67834373121183944</c:v>
                </c:pt>
                <c:pt idx="5">
                  <c:v>-0.59492076481415168</c:v>
                </c:pt>
                <c:pt idx="6">
                  <c:v>-0.56660621422316737</c:v>
                </c:pt>
                <c:pt idx="7">
                  <c:v>-0.52987607118633306</c:v>
                </c:pt>
                <c:pt idx="8">
                  <c:v>-0.47150528039799866</c:v>
                </c:pt>
                <c:pt idx="9">
                  <c:v>-0.34586464461000688</c:v>
                </c:pt>
                <c:pt idx="10">
                  <c:v>-0.32598800792959892</c:v>
                </c:pt>
                <c:pt idx="11">
                  <c:v>-0.31280621761889194</c:v>
                </c:pt>
                <c:pt idx="12" formatCode="General">
                  <c:v>-0.28366200698739519</c:v>
                </c:pt>
                <c:pt idx="13">
                  <c:v>-0.23073364585131984</c:v>
                </c:pt>
                <c:pt idx="14">
                  <c:v>-0.19505130140563054</c:v>
                </c:pt>
                <c:pt idx="15">
                  <c:v>-0.18788719829646183</c:v>
                </c:pt>
                <c:pt idx="16">
                  <c:v>-0.11385209759171744</c:v>
                </c:pt>
                <c:pt idx="17">
                  <c:v>-2.39841175729687E-2</c:v>
                </c:pt>
                <c:pt idx="18" formatCode="General">
                  <c:v>9.4404895525350696E-3</c:v>
                </c:pt>
                <c:pt idx="19">
                  <c:v>3.1647196032427161E-2</c:v>
                </c:pt>
                <c:pt idx="20">
                  <c:v>8.1324712956295286E-2</c:v>
                </c:pt>
                <c:pt idx="21">
                  <c:v>0.10749404463019019</c:v>
                </c:pt>
                <c:pt idx="22">
                  <c:v>0.15552253372420921</c:v>
                </c:pt>
                <c:pt idx="23">
                  <c:v>0.17009929288010994</c:v>
                </c:pt>
                <c:pt idx="24">
                  <c:v>0.3541972545133909</c:v>
                </c:pt>
                <c:pt idx="25">
                  <c:v>0.44008461663118759</c:v>
                </c:pt>
                <c:pt idx="26" formatCode="General">
                  <c:v>0.55085520657840448</c:v>
                </c:pt>
                <c:pt idx="27">
                  <c:v>1.2274614398818642</c:v>
                </c:pt>
                <c:pt idx="28" formatCode="General">
                  <c:v>1.298591858947681</c:v>
                </c:pt>
              </c:numCache>
            </c:numRef>
          </c:val>
          <c:extLst>
            <c:ext xmlns:c16="http://schemas.microsoft.com/office/drawing/2014/chart" uri="{C3380CC4-5D6E-409C-BE32-E72D297353CC}">
              <c16:uniqueId val="{00000003-57D1-41A8-AAA8-A5223BFB8A0D}"/>
            </c:ext>
          </c:extLst>
        </c:ser>
        <c:dLbls>
          <c:showLegendKey val="0"/>
          <c:showVal val="0"/>
          <c:showCatName val="0"/>
          <c:showSerName val="0"/>
          <c:showPercent val="0"/>
          <c:showBubbleSize val="0"/>
        </c:dLbls>
        <c:gapWidth val="150"/>
        <c:axId val="165731328"/>
        <c:axId val="165733120"/>
      </c:barChart>
      <c:catAx>
        <c:axId val="165731328"/>
        <c:scaling>
          <c:orientation val="minMax"/>
        </c:scaling>
        <c:delete val="0"/>
        <c:axPos val="l"/>
        <c:numFmt formatCode="@" sourceLinked="0"/>
        <c:majorTickMark val="out"/>
        <c:minorTickMark val="none"/>
        <c:tickLblPos val="low"/>
        <c:spPr>
          <a:ln w="12700">
            <a:solidFill>
              <a:srgbClr val="000000"/>
            </a:solidFill>
            <a:prstDash val="solid"/>
          </a:ln>
        </c:spPr>
        <c:txPr>
          <a:bodyPr rot="0" vert="horz"/>
          <a:lstStyle/>
          <a:p>
            <a:pPr rtl="0">
              <a:defRPr sz="700" b="0" i="0" u="none" strike="noStrike" baseline="0">
                <a:solidFill>
                  <a:srgbClr val="000000"/>
                </a:solidFill>
                <a:latin typeface="Helvetica"/>
                <a:ea typeface="Helvetica"/>
                <a:cs typeface="Helvetica"/>
              </a:defRPr>
            </a:pPr>
            <a:endParaRPr lang="en-US"/>
          </a:p>
        </c:txPr>
        <c:crossAx val="165733120"/>
        <c:crosses val="autoZero"/>
        <c:auto val="1"/>
        <c:lblAlgn val="ctr"/>
        <c:lblOffset val="100"/>
        <c:tickLblSkip val="1"/>
        <c:tickMarkSkip val="1"/>
        <c:noMultiLvlLbl val="0"/>
      </c:catAx>
      <c:valAx>
        <c:axId val="165733120"/>
        <c:scaling>
          <c:orientation val="minMax"/>
        </c:scaling>
        <c:delete val="0"/>
        <c:axPos val="b"/>
        <c:majorGridlines>
          <c:spPr>
            <a:ln w="0">
              <a:solidFill>
                <a:schemeClr val="bg1"/>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0.53140970830834167"/>
              <c:y val="0.93142882927599668"/>
            </c:manualLayout>
          </c:layout>
          <c:overlay val="0"/>
          <c:spPr>
            <a:noFill/>
            <a:ln w="25400">
              <a:noFill/>
            </a:ln>
          </c:spPr>
        </c:title>
        <c:numFmt formatCode="0.0" sourceLinked="0"/>
        <c:majorTickMark val="out"/>
        <c:minorTickMark val="none"/>
        <c:tickLblPos val="low"/>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65731328"/>
        <c:crosses val="autoZero"/>
        <c:crossBetween val="between"/>
        <c:majorUnit val="0.5"/>
      </c:valAx>
      <c:spPr>
        <a:noFill/>
        <a:ln w="25400">
          <a:noFill/>
        </a:ln>
      </c:spPr>
    </c:plotArea>
    <c:plotVisOnly val="1"/>
    <c:dispBlanksAs val="gap"/>
    <c:showDLblsOverMax val="0"/>
  </c:chart>
  <c:spPr>
    <a:solidFill>
      <a:schemeClr val="bg1"/>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168717047451667"/>
          <c:y val="1.5981770792690857E-2"/>
          <c:w val="0.80140597539543068"/>
          <c:h val="0.8744311733714446"/>
        </c:manualLayout>
      </c:layout>
      <c:barChart>
        <c:barDir val="bar"/>
        <c:grouping val="clustered"/>
        <c:varyColors val="0"/>
        <c:ser>
          <c:idx val="0"/>
          <c:order val="0"/>
          <c:spPr>
            <a:solidFill>
              <a:schemeClr val="bg1">
                <a:lumMod val="75000"/>
              </a:schemeClr>
            </a:solidFill>
            <a:ln w="25400">
              <a:noFill/>
            </a:ln>
          </c:spPr>
          <c:invertIfNegative val="0"/>
          <c:dPt>
            <c:idx val="13"/>
            <c:invertIfNegative val="0"/>
            <c:bubble3D val="0"/>
            <c:spPr>
              <a:solidFill>
                <a:schemeClr val="bg1">
                  <a:lumMod val="50000"/>
                </a:schemeClr>
              </a:solidFill>
              <a:ln w="25400">
                <a:noFill/>
              </a:ln>
            </c:spPr>
            <c:extLst>
              <c:ext xmlns:c16="http://schemas.microsoft.com/office/drawing/2014/chart" uri="{C3380CC4-5D6E-409C-BE32-E72D297353CC}">
                <c16:uniqueId val="{00000000-CD28-4285-A1A7-BE5C0F43B6F0}"/>
              </c:ext>
            </c:extLst>
          </c:dPt>
          <c:dPt>
            <c:idx val="17"/>
            <c:invertIfNegative val="0"/>
            <c:bubble3D val="0"/>
            <c:spPr>
              <a:solidFill>
                <a:schemeClr val="accent2">
                  <a:lumMod val="40000"/>
                  <a:lumOff val="60000"/>
                </a:schemeClr>
              </a:solidFill>
              <a:ln w="25400">
                <a:noFill/>
              </a:ln>
            </c:spPr>
            <c:extLst>
              <c:ext xmlns:c16="http://schemas.microsoft.com/office/drawing/2014/chart" uri="{C3380CC4-5D6E-409C-BE32-E72D297353CC}">
                <c16:uniqueId val="{00000001-CD28-4285-A1A7-BE5C0F43B6F0}"/>
              </c:ext>
            </c:extLst>
          </c:dPt>
          <c:dPt>
            <c:idx val="18"/>
            <c:invertIfNegative val="0"/>
            <c:bubble3D val="0"/>
            <c:spPr>
              <a:solidFill>
                <a:schemeClr val="bg1">
                  <a:lumMod val="50000"/>
                </a:schemeClr>
              </a:solidFill>
              <a:ln w="25400">
                <a:noFill/>
              </a:ln>
            </c:spPr>
            <c:extLst>
              <c:ext xmlns:c16="http://schemas.microsoft.com/office/drawing/2014/chart" uri="{C3380CC4-5D6E-409C-BE32-E72D297353CC}">
                <c16:uniqueId val="{00000002-CD28-4285-A1A7-BE5C0F43B6F0}"/>
              </c:ext>
            </c:extLst>
          </c:dPt>
          <c:dPt>
            <c:idx val="23"/>
            <c:invertIfNegative val="0"/>
            <c:bubble3D val="0"/>
            <c:spPr>
              <a:solidFill>
                <a:schemeClr val="bg1">
                  <a:lumMod val="50000"/>
                </a:schemeClr>
              </a:solidFill>
              <a:ln w="25400">
                <a:noFill/>
              </a:ln>
            </c:spPr>
            <c:extLst>
              <c:ext xmlns:c16="http://schemas.microsoft.com/office/drawing/2014/chart" uri="{C3380CC4-5D6E-409C-BE32-E72D297353CC}">
                <c16:uniqueId val="{00000003-CD28-4285-A1A7-BE5C0F43B6F0}"/>
              </c:ext>
            </c:extLst>
          </c:dPt>
          <c:cat>
            <c:strRef>
              <c:f>'Chart 5-6 data'!$C$4:$C$32</c:f>
              <c:strCache>
                <c:ptCount val="29"/>
                <c:pt idx="0">
                  <c:v>Denmark</c:v>
                </c:pt>
                <c:pt idx="1">
                  <c:v>Portugal</c:v>
                </c:pt>
                <c:pt idx="2">
                  <c:v>Greece</c:v>
                </c:pt>
                <c:pt idx="3">
                  <c:v>Ireland</c:v>
                </c:pt>
                <c:pt idx="4">
                  <c:v>Spain</c:v>
                </c:pt>
                <c:pt idx="5">
                  <c:v>Croatia</c:v>
                </c:pt>
                <c:pt idx="6">
                  <c:v>Cyprus</c:v>
                </c:pt>
                <c:pt idx="7">
                  <c:v>Netherlands</c:v>
                </c:pt>
                <c:pt idx="8">
                  <c:v>France</c:v>
                </c:pt>
                <c:pt idx="9">
                  <c:v>Finland</c:v>
                </c:pt>
                <c:pt idx="10">
                  <c:v>Italy</c:v>
                </c:pt>
                <c:pt idx="11">
                  <c:v>Slovakia</c:v>
                </c:pt>
                <c:pt idx="12">
                  <c:v>Bulgaria</c:v>
                </c:pt>
                <c:pt idx="13">
                  <c:v>EA19</c:v>
                </c:pt>
                <c:pt idx="14">
                  <c:v>Sweden</c:v>
                </c:pt>
                <c:pt idx="15">
                  <c:v>Luxembourg</c:v>
                </c:pt>
                <c:pt idx="16">
                  <c:v>Slovenia</c:v>
                </c:pt>
                <c:pt idx="17">
                  <c:v>Belgium</c:v>
                </c:pt>
                <c:pt idx="18">
                  <c:v>EU28</c:v>
                </c:pt>
                <c:pt idx="19">
                  <c:v>Austria</c:v>
                </c:pt>
                <c:pt idx="20">
                  <c:v>Czech Republic</c:v>
                </c:pt>
                <c:pt idx="21">
                  <c:v>Germany</c:v>
                </c:pt>
                <c:pt idx="22">
                  <c:v>Lithuania</c:v>
                </c:pt>
                <c:pt idx="23">
                  <c:v>Malta</c:v>
                </c:pt>
                <c:pt idx="24">
                  <c:v>Romania</c:v>
                </c:pt>
                <c:pt idx="25">
                  <c:v>Hungary</c:v>
                </c:pt>
                <c:pt idx="26">
                  <c:v>Latvia</c:v>
                </c:pt>
                <c:pt idx="27">
                  <c:v>Estonia</c:v>
                </c:pt>
                <c:pt idx="28">
                  <c:v>United Kingdom</c:v>
                </c:pt>
              </c:strCache>
            </c:strRef>
          </c:cat>
          <c:val>
            <c:numRef>
              <c:f>'Chart 5-6 data'!$F$4:$F$32</c:f>
              <c:numCache>
                <c:formatCode>General</c:formatCode>
                <c:ptCount val="29"/>
                <c:pt idx="0">
                  <c:v>0.73814081958065181</c:v>
                </c:pt>
                <c:pt idx="1">
                  <c:v>0.74812537851243577</c:v>
                </c:pt>
                <c:pt idx="2">
                  <c:v>0.81955068595144021</c:v>
                </c:pt>
                <c:pt idx="3">
                  <c:v>0.98329009463223094</c:v>
                </c:pt>
                <c:pt idx="4">
                  <c:v>1.0078687497946366</c:v>
                </c:pt>
                <c:pt idx="5">
                  <c:v>1.0127784976296033</c:v>
                </c:pt>
                <c:pt idx="6">
                  <c:v>1.158298065498047</c:v>
                </c:pt>
                <c:pt idx="7">
                  <c:v>1.1963904976880209</c:v>
                </c:pt>
                <c:pt idx="8">
                  <c:v>1.6422623934847498</c:v>
                </c:pt>
                <c:pt idx="9">
                  <c:v>1.9313338630917209</c:v>
                </c:pt>
                <c:pt idx="10">
                  <c:v>1.9321923585806466</c:v>
                </c:pt>
                <c:pt idx="11">
                  <c:v>2.3597016213622513</c:v>
                </c:pt>
                <c:pt idx="12">
                  <c:v>2.3896277324096817</c:v>
                </c:pt>
                <c:pt idx="13">
                  <c:v>2.5098346513686489</c:v>
                </c:pt>
                <c:pt idx="14">
                  <c:v>2.5324829224696366</c:v>
                </c:pt>
                <c:pt idx="15">
                  <c:v>2.7401335690398496</c:v>
                </c:pt>
                <c:pt idx="16">
                  <c:v>2.7471388689117942</c:v>
                </c:pt>
                <c:pt idx="17">
                  <c:v>2.9381905844957021</c:v>
                </c:pt>
                <c:pt idx="18">
                  <c:v>3.2109438602260489</c:v>
                </c:pt>
                <c:pt idx="19">
                  <c:v>3.5447884178024682</c:v>
                </c:pt>
                <c:pt idx="20">
                  <c:v>3.7198138538400136</c:v>
                </c:pt>
                <c:pt idx="21">
                  <c:v>4.4291328785567599</c:v>
                </c:pt>
                <c:pt idx="22">
                  <c:v>4.8635155656795757</c:v>
                </c:pt>
                <c:pt idx="23">
                  <c:v>5.0355849750872492</c:v>
                </c:pt>
                <c:pt idx="24">
                  <c:v>5.2343913360273993</c:v>
                </c:pt>
                <c:pt idx="25">
                  <c:v>5.7107986830059518</c:v>
                </c:pt>
                <c:pt idx="26">
                  <c:v>6.1464557356146363</c:v>
                </c:pt>
                <c:pt idx="27">
                  <c:v>11.401048652603338</c:v>
                </c:pt>
                <c:pt idx="28">
                  <c:v>19.658672401226493</c:v>
                </c:pt>
              </c:numCache>
            </c:numRef>
          </c:val>
          <c:extLst>
            <c:ext xmlns:c16="http://schemas.microsoft.com/office/drawing/2014/chart" uri="{C3380CC4-5D6E-409C-BE32-E72D297353CC}">
              <c16:uniqueId val="{00000004-CD28-4285-A1A7-BE5C0F43B6F0}"/>
            </c:ext>
          </c:extLst>
        </c:ser>
        <c:dLbls>
          <c:showLegendKey val="0"/>
          <c:showVal val="0"/>
          <c:showCatName val="0"/>
          <c:showSerName val="0"/>
          <c:showPercent val="0"/>
          <c:showBubbleSize val="0"/>
        </c:dLbls>
        <c:gapWidth val="150"/>
        <c:axId val="167014400"/>
        <c:axId val="167015936"/>
      </c:barChart>
      <c:catAx>
        <c:axId val="167014400"/>
        <c:scaling>
          <c:orientation val="minMax"/>
        </c:scaling>
        <c:delete val="0"/>
        <c:axPos val="l"/>
        <c:numFmt formatCode="General" sourceLinked="1"/>
        <c:majorTickMark val="out"/>
        <c:minorTickMark val="none"/>
        <c:tickLblPos val="low"/>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015936"/>
        <c:crosses val="autoZero"/>
        <c:auto val="1"/>
        <c:lblAlgn val="ctr"/>
        <c:lblOffset val="100"/>
        <c:tickLblSkip val="1"/>
        <c:tickMarkSkip val="1"/>
        <c:noMultiLvlLbl val="0"/>
      </c:catAx>
      <c:valAx>
        <c:axId val="167015936"/>
        <c:scaling>
          <c:orientation val="minMax"/>
          <c:max val="20"/>
          <c:min val="0"/>
        </c:scaling>
        <c:delete val="0"/>
        <c:axPos val="b"/>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0.48799062683069738"/>
              <c:y val="0.93835616438356151"/>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014400"/>
        <c:crosses val="autoZero"/>
        <c:crossBetween val="between"/>
        <c:majorUnit val="5"/>
        <c:minorUnit val="5"/>
      </c:valAx>
      <c:spPr>
        <a:noFill/>
        <a:ln w="25400">
          <a:noFill/>
        </a:ln>
      </c:spPr>
    </c:plotArea>
    <c:plotVisOnly val="1"/>
    <c:dispBlanksAs val="gap"/>
    <c:showDLblsOverMax val="0"/>
  </c:chart>
  <c:spPr>
    <a:solidFill>
      <a:srgbClr val="FFFFFF"/>
    </a:solidFill>
    <a:ln w="9525">
      <a:noFill/>
    </a:ln>
  </c:spPr>
  <c:txPr>
    <a:bodyPr/>
    <a:lstStyle/>
    <a:p>
      <a:pPr>
        <a:defRPr sz="750"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5377855887522"/>
          <c:y val="5.28736819182936E-2"/>
          <c:w val="0.84885764499121252"/>
          <c:h val="0.73793269112044524"/>
        </c:manualLayout>
      </c:layout>
      <c:barChart>
        <c:barDir val="col"/>
        <c:grouping val="clustered"/>
        <c:varyColors val="0"/>
        <c:ser>
          <c:idx val="0"/>
          <c:order val="0"/>
          <c:spPr>
            <a:solidFill>
              <a:schemeClr val="bg1">
                <a:lumMod val="75000"/>
              </a:schemeClr>
            </a:solidFill>
            <a:ln w="25400">
              <a:noFill/>
            </a:ln>
          </c:spPr>
          <c:invertIfNegative val="0"/>
          <c:dPt>
            <c:idx val="8"/>
            <c:invertIfNegative val="0"/>
            <c:bubble3D val="0"/>
            <c:spPr>
              <a:solidFill>
                <a:schemeClr val="bg1">
                  <a:lumMod val="50000"/>
                </a:schemeClr>
              </a:solidFill>
              <a:ln w="25400">
                <a:noFill/>
              </a:ln>
            </c:spPr>
            <c:extLst>
              <c:ext xmlns:c16="http://schemas.microsoft.com/office/drawing/2014/chart" uri="{C3380CC4-5D6E-409C-BE32-E72D297353CC}">
                <c16:uniqueId val="{00000000-2991-49C6-AA44-30DDF07353E4}"/>
              </c:ext>
            </c:extLst>
          </c:dPt>
          <c:cat>
            <c:strRef>
              <c:f>'Chart 5-6 data'!$I$4:$I$30</c:f>
              <c:strCache>
                <c:ptCount val="27"/>
                <c:pt idx="0">
                  <c:v>Romania </c:v>
                </c:pt>
                <c:pt idx="1">
                  <c:v>Bulgaria </c:v>
                </c:pt>
                <c:pt idx="2">
                  <c:v>Latvia </c:v>
                </c:pt>
                <c:pt idx="3">
                  <c:v>Lithuania </c:v>
                </c:pt>
                <c:pt idx="4">
                  <c:v>Croatia</c:v>
                </c:pt>
                <c:pt idx="5">
                  <c:v>Estonia </c:v>
                </c:pt>
                <c:pt idx="6">
                  <c:v>Slovakia </c:v>
                </c:pt>
                <c:pt idx="7">
                  <c:v>Hungary </c:v>
                </c:pt>
                <c:pt idx="8">
                  <c:v>Malta </c:v>
                </c:pt>
                <c:pt idx="9">
                  <c:v>Czech Republic </c:v>
                </c:pt>
                <c:pt idx="10">
                  <c:v>Cyprus </c:v>
                </c:pt>
                <c:pt idx="11">
                  <c:v>Greece </c:v>
                </c:pt>
                <c:pt idx="12">
                  <c:v>Portugal </c:v>
                </c:pt>
                <c:pt idx="13">
                  <c:v>Slovenia </c:v>
                </c:pt>
                <c:pt idx="14">
                  <c:v>Spain </c:v>
                </c:pt>
                <c:pt idx="15">
                  <c:v>Ireland </c:v>
                </c:pt>
                <c:pt idx="16">
                  <c:v>Italy </c:v>
                </c:pt>
                <c:pt idx="17">
                  <c:v>United Kingdom </c:v>
                </c:pt>
                <c:pt idx="18">
                  <c:v>Belgium </c:v>
                </c:pt>
                <c:pt idx="19">
                  <c:v>Finland </c:v>
                </c:pt>
                <c:pt idx="20">
                  <c:v>Sweden </c:v>
                </c:pt>
                <c:pt idx="21">
                  <c:v>France </c:v>
                </c:pt>
                <c:pt idx="22">
                  <c:v>Germany</c:v>
                </c:pt>
                <c:pt idx="23">
                  <c:v>Netherlands </c:v>
                </c:pt>
                <c:pt idx="24">
                  <c:v>Austria </c:v>
                </c:pt>
                <c:pt idx="25">
                  <c:v>Denmark </c:v>
                </c:pt>
                <c:pt idx="26">
                  <c:v>Luxembourg </c:v>
                </c:pt>
              </c:strCache>
            </c:strRef>
          </c:cat>
          <c:val>
            <c:numRef>
              <c:f>'Chart 5-6 data'!$J$4:$J$30</c:f>
              <c:numCache>
                <c:formatCode>#,##0.00</c:formatCode>
                <c:ptCount val="27"/>
                <c:pt idx="0">
                  <c:v>2448.37</c:v>
                </c:pt>
                <c:pt idx="1">
                  <c:v>2598.2600000000002</c:v>
                </c:pt>
                <c:pt idx="2">
                  <c:v>2802.78</c:v>
                </c:pt>
                <c:pt idx="3">
                  <c:v>3405.97</c:v>
                </c:pt>
                <c:pt idx="4" formatCode="General">
                  <c:v>3586.3</c:v>
                </c:pt>
                <c:pt idx="5">
                  <c:v>3622.16</c:v>
                </c:pt>
                <c:pt idx="6">
                  <c:v>4153.5600000000004</c:v>
                </c:pt>
                <c:pt idx="7">
                  <c:v>4165.68</c:v>
                </c:pt>
                <c:pt idx="8">
                  <c:v>4686.7700000000004</c:v>
                </c:pt>
                <c:pt idx="9">
                  <c:v>5042.43</c:v>
                </c:pt>
                <c:pt idx="10">
                  <c:v>5096.0600000000004</c:v>
                </c:pt>
                <c:pt idx="11">
                  <c:v>5243.28</c:v>
                </c:pt>
                <c:pt idx="12">
                  <c:v>5448.44</c:v>
                </c:pt>
                <c:pt idx="13">
                  <c:v>5505.62</c:v>
                </c:pt>
                <c:pt idx="14">
                  <c:v>6251.05</c:v>
                </c:pt>
                <c:pt idx="15">
                  <c:v>7008.35</c:v>
                </c:pt>
                <c:pt idx="16">
                  <c:v>7796.14</c:v>
                </c:pt>
                <c:pt idx="17">
                  <c:v>8423.23</c:v>
                </c:pt>
                <c:pt idx="18">
                  <c:v>9945.49</c:v>
                </c:pt>
                <c:pt idx="19">
                  <c:v>9945.77</c:v>
                </c:pt>
                <c:pt idx="20">
                  <c:v>10067.969999999999</c:v>
                </c:pt>
                <c:pt idx="21">
                  <c:v>10112.6</c:v>
                </c:pt>
                <c:pt idx="22">
                  <c:v>10358.59</c:v>
                </c:pt>
                <c:pt idx="23">
                  <c:v>10467.629999999999</c:v>
                </c:pt>
                <c:pt idx="24">
                  <c:v>10869.48</c:v>
                </c:pt>
                <c:pt idx="25">
                  <c:v>11016.18</c:v>
                </c:pt>
                <c:pt idx="26">
                  <c:v>14758.53</c:v>
                </c:pt>
              </c:numCache>
            </c:numRef>
          </c:val>
          <c:extLst>
            <c:ext xmlns:c16="http://schemas.microsoft.com/office/drawing/2014/chart" uri="{C3380CC4-5D6E-409C-BE32-E72D297353CC}">
              <c16:uniqueId val="{00000001-2991-49C6-AA44-30DDF07353E4}"/>
            </c:ext>
          </c:extLst>
        </c:ser>
        <c:dLbls>
          <c:showLegendKey val="0"/>
          <c:showVal val="0"/>
          <c:showCatName val="0"/>
          <c:showSerName val="0"/>
          <c:showPercent val="0"/>
          <c:showBubbleSize val="0"/>
        </c:dLbls>
        <c:gapWidth val="150"/>
        <c:axId val="167028608"/>
        <c:axId val="167030144"/>
      </c:barChart>
      <c:catAx>
        <c:axId val="1670286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50" b="0" i="0" u="none" strike="noStrike" baseline="0">
                <a:solidFill>
                  <a:srgbClr val="000000"/>
                </a:solidFill>
                <a:latin typeface="Helvetica"/>
                <a:ea typeface="Helvetica"/>
                <a:cs typeface="Helvetica"/>
              </a:defRPr>
            </a:pPr>
            <a:endParaRPr lang="en-US"/>
          </a:p>
        </c:txPr>
        <c:crossAx val="167030144"/>
        <c:crosses val="autoZero"/>
        <c:auto val="1"/>
        <c:lblAlgn val="ctr"/>
        <c:lblOffset val="100"/>
        <c:tickLblSkip val="1"/>
        <c:tickMarkSkip val="1"/>
        <c:noMultiLvlLbl val="0"/>
      </c:catAx>
      <c:valAx>
        <c:axId val="167030144"/>
        <c:scaling>
          <c:orientation val="minMax"/>
          <c:max val="15000"/>
          <c:min val="0"/>
        </c:scaling>
        <c:delete val="0"/>
        <c:axPos val="l"/>
        <c:majorGridlines>
          <c:spPr>
            <a:ln w="12700">
              <a:solidFill>
                <a:srgbClr val="969696"/>
              </a:solidFill>
              <a:prstDash val="solid"/>
            </a:ln>
          </c:spPr>
        </c:majorGridlines>
        <c:title>
          <c:tx>
            <c:rich>
              <a:bodyPr rot="-5400000" vert="horz"/>
              <a:lstStyle/>
              <a:p>
                <a:pPr>
                  <a:defRPr sz="1000" b="0" i="0" u="none" strike="noStrike" baseline="0">
                    <a:solidFill>
                      <a:srgbClr val="000000"/>
                    </a:solidFill>
                    <a:latin typeface="Calibri" pitchFamily="34" charset="0"/>
                    <a:ea typeface="Helvetica"/>
                    <a:cs typeface="Helvetica"/>
                  </a:defRPr>
                </a:pPr>
                <a:r>
                  <a:rPr lang="en-GB" sz="1000" b="0">
                    <a:latin typeface="Calibri" pitchFamily="34" charset="0"/>
                  </a:rPr>
                  <a:t>€
</a:t>
                </a:r>
              </a:p>
            </c:rich>
          </c:tx>
          <c:layout>
            <c:manualLayout>
              <c:xMode val="edge"/>
              <c:yMode val="edge"/>
              <c:x val="8.7873462214411256E-3"/>
              <c:y val="0.41379406884486974"/>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50" b="0" i="0" u="none" strike="noStrike" baseline="0">
                <a:solidFill>
                  <a:srgbClr val="000000"/>
                </a:solidFill>
                <a:latin typeface="Helvetica"/>
                <a:ea typeface="Helvetica"/>
                <a:cs typeface="Helvetica"/>
              </a:defRPr>
            </a:pPr>
            <a:endParaRPr lang="en-US"/>
          </a:p>
        </c:txPr>
        <c:crossAx val="167028608"/>
        <c:crosses val="autoZero"/>
        <c:crossBetween val="between"/>
        <c:majorUnit val="1000"/>
      </c:valAx>
      <c:spPr>
        <a:noFill/>
        <a:ln w="25400">
          <a:noFill/>
        </a:ln>
      </c:spPr>
    </c:plotArea>
    <c:plotVisOnly val="1"/>
    <c:dispBlanksAs val="gap"/>
    <c:showDLblsOverMax val="0"/>
  </c:chart>
  <c:spPr>
    <a:solidFill>
      <a:srgbClr val="FFFFFF"/>
    </a:solidFill>
    <a:ln w="9525">
      <a:noFill/>
    </a:ln>
  </c:spPr>
  <c:txPr>
    <a:bodyPr/>
    <a:lstStyle/>
    <a:p>
      <a:pPr>
        <a:defRPr sz="750"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paperSize="9"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88976377952753E-2"/>
          <c:y val="9.6354411708607257E-2"/>
          <c:w val="0.90393700787401576"/>
          <c:h val="0.62760576275065805"/>
        </c:manualLayout>
      </c:layout>
      <c:barChart>
        <c:barDir val="col"/>
        <c:grouping val="stacked"/>
        <c:varyColors val="0"/>
        <c:ser>
          <c:idx val="0"/>
          <c:order val="0"/>
          <c:tx>
            <c:strRef>
              <c:f>'C7 data'!$C$3</c:f>
              <c:strCache>
                <c:ptCount val="1"/>
                <c:pt idx="0">
                  <c:v>benefits in kind</c:v>
                </c:pt>
              </c:strCache>
            </c:strRef>
          </c:tx>
          <c:spPr>
            <a:solidFill>
              <a:srgbClr val="B2B2B2"/>
            </a:solidFill>
            <a:ln w="25400">
              <a:noFill/>
            </a:ln>
          </c:spPr>
          <c:invertIfNegative val="0"/>
          <c:dPt>
            <c:idx val="8"/>
            <c:invertIfNegative val="0"/>
            <c:bubble3D val="0"/>
            <c:spPr>
              <a:solidFill>
                <a:srgbClr val="B2B2B2"/>
              </a:solidFill>
              <a:ln w="12700">
                <a:noFill/>
                <a:prstDash val="solid"/>
              </a:ln>
            </c:spPr>
            <c:extLst>
              <c:ext xmlns:c16="http://schemas.microsoft.com/office/drawing/2014/chart" uri="{C3380CC4-5D6E-409C-BE32-E72D297353CC}">
                <c16:uniqueId val="{00000000-824E-4A35-BF35-58C96D5DB931}"/>
              </c:ext>
            </c:extLst>
          </c:dPt>
          <c:dPt>
            <c:idx val="11"/>
            <c:invertIfNegative val="0"/>
            <c:bubble3D val="0"/>
            <c:spPr>
              <a:solidFill>
                <a:srgbClr val="B2B2B2"/>
              </a:solidFill>
              <a:ln w="12700">
                <a:noFill/>
              </a:ln>
            </c:spPr>
            <c:extLst>
              <c:ext xmlns:c16="http://schemas.microsoft.com/office/drawing/2014/chart" uri="{C3380CC4-5D6E-409C-BE32-E72D297353CC}">
                <c16:uniqueId val="{00000001-824E-4A35-BF35-58C96D5DB931}"/>
              </c:ext>
            </c:extLst>
          </c:dPt>
          <c:dPt>
            <c:idx val="12"/>
            <c:invertIfNegative val="0"/>
            <c:bubble3D val="0"/>
            <c:spPr>
              <a:solidFill>
                <a:srgbClr val="B2B2B2"/>
              </a:solidFill>
              <a:ln w="0" cmpd="sng">
                <a:noFill/>
              </a:ln>
            </c:spPr>
            <c:extLst>
              <c:ext xmlns:c16="http://schemas.microsoft.com/office/drawing/2014/chart" uri="{C3380CC4-5D6E-409C-BE32-E72D297353CC}">
                <c16:uniqueId val="{00000002-824E-4A35-BF35-58C96D5DB931}"/>
              </c:ext>
            </c:extLst>
          </c:dPt>
          <c:dPt>
            <c:idx val="16"/>
            <c:invertIfNegative val="0"/>
            <c:bubble3D val="0"/>
            <c:spPr>
              <a:solidFill>
                <a:schemeClr val="accent3">
                  <a:lumMod val="75000"/>
                </a:schemeClr>
              </a:solidFill>
              <a:ln w="25400">
                <a:noFill/>
              </a:ln>
            </c:spPr>
            <c:extLst>
              <c:ext xmlns:c16="http://schemas.microsoft.com/office/drawing/2014/chart" uri="{C3380CC4-5D6E-409C-BE32-E72D297353CC}">
                <c16:uniqueId val="{00000003-824E-4A35-BF35-58C96D5DB931}"/>
              </c:ext>
            </c:extLst>
          </c:dPt>
          <c:dPt>
            <c:idx val="17"/>
            <c:invertIfNegative val="0"/>
            <c:bubble3D val="0"/>
            <c:spPr>
              <a:solidFill>
                <a:srgbClr val="B2B2B2"/>
              </a:solidFill>
              <a:ln w="12700">
                <a:noFill/>
                <a:prstDash val="solid"/>
              </a:ln>
            </c:spPr>
            <c:extLst>
              <c:ext xmlns:c16="http://schemas.microsoft.com/office/drawing/2014/chart" uri="{C3380CC4-5D6E-409C-BE32-E72D297353CC}">
                <c16:uniqueId val="{00000004-824E-4A35-BF35-58C96D5DB931}"/>
              </c:ext>
            </c:extLst>
          </c:dPt>
          <c:dPt>
            <c:idx val="18"/>
            <c:invertIfNegative val="0"/>
            <c:bubble3D val="0"/>
            <c:spPr>
              <a:solidFill>
                <a:schemeClr val="bg1">
                  <a:lumMod val="75000"/>
                </a:schemeClr>
              </a:solidFill>
              <a:ln w="12700">
                <a:noFill/>
              </a:ln>
            </c:spPr>
            <c:extLst>
              <c:ext xmlns:c16="http://schemas.microsoft.com/office/drawing/2014/chart" uri="{C3380CC4-5D6E-409C-BE32-E72D297353CC}">
                <c16:uniqueId val="{00000005-824E-4A35-BF35-58C96D5DB931}"/>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06-824E-4A35-BF35-58C96D5DB931}"/>
              </c:ext>
            </c:extLst>
          </c:dPt>
          <c:dPt>
            <c:idx val="20"/>
            <c:invertIfNegative val="0"/>
            <c:bubble3D val="0"/>
            <c:spPr>
              <a:solidFill>
                <a:schemeClr val="accent3">
                  <a:lumMod val="75000"/>
                </a:schemeClr>
              </a:solidFill>
              <a:ln w="12700">
                <a:noFill/>
              </a:ln>
            </c:spPr>
            <c:extLst>
              <c:ext xmlns:c16="http://schemas.microsoft.com/office/drawing/2014/chart" uri="{C3380CC4-5D6E-409C-BE32-E72D297353CC}">
                <c16:uniqueId val="{00000007-824E-4A35-BF35-58C96D5DB931}"/>
              </c:ext>
            </c:extLst>
          </c:dPt>
          <c:dPt>
            <c:idx val="21"/>
            <c:invertIfNegative val="0"/>
            <c:bubble3D val="0"/>
            <c:spPr>
              <a:solidFill>
                <a:schemeClr val="bg1">
                  <a:lumMod val="75000"/>
                </a:schemeClr>
              </a:solidFill>
              <a:ln w="12700">
                <a:noFill/>
              </a:ln>
            </c:spPr>
            <c:extLst>
              <c:ext xmlns:c16="http://schemas.microsoft.com/office/drawing/2014/chart" uri="{C3380CC4-5D6E-409C-BE32-E72D297353CC}">
                <c16:uniqueId val="{00000008-824E-4A35-BF35-58C96D5DB931}"/>
              </c:ext>
            </c:extLst>
          </c:dPt>
          <c:dPt>
            <c:idx val="22"/>
            <c:invertIfNegative val="0"/>
            <c:bubble3D val="0"/>
            <c:spPr>
              <a:solidFill>
                <a:schemeClr val="accent3">
                  <a:lumMod val="75000"/>
                </a:schemeClr>
              </a:solidFill>
              <a:ln w="25400">
                <a:noFill/>
              </a:ln>
            </c:spPr>
            <c:extLst>
              <c:ext xmlns:c16="http://schemas.microsoft.com/office/drawing/2014/chart" uri="{C3380CC4-5D6E-409C-BE32-E72D297353CC}">
                <c16:uniqueId val="{00000009-824E-4A35-BF35-58C96D5DB931}"/>
              </c:ext>
            </c:extLst>
          </c:dPt>
          <c:cat>
            <c:strRef>
              <c:f>'C7 data'!$A$4:$A$32</c:f>
              <c:strCache>
                <c:ptCount val="29"/>
                <c:pt idx="0">
                  <c:v>Cyprus </c:v>
                </c:pt>
                <c:pt idx="1">
                  <c:v>Greece </c:v>
                </c:pt>
                <c:pt idx="2">
                  <c:v>Italy </c:v>
                </c:pt>
                <c:pt idx="3">
                  <c:v>Portugal </c:v>
                </c:pt>
                <c:pt idx="4">
                  <c:v>Latvia </c:v>
                </c:pt>
                <c:pt idx="5">
                  <c:v>Romania </c:v>
                </c:pt>
                <c:pt idx="6">
                  <c:v>Estonia </c:v>
                </c:pt>
                <c:pt idx="7">
                  <c:v>Luxembourg </c:v>
                </c:pt>
                <c:pt idx="8">
                  <c:v>Bulgaria </c:v>
                </c:pt>
                <c:pt idx="9">
                  <c:v>Austria </c:v>
                </c:pt>
                <c:pt idx="10">
                  <c:v>Spain </c:v>
                </c:pt>
                <c:pt idx="11">
                  <c:v>Belgium </c:v>
                </c:pt>
                <c:pt idx="12">
                  <c:v>Croatia</c:v>
                </c:pt>
                <c:pt idx="13">
                  <c:v>Lithuania </c:v>
                </c:pt>
                <c:pt idx="14">
                  <c:v>Czech Republic </c:v>
                </c:pt>
                <c:pt idx="15">
                  <c:v>Slovenia </c:v>
                </c:pt>
                <c:pt idx="16">
                  <c:v>EA19</c:v>
                </c:pt>
                <c:pt idx="17">
                  <c:v>Slovakia </c:v>
                </c:pt>
                <c:pt idx="18">
                  <c:v>Hungary </c:v>
                </c:pt>
                <c:pt idx="19">
                  <c:v>Netherlands </c:v>
                </c:pt>
                <c:pt idx="20">
                  <c:v>EU28</c:v>
                </c:pt>
                <c:pt idx="21">
                  <c:v>France </c:v>
                </c:pt>
                <c:pt idx="22">
                  <c:v>Malta </c:v>
                </c:pt>
                <c:pt idx="23">
                  <c:v>Ireland </c:v>
                </c:pt>
                <c:pt idx="24">
                  <c:v>Finland </c:v>
                </c:pt>
                <c:pt idx="25">
                  <c:v>Germany</c:v>
                </c:pt>
                <c:pt idx="26">
                  <c:v>Denmark </c:v>
                </c:pt>
                <c:pt idx="27">
                  <c:v>United Kingdom </c:v>
                </c:pt>
                <c:pt idx="28">
                  <c:v>Sweden </c:v>
                </c:pt>
              </c:strCache>
            </c:strRef>
          </c:cat>
          <c:val>
            <c:numRef>
              <c:f>'C7 data'!$C$4:$C$32</c:f>
              <c:numCache>
                <c:formatCode>General</c:formatCode>
                <c:ptCount val="29"/>
                <c:pt idx="0">
                  <c:v>17.296946308990556</c:v>
                </c:pt>
                <c:pt idx="1">
                  <c:v>19.818441732275581</c:v>
                </c:pt>
                <c:pt idx="2">
                  <c:v>24.064766409513748</c:v>
                </c:pt>
                <c:pt idx="3">
                  <c:v>26.819437217668103</c:v>
                </c:pt>
                <c:pt idx="4">
                  <c:v>28.03418230375765</c:v>
                </c:pt>
                <c:pt idx="5">
                  <c:v>29.018748301308577</c:v>
                </c:pt>
                <c:pt idx="6">
                  <c:v>29.464329149640012</c:v>
                </c:pt>
                <c:pt idx="7">
                  <c:v>30.191814152065266</c:v>
                </c:pt>
                <c:pt idx="8">
                  <c:v>30.838018284683709</c:v>
                </c:pt>
                <c:pt idx="9">
                  <c:v>31.009197912782483</c:v>
                </c:pt>
                <c:pt idx="10">
                  <c:v>31.725524110938291</c:v>
                </c:pt>
                <c:pt idx="11">
                  <c:v>31.991347111245933</c:v>
                </c:pt>
                <c:pt idx="12">
                  <c:v>32.466188181830027</c:v>
                </c:pt>
                <c:pt idx="13">
                  <c:v>32.776813336205542</c:v>
                </c:pt>
                <c:pt idx="14">
                  <c:v>33.109409259496843</c:v>
                </c:pt>
                <c:pt idx="15">
                  <c:v>33.246841142799191</c:v>
                </c:pt>
                <c:pt idx="16">
                  <c:v>33.785485961503582</c:v>
                </c:pt>
                <c:pt idx="17">
                  <c:v>34.216532726589307</c:v>
                </c:pt>
                <c:pt idx="18">
                  <c:v>34.96832718439844</c:v>
                </c:pt>
                <c:pt idx="19">
                  <c:v>35.746077209177734</c:v>
                </c:pt>
                <c:pt idx="20">
                  <c:v>35.770886404786687</c:v>
                </c:pt>
                <c:pt idx="21">
                  <c:v>36.574303630680923</c:v>
                </c:pt>
                <c:pt idx="22">
                  <c:v>36.642896324739446</c:v>
                </c:pt>
                <c:pt idx="23">
                  <c:v>37.048960089543527</c:v>
                </c:pt>
                <c:pt idx="24">
                  <c:v>38.422412401098015</c:v>
                </c:pt>
                <c:pt idx="25">
                  <c:v>38.479012564834527</c:v>
                </c:pt>
                <c:pt idx="26">
                  <c:v>39.910420438981497</c:v>
                </c:pt>
                <c:pt idx="27">
                  <c:v>41.689532732112269</c:v>
                </c:pt>
                <c:pt idx="28">
                  <c:v>47.093238425959818</c:v>
                </c:pt>
              </c:numCache>
            </c:numRef>
          </c:val>
          <c:extLst>
            <c:ext xmlns:c16="http://schemas.microsoft.com/office/drawing/2014/chart" uri="{C3380CC4-5D6E-409C-BE32-E72D297353CC}">
              <c16:uniqueId val="{0000000A-824E-4A35-BF35-58C96D5DB931}"/>
            </c:ext>
          </c:extLst>
        </c:ser>
        <c:ser>
          <c:idx val="1"/>
          <c:order val="1"/>
          <c:tx>
            <c:strRef>
              <c:f>'C7 data'!$B$3</c:f>
              <c:strCache>
                <c:ptCount val="1"/>
                <c:pt idx="0">
                  <c:v>cash benefits </c:v>
                </c:pt>
              </c:strCache>
            </c:strRef>
          </c:tx>
          <c:spPr>
            <a:solidFill>
              <a:srgbClr val="777777"/>
            </a:solidFill>
            <a:ln w="25400">
              <a:noFill/>
            </a:ln>
          </c:spPr>
          <c:invertIfNegative val="0"/>
          <c:dPt>
            <c:idx val="8"/>
            <c:invertIfNegative val="0"/>
            <c:bubble3D val="0"/>
            <c:spPr>
              <a:solidFill>
                <a:srgbClr val="777777"/>
              </a:solidFill>
              <a:ln w="12700">
                <a:noFill/>
                <a:prstDash val="solid"/>
              </a:ln>
            </c:spPr>
            <c:extLst>
              <c:ext xmlns:c16="http://schemas.microsoft.com/office/drawing/2014/chart" uri="{C3380CC4-5D6E-409C-BE32-E72D297353CC}">
                <c16:uniqueId val="{0000000B-824E-4A35-BF35-58C96D5DB931}"/>
              </c:ext>
            </c:extLst>
          </c:dPt>
          <c:dPt>
            <c:idx val="11"/>
            <c:invertIfNegative val="0"/>
            <c:bubble3D val="0"/>
            <c:spPr>
              <a:solidFill>
                <a:srgbClr val="777777"/>
              </a:solidFill>
              <a:ln w="12700">
                <a:noFill/>
              </a:ln>
            </c:spPr>
            <c:extLst>
              <c:ext xmlns:c16="http://schemas.microsoft.com/office/drawing/2014/chart" uri="{C3380CC4-5D6E-409C-BE32-E72D297353CC}">
                <c16:uniqueId val="{0000000C-824E-4A35-BF35-58C96D5DB931}"/>
              </c:ext>
            </c:extLst>
          </c:dPt>
          <c:dPt>
            <c:idx val="12"/>
            <c:invertIfNegative val="0"/>
            <c:bubble3D val="0"/>
            <c:spPr>
              <a:solidFill>
                <a:srgbClr val="777777"/>
              </a:solidFill>
              <a:ln w="12700">
                <a:noFill/>
              </a:ln>
            </c:spPr>
            <c:extLst>
              <c:ext xmlns:c16="http://schemas.microsoft.com/office/drawing/2014/chart" uri="{C3380CC4-5D6E-409C-BE32-E72D297353CC}">
                <c16:uniqueId val="{0000000D-824E-4A35-BF35-58C96D5DB931}"/>
              </c:ext>
            </c:extLst>
          </c:dPt>
          <c:dPt>
            <c:idx val="16"/>
            <c:invertIfNegative val="0"/>
            <c:bubble3D val="0"/>
            <c:spPr>
              <a:solidFill>
                <a:schemeClr val="accent3">
                  <a:lumMod val="50000"/>
                </a:schemeClr>
              </a:solidFill>
              <a:ln w="25400">
                <a:noFill/>
              </a:ln>
            </c:spPr>
            <c:extLst>
              <c:ext xmlns:c16="http://schemas.microsoft.com/office/drawing/2014/chart" uri="{C3380CC4-5D6E-409C-BE32-E72D297353CC}">
                <c16:uniqueId val="{0000000E-824E-4A35-BF35-58C96D5DB931}"/>
              </c:ext>
            </c:extLst>
          </c:dPt>
          <c:dPt>
            <c:idx val="17"/>
            <c:invertIfNegative val="0"/>
            <c:bubble3D val="0"/>
            <c:spPr>
              <a:solidFill>
                <a:srgbClr val="777777"/>
              </a:solidFill>
              <a:ln w="12700">
                <a:noFill/>
                <a:prstDash val="solid"/>
              </a:ln>
            </c:spPr>
            <c:extLst>
              <c:ext xmlns:c16="http://schemas.microsoft.com/office/drawing/2014/chart" uri="{C3380CC4-5D6E-409C-BE32-E72D297353CC}">
                <c16:uniqueId val="{0000000F-824E-4A35-BF35-58C96D5DB931}"/>
              </c:ext>
            </c:extLst>
          </c:dPt>
          <c:dPt>
            <c:idx val="18"/>
            <c:invertIfNegative val="0"/>
            <c:bubble3D val="0"/>
            <c:spPr>
              <a:solidFill>
                <a:schemeClr val="bg1">
                  <a:lumMod val="50000"/>
                </a:schemeClr>
              </a:solidFill>
              <a:ln w="25400">
                <a:noFill/>
              </a:ln>
            </c:spPr>
            <c:extLst>
              <c:ext xmlns:c16="http://schemas.microsoft.com/office/drawing/2014/chart" uri="{C3380CC4-5D6E-409C-BE32-E72D297353CC}">
                <c16:uniqueId val="{00000010-824E-4A35-BF35-58C96D5DB931}"/>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1-824E-4A35-BF35-58C96D5DB931}"/>
              </c:ext>
            </c:extLst>
          </c:dPt>
          <c:dPt>
            <c:idx val="20"/>
            <c:invertIfNegative val="0"/>
            <c:bubble3D val="0"/>
            <c:spPr>
              <a:solidFill>
                <a:schemeClr val="accent3">
                  <a:lumMod val="50000"/>
                </a:schemeClr>
              </a:solidFill>
              <a:ln w="12700">
                <a:noFill/>
              </a:ln>
            </c:spPr>
            <c:extLst>
              <c:ext xmlns:c16="http://schemas.microsoft.com/office/drawing/2014/chart" uri="{C3380CC4-5D6E-409C-BE32-E72D297353CC}">
                <c16:uniqueId val="{00000012-824E-4A35-BF35-58C96D5DB931}"/>
              </c:ext>
            </c:extLst>
          </c:dPt>
          <c:dPt>
            <c:idx val="21"/>
            <c:invertIfNegative val="0"/>
            <c:bubble3D val="0"/>
            <c:spPr>
              <a:solidFill>
                <a:schemeClr val="bg1">
                  <a:lumMod val="50000"/>
                </a:schemeClr>
              </a:solidFill>
              <a:ln w="12700">
                <a:noFill/>
              </a:ln>
            </c:spPr>
            <c:extLst>
              <c:ext xmlns:c16="http://schemas.microsoft.com/office/drawing/2014/chart" uri="{C3380CC4-5D6E-409C-BE32-E72D297353CC}">
                <c16:uniqueId val="{00000013-824E-4A35-BF35-58C96D5DB931}"/>
              </c:ext>
            </c:extLst>
          </c:dPt>
          <c:dPt>
            <c:idx val="22"/>
            <c:invertIfNegative val="0"/>
            <c:bubble3D val="0"/>
            <c:spPr>
              <a:solidFill>
                <a:schemeClr val="accent3">
                  <a:lumMod val="50000"/>
                </a:schemeClr>
              </a:solidFill>
              <a:ln w="25400">
                <a:noFill/>
              </a:ln>
            </c:spPr>
            <c:extLst>
              <c:ext xmlns:c16="http://schemas.microsoft.com/office/drawing/2014/chart" uri="{C3380CC4-5D6E-409C-BE32-E72D297353CC}">
                <c16:uniqueId val="{00000014-824E-4A35-BF35-58C96D5DB931}"/>
              </c:ext>
            </c:extLst>
          </c:dPt>
          <c:cat>
            <c:strRef>
              <c:f>'C7 data'!$A$4:$A$32</c:f>
              <c:strCache>
                <c:ptCount val="29"/>
                <c:pt idx="0">
                  <c:v>Cyprus </c:v>
                </c:pt>
                <c:pt idx="1">
                  <c:v>Greece </c:v>
                </c:pt>
                <c:pt idx="2">
                  <c:v>Italy </c:v>
                </c:pt>
                <c:pt idx="3">
                  <c:v>Portugal </c:v>
                </c:pt>
                <c:pt idx="4">
                  <c:v>Latvia </c:v>
                </c:pt>
                <c:pt idx="5">
                  <c:v>Romania </c:v>
                </c:pt>
                <c:pt idx="6">
                  <c:v>Estonia </c:v>
                </c:pt>
                <c:pt idx="7">
                  <c:v>Luxembourg </c:v>
                </c:pt>
                <c:pt idx="8">
                  <c:v>Bulgaria </c:v>
                </c:pt>
                <c:pt idx="9">
                  <c:v>Austria </c:v>
                </c:pt>
                <c:pt idx="10">
                  <c:v>Spain </c:v>
                </c:pt>
                <c:pt idx="11">
                  <c:v>Belgium </c:v>
                </c:pt>
                <c:pt idx="12">
                  <c:v>Croatia</c:v>
                </c:pt>
                <c:pt idx="13">
                  <c:v>Lithuania </c:v>
                </c:pt>
                <c:pt idx="14">
                  <c:v>Czech Republic </c:v>
                </c:pt>
                <c:pt idx="15">
                  <c:v>Slovenia </c:v>
                </c:pt>
                <c:pt idx="16">
                  <c:v>EA19</c:v>
                </c:pt>
                <c:pt idx="17">
                  <c:v>Slovakia </c:v>
                </c:pt>
                <c:pt idx="18">
                  <c:v>Hungary </c:v>
                </c:pt>
                <c:pt idx="19">
                  <c:v>Netherlands </c:v>
                </c:pt>
                <c:pt idx="20">
                  <c:v>EU28</c:v>
                </c:pt>
                <c:pt idx="21">
                  <c:v>France </c:v>
                </c:pt>
                <c:pt idx="22">
                  <c:v>Malta </c:v>
                </c:pt>
                <c:pt idx="23">
                  <c:v>Ireland </c:v>
                </c:pt>
                <c:pt idx="24">
                  <c:v>Finland </c:v>
                </c:pt>
                <c:pt idx="25">
                  <c:v>Germany</c:v>
                </c:pt>
                <c:pt idx="26">
                  <c:v>Denmark </c:v>
                </c:pt>
                <c:pt idx="27">
                  <c:v>United Kingdom </c:v>
                </c:pt>
                <c:pt idx="28">
                  <c:v>Sweden </c:v>
                </c:pt>
              </c:strCache>
            </c:strRef>
          </c:cat>
          <c:val>
            <c:numRef>
              <c:f>'C7 data'!$B$4:$B$32</c:f>
              <c:numCache>
                <c:formatCode>General</c:formatCode>
                <c:ptCount val="29"/>
                <c:pt idx="0">
                  <c:v>82.70278973638851</c:v>
                </c:pt>
                <c:pt idx="1">
                  <c:v>80.181558267724412</c:v>
                </c:pt>
                <c:pt idx="2">
                  <c:v>75.935233590486249</c:v>
                </c:pt>
                <c:pt idx="3">
                  <c:v>73.180562782331904</c:v>
                </c:pt>
                <c:pt idx="4">
                  <c:v>71.965817696242354</c:v>
                </c:pt>
                <c:pt idx="5">
                  <c:v>70.981251698691423</c:v>
                </c:pt>
                <c:pt idx="6">
                  <c:v>70.535670850359992</c:v>
                </c:pt>
                <c:pt idx="7">
                  <c:v>69.808185847934737</c:v>
                </c:pt>
                <c:pt idx="8">
                  <c:v>69.161981715316287</c:v>
                </c:pt>
                <c:pt idx="9">
                  <c:v>68.990792093071079</c:v>
                </c:pt>
                <c:pt idx="10">
                  <c:v>68.274472061877006</c:v>
                </c:pt>
                <c:pt idx="11">
                  <c:v>68.008661270737136</c:v>
                </c:pt>
                <c:pt idx="12">
                  <c:v>67.533811818169966</c:v>
                </c:pt>
                <c:pt idx="13">
                  <c:v>67.223186663794465</c:v>
                </c:pt>
                <c:pt idx="14">
                  <c:v>66.890590740503171</c:v>
                </c:pt>
                <c:pt idx="15">
                  <c:v>66.753158857200802</c:v>
                </c:pt>
                <c:pt idx="16">
                  <c:v>66.214513699210798</c:v>
                </c:pt>
                <c:pt idx="17">
                  <c:v>65.783467273410707</c:v>
                </c:pt>
                <c:pt idx="18">
                  <c:v>65.031672815601567</c:v>
                </c:pt>
                <c:pt idx="19">
                  <c:v>64.253922790822273</c:v>
                </c:pt>
                <c:pt idx="20">
                  <c:v>64.229113094168994</c:v>
                </c:pt>
                <c:pt idx="21">
                  <c:v>63.425696369319084</c:v>
                </c:pt>
                <c:pt idx="22">
                  <c:v>63.357103675260561</c:v>
                </c:pt>
                <c:pt idx="23">
                  <c:v>62.951039910456473</c:v>
                </c:pt>
                <c:pt idx="24">
                  <c:v>61.577587598901985</c:v>
                </c:pt>
                <c:pt idx="25">
                  <c:v>61.52098861483033</c:v>
                </c:pt>
                <c:pt idx="26">
                  <c:v>60.089567729398539</c:v>
                </c:pt>
                <c:pt idx="27">
                  <c:v>58.310467267887745</c:v>
                </c:pt>
                <c:pt idx="28">
                  <c:v>52.906761574040175</c:v>
                </c:pt>
              </c:numCache>
            </c:numRef>
          </c:val>
          <c:extLst>
            <c:ext xmlns:c16="http://schemas.microsoft.com/office/drawing/2014/chart" uri="{C3380CC4-5D6E-409C-BE32-E72D297353CC}">
              <c16:uniqueId val="{00000015-824E-4A35-BF35-58C96D5DB931}"/>
            </c:ext>
          </c:extLst>
        </c:ser>
        <c:dLbls>
          <c:showLegendKey val="0"/>
          <c:showVal val="0"/>
          <c:showCatName val="0"/>
          <c:showSerName val="0"/>
          <c:showPercent val="0"/>
          <c:showBubbleSize val="0"/>
        </c:dLbls>
        <c:gapWidth val="150"/>
        <c:overlap val="100"/>
        <c:axId val="167147776"/>
        <c:axId val="167149568"/>
      </c:barChart>
      <c:catAx>
        <c:axId val="16714777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nchor="b" anchorCtr="0"/>
          <a:lstStyle/>
          <a:p>
            <a:pPr>
              <a:defRPr sz="725" b="0" i="0" u="none" strike="noStrike" baseline="0">
                <a:solidFill>
                  <a:srgbClr val="000000"/>
                </a:solidFill>
                <a:latin typeface="Helvetica"/>
                <a:ea typeface="Helvetica"/>
                <a:cs typeface="Helvetica"/>
              </a:defRPr>
            </a:pPr>
            <a:endParaRPr lang="en-US"/>
          </a:p>
        </c:txPr>
        <c:crossAx val="167149568"/>
        <c:crosses val="autoZero"/>
        <c:auto val="1"/>
        <c:lblAlgn val="ctr"/>
        <c:lblOffset val="100"/>
        <c:tickLblSkip val="1"/>
        <c:tickMarkSkip val="1"/>
        <c:noMultiLvlLbl val="0"/>
      </c:catAx>
      <c:valAx>
        <c:axId val="167149568"/>
        <c:scaling>
          <c:orientation val="minMax"/>
          <c:max val="100"/>
        </c:scaling>
        <c:delete val="0"/>
        <c:axPos val="l"/>
        <c:majorGridlines>
          <c:spPr>
            <a:ln w="12700">
              <a:solidFill>
                <a:srgbClr val="969696"/>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2.1452153386487066E-2"/>
              <c:y val="0.39062621409611931"/>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67147776"/>
        <c:crosses val="autoZero"/>
        <c:crossBetween val="between"/>
        <c:majorUnit val="20"/>
      </c:valAx>
      <c:spPr>
        <a:noFill/>
        <a:ln w="25400">
          <a:noFill/>
        </a:ln>
      </c:spPr>
    </c:plotArea>
    <c:legend>
      <c:legendPos val="b"/>
      <c:layout>
        <c:manualLayout>
          <c:xMode val="edge"/>
          <c:yMode val="edge"/>
          <c:x val="2.8346456692913378E-2"/>
          <c:y val="1.5624953660453461E-2"/>
          <c:w val="0.2724409448818898"/>
          <c:h val="5.2083277725877494E-2"/>
        </c:manualLayout>
      </c:layout>
      <c:overlay val="0"/>
      <c:spPr>
        <a:noFill/>
        <a:ln w="25400">
          <a:noFill/>
        </a:ln>
      </c:spPr>
      <c:txPr>
        <a:bodyPr/>
        <a:lstStyle/>
        <a:p>
          <a:pPr>
            <a:defRPr sz="75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Helvetica"/>
          <a:ea typeface="Helvetica"/>
          <a:cs typeface="Helvetica"/>
        </a:defRPr>
      </a:pPr>
      <a:endParaRPr lang="en-US"/>
    </a:p>
  </c:txPr>
  <c:printSettings>
    <c:headerFooter alignWithMargins="0"/>
    <c:pageMargins b="0.98425196850393659" l="0.74803149606303543" r="0.74803149606303543" t="0.98425196850393659" header="0.51181102362204722" footer="0.51181102362204722"/>
    <c:pageSetup paperSize="9"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616179001721149E-2"/>
          <c:y val="0.10755813953488368"/>
          <c:w val="0.89328743545611011"/>
          <c:h val="0.61046511627906974"/>
        </c:manualLayout>
      </c:layout>
      <c:barChart>
        <c:barDir val="col"/>
        <c:grouping val="stacked"/>
        <c:varyColors val="0"/>
        <c:ser>
          <c:idx val="0"/>
          <c:order val="0"/>
          <c:tx>
            <c:strRef>
              <c:f>MTBK!$J$27</c:f>
              <c:strCache>
                <c:ptCount val="1"/>
                <c:pt idx="0">
                  <c:v>benefits in kind</c:v>
                </c:pt>
              </c:strCache>
            </c:strRef>
          </c:tx>
          <c:spPr>
            <a:solidFill>
              <a:srgbClr val="B2B2B2"/>
            </a:solidFill>
            <a:ln w="25400">
              <a:noFill/>
            </a:ln>
          </c:spPr>
          <c:invertIfNegative val="0"/>
          <c:dPt>
            <c:idx val="3"/>
            <c:invertIfNegative val="0"/>
            <c:bubble3D val="0"/>
            <c:spPr>
              <a:solidFill>
                <a:srgbClr val="B2B2B2"/>
              </a:solidFill>
              <a:ln w="12700">
                <a:noFill/>
              </a:ln>
            </c:spPr>
            <c:extLst>
              <c:ext xmlns:c16="http://schemas.microsoft.com/office/drawing/2014/chart" uri="{C3380CC4-5D6E-409C-BE32-E72D297353CC}">
                <c16:uniqueId val="{00000000-69DB-4654-BA39-6A2B394F9F45}"/>
              </c:ext>
            </c:extLst>
          </c:dPt>
          <c:dPt>
            <c:idx val="4"/>
            <c:invertIfNegative val="0"/>
            <c:bubble3D val="0"/>
            <c:spPr>
              <a:solidFill>
                <a:srgbClr val="B2B2B2"/>
              </a:solidFill>
              <a:ln w="12700">
                <a:noFill/>
                <a:prstDash val="solid"/>
              </a:ln>
            </c:spPr>
            <c:extLst>
              <c:ext xmlns:c16="http://schemas.microsoft.com/office/drawing/2014/chart" uri="{C3380CC4-5D6E-409C-BE32-E72D297353CC}">
                <c16:uniqueId val="{00000001-69DB-4654-BA39-6A2B394F9F45}"/>
              </c:ext>
            </c:extLst>
          </c:dPt>
          <c:dPt>
            <c:idx val="5"/>
            <c:invertIfNegative val="0"/>
            <c:bubble3D val="0"/>
            <c:spPr>
              <a:solidFill>
                <a:srgbClr val="B2B2B2"/>
              </a:solidFill>
              <a:ln w="0">
                <a:noFill/>
              </a:ln>
            </c:spPr>
            <c:extLst>
              <c:ext xmlns:c16="http://schemas.microsoft.com/office/drawing/2014/chart" uri="{C3380CC4-5D6E-409C-BE32-E72D297353CC}">
                <c16:uniqueId val="{00000002-69DB-4654-BA39-6A2B394F9F45}"/>
              </c:ext>
            </c:extLst>
          </c:dPt>
          <c:dPt>
            <c:idx val="6"/>
            <c:invertIfNegative val="0"/>
            <c:bubble3D val="0"/>
            <c:spPr>
              <a:solidFill>
                <a:schemeClr val="bg1">
                  <a:lumMod val="75000"/>
                </a:schemeClr>
              </a:solidFill>
              <a:ln w="25400">
                <a:noFill/>
              </a:ln>
            </c:spPr>
            <c:extLst>
              <c:ext xmlns:c16="http://schemas.microsoft.com/office/drawing/2014/chart" uri="{C3380CC4-5D6E-409C-BE32-E72D297353CC}">
                <c16:uniqueId val="{00000003-69DB-4654-BA39-6A2B394F9F45}"/>
              </c:ext>
            </c:extLst>
          </c:dPt>
          <c:dPt>
            <c:idx val="7"/>
            <c:invertIfNegative val="0"/>
            <c:bubble3D val="0"/>
            <c:spPr>
              <a:solidFill>
                <a:schemeClr val="accent3">
                  <a:lumMod val="75000"/>
                </a:schemeClr>
              </a:solidFill>
              <a:ln w="25400">
                <a:noFill/>
              </a:ln>
            </c:spPr>
            <c:extLst>
              <c:ext xmlns:c16="http://schemas.microsoft.com/office/drawing/2014/chart" uri="{C3380CC4-5D6E-409C-BE32-E72D297353CC}">
                <c16:uniqueId val="{00000004-69DB-4654-BA39-6A2B394F9F45}"/>
              </c:ext>
            </c:extLst>
          </c:dPt>
          <c:dPt>
            <c:idx val="17"/>
            <c:invertIfNegative val="0"/>
            <c:bubble3D val="0"/>
            <c:spPr>
              <a:solidFill>
                <a:schemeClr val="accent3">
                  <a:lumMod val="75000"/>
                </a:schemeClr>
              </a:solidFill>
              <a:ln w="0">
                <a:noFill/>
                <a:prstDash val="solid"/>
              </a:ln>
            </c:spPr>
            <c:extLst>
              <c:ext xmlns:c16="http://schemas.microsoft.com/office/drawing/2014/chart" uri="{C3380CC4-5D6E-409C-BE32-E72D297353CC}">
                <c16:uniqueId val="{00000005-69DB-4654-BA39-6A2B394F9F45}"/>
              </c:ext>
            </c:extLst>
          </c:dPt>
          <c:dPt>
            <c:idx val="18"/>
            <c:invertIfNegative val="0"/>
            <c:bubble3D val="0"/>
            <c:spPr>
              <a:solidFill>
                <a:schemeClr val="accent3">
                  <a:lumMod val="75000"/>
                </a:schemeClr>
              </a:solidFill>
              <a:ln w="12700">
                <a:noFill/>
              </a:ln>
            </c:spPr>
            <c:extLst>
              <c:ext xmlns:c16="http://schemas.microsoft.com/office/drawing/2014/chart" uri="{C3380CC4-5D6E-409C-BE32-E72D297353CC}">
                <c16:uniqueId val="{00000006-69DB-4654-BA39-6A2B394F9F45}"/>
              </c:ext>
            </c:extLst>
          </c:dPt>
          <c:dPt>
            <c:idx val="19"/>
            <c:invertIfNegative val="0"/>
            <c:bubble3D val="0"/>
            <c:spPr>
              <a:solidFill>
                <a:schemeClr val="bg1">
                  <a:lumMod val="75000"/>
                </a:schemeClr>
              </a:solidFill>
              <a:ln w="12700">
                <a:noFill/>
                <a:prstDash val="solid"/>
              </a:ln>
            </c:spPr>
            <c:extLst>
              <c:ext xmlns:c16="http://schemas.microsoft.com/office/drawing/2014/chart" uri="{C3380CC4-5D6E-409C-BE32-E72D297353CC}">
                <c16:uniqueId val="{00000007-69DB-4654-BA39-6A2B394F9F45}"/>
              </c:ext>
            </c:extLst>
          </c:dPt>
          <c:dPt>
            <c:idx val="20"/>
            <c:invertIfNegative val="0"/>
            <c:bubble3D val="0"/>
            <c:spPr>
              <a:solidFill>
                <a:srgbClr val="B2B2B2"/>
              </a:solidFill>
              <a:ln w="12700">
                <a:noFill/>
              </a:ln>
            </c:spPr>
            <c:extLst>
              <c:ext xmlns:c16="http://schemas.microsoft.com/office/drawing/2014/chart" uri="{C3380CC4-5D6E-409C-BE32-E72D297353CC}">
                <c16:uniqueId val="{00000008-69DB-4654-BA39-6A2B394F9F45}"/>
              </c:ext>
            </c:extLst>
          </c:dPt>
          <c:dLbls>
            <c:delete val="1"/>
          </c:dLbls>
          <c:cat>
            <c:strRef>
              <c:f>'C8 data'!$C$4:$C$32</c:f>
              <c:strCache>
                <c:ptCount val="29"/>
                <c:pt idx="0">
                  <c:v>Denmark </c:v>
                </c:pt>
                <c:pt idx="1">
                  <c:v>Croatia</c:v>
                </c:pt>
                <c:pt idx="2">
                  <c:v>Cyprus </c:v>
                </c:pt>
                <c:pt idx="3">
                  <c:v>Greece </c:v>
                </c:pt>
                <c:pt idx="4">
                  <c:v>Bulgaria </c:v>
                </c:pt>
                <c:pt idx="5">
                  <c:v>Romania </c:v>
                </c:pt>
                <c:pt idx="6">
                  <c:v>Italy </c:v>
                </c:pt>
                <c:pt idx="7">
                  <c:v>Malta </c:v>
                </c:pt>
                <c:pt idx="8">
                  <c:v>Slovakia </c:v>
                </c:pt>
                <c:pt idx="9">
                  <c:v>Belgium </c:v>
                </c:pt>
                <c:pt idx="10">
                  <c:v>Estonia </c:v>
                </c:pt>
                <c:pt idx="11">
                  <c:v>Ireland </c:v>
                </c:pt>
                <c:pt idx="12">
                  <c:v>France </c:v>
                </c:pt>
                <c:pt idx="13">
                  <c:v>Finland </c:v>
                </c:pt>
                <c:pt idx="14">
                  <c:v>Slovenia </c:v>
                </c:pt>
                <c:pt idx="15">
                  <c:v>Spain </c:v>
                </c:pt>
                <c:pt idx="16">
                  <c:v>Lithuania </c:v>
                </c:pt>
                <c:pt idx="17">
                  <c:v>EA19</c:v>
                </c:pt>
                <c:pt idx="18">
                  <c:v>EU28</c:v>
                </c:pt>
                <c:pt idx="19">
                  <c:v>Luxembourg </c:v>
                </c:pt>
                <c:pt idx="20">
                  <c:v>Portugal </c:v>
                </c:pt>
                <c:pt idx="21">
                  <c:v>Netherlands </c:v>
                </c:pt>
                <c:pt idx="22">
                  <c:v>Czech Republic </c:v>
                </c:pt>
                <c:pt idx="23">
                  <c:v>Austria </c:v>
                </c:pt>
                <c:pt idx="24">
                  <c:v>Hungary </c:v>
                </c:pt>
                <c:pt idx="25">
                  <c:v>United Kingdom </c:v>
                </c:pt>
                <c:pt idx="26">
                  <c:v>Latvia </c:v>
                </c:pt>
                <c:pt idx="27">
                  <c:v>Germany</c:v>
                </c:pt>
                <c:pt idx="28">
                  <c:v>Sweden </c:v>
                </c:pt>
              </c:strCache>
            </c:strRef>
          </c:cat>
          <c:val>
            <c:numRef>
              <c:f>'C8 data'!$E$4:$E$32</c:f>
              <c:numCache>
                <c:formatCode>0.0</c:formatCode>
                <c:ptCount val="29"/>
                <c:pt idx="0">
                  <c:v>8.177942081762529</c:v>
                </c:pt>
                <c:pt idx="1">
                  <c:v>9.7655978298671489</c:v>
                </c:pt>
                <c:pt idx="2">
                  <c:v>12.958847573316401</c:v>
                </c:pt>
                <c:pt idx="3">
                  <c:v>16.202554061505147</c:v>
                </c:pt>
                <c:pt idx="4">
                  <c:v>17.8117048346056</c:v>
                </c:pt>
                <c:pt idx="5">
                  <c:v>19.348496763656161</c:v>
                </c:pt>
                <c:pt idx="6">
                  <c:v>24.275095973209183</c:v>
                </c:pt>
                <c:pt idx="7">
                  <c:v>25.333778371161554</c:v>
                </c:pt>
                <c:pt idx="8">
                  <c:v>26.161568422939652</c:v>
                </c:pt>
                <c:pt idx="9">
                  <c:v>26.699823990158443</c:v>
                </c:pt>
                <c:pt idx="10">
                  <c:v>31.423508564678087</c:v>
                </c:pt>
                <c:pt idx="11">
                  <c:v>32.121952798999729</c:v>
                </c:pt>
                <c:pt idx="12">
                  <c:v>34.864938501746686</c:v>
                </c:pt>
                <c:pt idx="13">
                  <c:v>36.066718347794108</c:v>
                </c:pt>
                <c:pt idx="14">
                  <c:v>36.471875310799476</c:v>
                </c:pt>
                <c:pt idx="15">
                  <c:v>36.90413319620869</c:v>
                </c:pt>
                <c:pt idx="16">
                  <c:v>37.091390061094664</c:v>
                </c:pt>
                <c:pt idx="17">
                  <c:v>44.584519887784026</c:v>
                </c:pt>
                <c:pt idx="18">
                  <c:v>44.911168380123385</c:v>
                </c:pt>
                <c:pt idx="19">
                  <c:v>47.372526771150987</c:v>
                </c:pt>
                <c:pt idx="20">
                  <c:v>47.529355447300986</c:v>
                </c:pt>
                <c:pt idx="21">
                  <c:v>54.446222222222218</c:v>
                </c:pt>
                <c:pt idx="22">
                  <c:v>54.446995880876848</c:v>
                </c:pt>
                <c:pt idx="23">
                  <c:v>54.954934137047317</c:v>
                </c:pt>
                <c:pt idx="24">
                  <c:v>56.703355994388694</c:v>
                </c:pt>
                <c:pt idx="25">
                  <c:v>58.697009473075035</c:v>
                </c:pt>
                <c:pt idx="26">
                  <c:v>59.100050276520868</c:v>
                </c:pt>
                <c:pt idx="27">
                  <c:v>61.336954496004459</c:v>
                </c:pt>
                <c:pt idx="28">
                  <c:v>62.135212391145387</c:v>
                </c:pt>
              </c:numCache>
            </c:numRef>
          </c:val>
          <c:extLst>
            <c:ext xmlns:c16="http://schemas.microsoft.com/office/drawing/2014/chart" uri="{C3380CC4-5D6E-409C-BE32-E72D297353CC}">
              <c16:uniqueId val="{00000009-69DB-4654-BA39-6A2B394F9F45}"/>
            </c:ext>
          </c:extLst>
        </c:ser>
        <c:ser>
          <c:idx val="1"/>
          <c:order val="1"/>
          <c:tx>
            <c:strRef>
              <c:f>MTBK!$K$27</c:f>
              <c:strCache>
                <c:ptCount val="1"/>
                <c:pt idx="0">
                  <c:v>cash benefits</c:v>
                </c:pt>
              </c:strCache>
            </c:strRef>
          </c:tx>
          <c:spPr>
            <a:solidFill>
              <a:srgbClr val="777777"/>
            </a:solidFill>
            <a:ln w="25400">
              <a:noFill/>
            </a:ln>
          </c:spPr>
          <c:invertIfNegative val="0"/>
          <c:dPt>
            <c:idx val="3"/>
            <c:invertIfNegative val="0"/>
            <c:bubble3D val="0"/>
            <c:spPr>
              <a:solidFill>
                <a:srgbClr val="777777"/>
              </a:solidFill>
              <a:ln w="12700">
                <a:noFill/>
              </a:ln>
            </c:spPr>
            <c:extLst>
              <c:ext xmlns:c16="http://schemas.microsoft.com/office/drawing/2014/chart" uri="{C3380CC4-5D6E-409C-BE32-E72D297353CC}">
                <c16:uniqueId val="{0000000A-69DB-4654-BA39-6A2B394F9F45}"/>
              </c:ext>
            </c:extLst>
          </c:dPt>
          <c:dPt>
            <c:idx val="4"/>
            <c:invertIfNegative val="0"/>
            <c:bubble3D val="0"/>
            <c:spPr>
              <a:solidFill>
                <a:srgbClr val="777777"/>
              </a:solidFill>
              <a:ln w="12700">
                <a:noFill/>
                <a:prstDash val="solid"/>
              </a:ln>
            </c:spPr>
            <c:extLst>
              <c:ext xmlns:c16="http://schemas.microsoft.com/office/drawing/2014/chart" uri="{C3380CC4-5D6E-409C-BE32-E72D297353CC}">
                <c16:uniqueId val="{0000000B-69DB-4654-BA39-6A2B394F9F45}"/>
              </c:ext>
            </c:extLst>
          </c:dPt>
          <c:dPt>
            <c:idx val="5"/>
            <c:invertIfNegative val="0"/>
            <c:bubble3D val="0"/>
            <c:spPr>
              <a:solidFill>
                <a:srgbClr val="777777"/>
              </a:solidFill>
              <a:ln w="12700">
                <a:noFill/>
              </a:ln>
            </c:spPr>
            <c:extLst>
              <c:ext xmlns:c16="http://schemas.microsoft.com/office/drawing/2014/chart" uri="{C3380CC4-5D6E-409C-BE32-E72D297353CC}">
                <c16:uniqueId val="{0000000C-69DB-4654-BA39-6A2B394F9F45}"/>
              </c:ext>
            </c:extLst>
          </c:dPt>
          <c:dPt>
            <c:idx val="6"/>
            <c:invertIfNegative val="0"/>
            <c:bubble3D val="0"/>
            <c:spPr>
              <a:solidFill>
                <a:schemeClr val="bg1">
                  <a:lumMod val="50000"/>
                </a:schemeClr>
              </a:solidFill>
              <a:ln w="25400">
                <a:noFill/>
              </a:ln>
            </c:spPr>
            <c:extLst>
              <c:ext xmlns:c16="http://schemas.microsoft.com/office/drawing/2014/chart" uri="{C3380CC4-5D6E-409C-BE32-E72D297353CC}">
                <c16:uniqueId val="{0000000D-69DB-4654-BA39-6A2B394F9F45}"/>
              </c:ext>
            </c:extLst>
          </c:dPt>
          <c:dPt>
            <c:idx val="7"/>
            <c:invertIfNegative val="0"/>
            <c:bubble3D val="0"/>
            <c:spPr>
              <a:solidFill>
                <a:schemeClr val="accent3">
                  <a:lumMod val="50000"/>
                </a:schemeClr>
              </a:solidFill>
              <a:ln w="25400">
                <a:noFill/>
              </a:ln>
            </c:spPr>
            <c:extLst>
              <c:ext xmlns:c16="http://schemas.microsoft.com/office/drawing/2014/chart" uri="{C3380CC4-5D6E-409C-BE32-E72D297353CC}">
                <c16:uniqueId val="{0000000E-69DB-4654-BA39-6A2B394F9F45}"/>
              </c:ext>
            </c:extLst>
          </c:dPt>
          <c:dPt>
            <c:idx val="17"/>
            <c:invertIfNegative val="0"/>
            <c:bubble3D val="0"/>
            <c:spPr>
              <a:solidFill>
                <a:schemeClr val="accent3">
                  <a:lumMod val="50000"/>
                </a:schemeClr>
              </a:solidFill>
              <a:ln w="12700">
                <a:noFill/>
                <a:prstDash val="solid"/>
              </a:ln>
            </c:spPr>
            <c:extLst>
              <c:ext xmlns:c16="http://schemas.microsoft.com/office/drawing/2014/chart" uri="{C3380CC4-5D6E-409C-BE32-E72D297353CC}">
                <c16:uniqueId val="{0000000F-69DB-4654-BA39-6A2B394F9F45}"/>
              </c:ext>
            </c:extLst>
          </c:dPt>
          <c:dPt>
            <c:idx val="18"/>
            <c:invertIfNegative val="0"/>
            <c:bubble3D val="0"/>
            <c:spPr>
              <a:solidFill>
                <a:schemeClr val="accent3">
                  <a:lumMod val="50000"/>
                </a:schemeClr>
              </a:solidFill>
              <a:ln w="12700">
                <a:noFill/>
              </a:ln>
            </c:spPr>
            <c:extLst>
              <c:ext xmlns:c16="http://schemas.microsoft.com/office/drawing/2014/chart" uri="{C3380CC4-5D6E-409C-BE32-E72D297353CC}">
                <c16:uniqueId val="{00000010-69DB-4654-BA39-6A2B394F9F45}"/>
              </c:ext>
            </c:extLst>
          </c:dPt>
          <c:dPt>
            <c:idx val="19"/>
            <c:invertIfNegative val="0"/>
            <c:bubble3D val="0"/>
            <c:spPr>
              <a:solidFill>
                <a:schemeClr val="bg1">
                  <a:lumMod val="50000"/>
                </a:schemeClr>
              </a:solidFill>
              <a:ln w="12700">
                <a:noFill/>
                <a:prstDash val="solid"/>
              </a:ln>
            </c:spPr>
            <c:extLst>
              <c:ext xmlns:c16="http://schemas.microsoft.com/office/drawing/2014/chart" uri="{C3380CC4-5D6E-409C-BE32-E72D297353CC}">
                <c16:uniqueId val="{00000011-69DB-4654-BA39-6A2B394F9F45}"/>
              </c:ext>
            </c:extLst>
          </c:dPt>
          <c:dPt>
            <c:idx val="20"/>
            <c:invertIfNegative val="0"/>
            <c:bubble3D val="0"/>
            <c:spPr>
              <a:solidFill>
                <a:srgbClr val="777777"/>
              </a:solidFill>
              <a:ln w="12700">
                <a:noFill/>
              </a:ln>
            </c:spPr>
            <c:extLst>
              <c:ext xmlns:c16="http://schemas.microsoft.com/office/drawing/2014/chart" uri="{C3380CC4-5D6E-409C-BE32-E72D297353CC}">
                <c16:uniqueId val="{00000012-69DB-4654-BA39-6A2B394F9F45}"/>
              </c:ext>
            </c:extLst>
          </c:dPt>
          <c:dLbls>
            <c:delete val="1"/>
          </c:dLbls>
          <c:cat>
            <c:strRef>
              <c:f>'C8 data'!$C$4:$C$32</c:f>
              <c:strCache>
                <c:ptCount val="29"/>
                <c:pt idx="0">
                  <c:v>Denmark </c:v>
                </c:pt>
                <c:pt idx="1">
                  <c:v>Croatia</c:v>
                </c:pt>
                <c:pt idx="2">
                  <c:v>Cyprus </c:v>
                </c:pt>
                <c:pt idx="3">
                  <c:v>Greece </c:v>
                </c:pt>
                <c:pt idx="4">
                  <c:v>Bulgaria </c:v>
                </c:pt>
                <c:pt idx="5">
                  <c:v>Romania </c:v>
                </c:pt>
                <c:pt idx="6">
                  <c:v>Italy </c:v>
                </c:pt>
                <c:pt idx="7">
                  <c:v>Malta </c:v>
                </c:pt>
                <c:pt idx="8">
                  <c:v>Slovakia </c:v>
                </c:pt>
                <c:pt idx="9">
                  <c:v>Belgium </c:v>
                </c:pt>
                <c:pt idx="10">
                  <c:v>Estonia </c:v>
                </c:pt>
                <c:pt idx="11">
                  <c:v>Ireland </c:v>
                </c:pt>
                <c:pt idx="12">
                  <c:v>France </c:v>
                </c:pt>
                <c:pt idx="13">
                  <c:v>Finland </c:v>
                </c:pt>
                <c:pt idx="14">
                  <c:v>Slovenia </c:v>
                </c:pt>
                <c:pt idx="15">
                  <c:v>Spain </c:v>
                </c:pt>
                <c:pt idx="16">
                  <c:v>Lithuania </c:v>
                </c:pt>
                <c:pt idx="17">
                  <c:v>EA19</c:v>
                </c:pt>
                <c:pt idx="18">
                  <c:v>EU28</c:v>
                </c:pt>
                <c:pt idx="19">
                  <c:v>Luxembourg </c:v>
                </c:pt>
                <c:pt idx="20">
                  <c:v>Portugal </c:v>
                </c:pt>
                <c:pt idx="21">
                  <c:v>Netherlands </c:v>
                </c:pt>
                <c:pt idx="22">
                  <c:v>Czech Republic </c:v>
                </c:pt>
                <c:pt idx="23">
                  <c:v>Austria </c:v>
                </c:pt>
                <c:pt idx="24">
                  <c:v>Hungary </c:v>
                </c:pt>
                <c:pt idx="25">
                  <c:v>United Kingdom </c:v>
                </c:pt>
                <c:pt idx="26">
                  <c:v>Latvia </c:v>
                </c:pt>
                <c:pt idx="27">
                  <c:v>Germany</c:v>
                </c:pt>
                <c:pt idx="28">
                  <c:v>Sweden </c:v>
                </c:pt>
              </c:strCache>
            </c:strRef>
          </c:cat>
          <c:val>
            <c:numRef>
              <c:f>'C8 data'!$D$4:$D$32</c:f>
              <c:numCache>
                <c:formatCode>0.0</c:formatCode>
                <c:ptCount val="29"/>
                <c:pt idx="0">
                  <c:v>91.822057918237476</c:v>
                </c:pt>
                <c:pt idx="1">
                  <c:v>90.234402170132853</c:v>
                </c:pt>
                <c:pt idx="2">
                  <c:v>87.041152426683595</c:v>
                </c:pt>
                <c:pt idx="3">
                  <c:v>83.797445938494846</c:v>
                </c:pt>
                <c:pt idx="4">
                  <c:v>82.188295165394393</c:v>
                </c:pt>
                <c:pt idx="5">
                  <c:v>80.651503236343842</c:v>
                </c:pt>
                <c:pt idx="6">
                  <c:v>75.724904026790824</c:v>
                </c:pt>
                <c:pt idx="7">
                  <c:v>74.666221628838457</c:v>
                </c:pt>
                <c:pt idx="8">
                  <c:v>73.838431577060348</c:v>
                </c:pt>
                <c:pt idx="9">
                  <c:v>73.30017600984155</c:v>
                </c:pt>
                <c:pt idx="10">
                  <c:v>68.576491435321913</c:v>
                </c:pt>
                <c:pt idx="11">
                  <c:v>67.878047201000285</c:v>
                </c:pt>
                <c:pt idx="12">
                  <c:v>65.135061498253307</c:v>
                </c:pt>
                <c:pt idx="13">
                  <c:v>63.933281652205899</c:v>
                </c:pt>
                <c:pt idx="14">
                  <c:v>63.528124689200517</c:v>
                </c:pt>
                <c:pt idx="15">
                  <c:v>63.095895458983101</c:v>
                </c:pt>
                <c:pt idx="16">
                  <c:v>62.914908358002144</c:v>
                </c:pt>
                <c:pt idx="17">
                  <c:v>55.415480112215988</c:v>
                </c:pt>
                <c:pt idx="18">
                  <c:v>55.088829380239567</c:v>
                </c:pt>
                <c:pt idx="19">
                  <c:v>52.62747322884902</c:v>
                </c:pt>
                <c:pt idx="20">
                  <c:v>52.470362965674546</c:v>
                </c:pt>
                <c:pt idx="21">
                  <c:v>45.553777777777775</c:v>
                </c:pt>
                <c:pt idx="22">
                  <c:v>45.553004119123145</c:v>
                </c:pt>
                <c:pt idx="23">
                  <c:v>45.045065862952683</c:v>
                </c:pt>
                <c:pt idx="24">
                  <c:v>43.296644005611306</c:v>
                </c:pt>
                <c:pt idx="25">
                  <c:v>41.302990526924972</c:v>
                </c:pt>
                <c:pt idx="26">
                  <c:v>40.899949723479132</c:v>
                </c:pt>
                <c:pt idx="27">
                  <c:v>38.663036034097701</c:v>
                </c:pt>
                <c:pt idx="28">
                  <c:v>37.864485444755339</c:v>
                </c:pt>
              </c:numCache>
            </c:numRef>
          </c:val>
          <c:extLst>
            <c:ext xmlns:c16="http://schemas.microsoft.com/office/drawing/2014/chart" uri="{C3380CC4-5D6E-409C-BE32-E72D297353CC}">
              <c16:uniqueId val="{00000013-69DB-4654-BA39-6A2B394F9F45}"/>
            </c:ext>
          </c:extLst>
        </c:ser>
        <c:dLbls>
          <c:showLegendKey val="0"/>
          <c:showVal val="1"/>
          <c:showCatName val="0"/>
          <c:showSerName val="0"/>
          <c:showPercent val="0"/>
          <c:showBubbleSize val="0"/>
        </c:dLbls>
        <c:gapWidth val="150"/>
        <c:overlap val="100"/>
        <c:axId val="167919616"/>
        <c:axId val="167921152"/>
      </c:barChart>
      <c:catAx>
        <c:axId val="16791961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50" b="0" i="0" u="none" strike="noStrike" baseline="0">
                <a:solidFill>
                  <a:srgbClr val="000000"/>
                </a:solidFill>
                <a:latin typeface="Helvetica"/>
                <a:ea typeface="Helvetica"/>
                <a:cs typeface="Helvetica"/>
              </a:defRPr>
            </a:pPr>
            <a:endParaRPr lang="en-US"/>
          </a:p>
        </c:txPr>
        <c:crossAx val="167921152"/>
        <c:crosses val="autoZero"/>
        <c:auto val="1"/>
        <c:lblAlgn val="ctr"/>
        <c:lblOffset val="100"/>
        <c:tickLblSkip val="1"/>
        <c:tickMarkSkip val="1"/>
        <c:noMultiLvlLbl val="0"/>
      </c:catAx>
      <c:valAx>
        <c:axId val="167921152"/>
        <c:scaling>
          <c:orientation val="minMax"/>
          <c:max val="100"/>
        </c:scaling>
        <c:delete val="0"/>
        <c:axPos val="l"/>
        <c:majorGridlines>
          <c:spPr>
            <a:ln w="3175">
              <a:solidFill>
                <a:srgbClr val="C0C0C0"/>
              </a:solidFill>
              <a:prstDash val="solid"/>
            </a:ln>
          </c:spPr>
        </c:majorGridlines>
        <c:title>
          <c:tx>
            <c:rich>
              <a:bodyPr/>
              <a:lstStyle/>
              <a:p>
                <a:pPr>
                  <a:defRPr sz="750" b="0" i="0" u="none" strike="noStrike" baseline="0">
                    <a:solidFill>
                      <a:srgbClr val="000000"/>
                    </a:solidFill>
                    <a:latin typeface="Helvetica"/>
                    <a:ea typeface="Helvetica"/>
                    <a:cs typeface="Helvetica"/>
                  </a:defRPr>
                </a:pPr>
                <a:r>
                  <a:rPr lang="en-GB"/>
                  <a:t>per cent</a:t>
                </a:r>
              </a:p>
            </c:rich>
          </c:tx>
          <c:layout>
            <c:manualLayout>
              <c:xMode val="edge"/>
              <c:yMode val="edge"/>
              <c:x val="1.6722446572394575E-2"/>
              <c:y val="0.39265623891608142"/>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919616"/>
        <c:crosses val="autoZero"/>
        <c:crossBetween val="between"/>
      </c:valAx>
      <c:spPr>
        <a:noFill/>
        <a:ln w="25400">
          <a:noFill/>
        </a:ln>
      </c:spPr>
    </c:plotArea>
    <c:legend>
      <c:legendPos val="t"/>
      <c:layout>
        <c:manualLayout>
          <c:xMode val="edge"/>
          <c:yMode val="edge"/>
          <c:x val="2.0653961994030336E-2"/>
          <c:y val="1.4535007448393276E-2"/>
          <c:w val="0.33734948654576774"/>
          <c:h val="6.1046676597857709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paperSize="9"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22030981067168E-2"/>
          <c:y val="0.10000013196808627"/>
          <c:w val="0.88984509466443418"/>
          <c:h val="0.62973056077194856"/>
        </c:manualLayout>
      </c:layout>
      <c:barChart>
        <c:barDir val="col"/>
        <c:grouping val="stacked"/>
        <c:varyColors val="0"/>
        <c:ser>
          <c:idx val="0"/>
          <c:order val="0"/>
          <c:tx>
            <c:strRef>
              <c:f>'C9data'!$E$3</c:f>
              <c:strCache>
                <c:ptCount val="1"/>
                <c:pt idx="0">
                  <c:v>benefits in kind</c:v>
                </c:pt>
              </c:strCache>
            </c:strRef>
          </c:tx>
          <c:spPr>
            <a:solidFill>
              <a:srgbClr val="B2B2B2"/>
            </a:solidFill>
            <a:ln w="25400">
              <a:noFill/>
            </a:ln>
          </c:spPr>
          <c:invertIfNegative val="0"/>
          <c:dPt>
            <c:idx val="12"/>
            <c:invertIfNegative val="0"/>
            <c:bubble3D val="0"/>
            <c:spPr>
              <a:solidFill>
                <a:schemeClr val="accent3">
                  <a:lumMod val="75000"/>
                </a:schemeClr>
              </a:solidFill>
              <a:ln w="12700">
                <a:noFill/>
                <a:prstDash val="solid"/>
              </a:ln>
            </c:spPr>
            <c:extLst>
              <c:ext xmlns:c16="http://schemas.microsoft.com/office/drawing/2014/chart" uri="{C3380CC4-5D6E-409C-BE32-E72D297353CC}">
                <c16:uniqueId val="{00000000-B9BA-4093-9926-77C55FD4D502}"/>
              </c:ext>
            </c:extLst>
          </c:dPt>
          <c:dPt>
            <c:idx val="13"/>
            <c:invertIfNegative val="0"/>
            <c:bubble3D val="0"/>
            <c:spPr>
              <a:solidFill>
                <a:srgbClr val="B2B2B2"/>
              </a:solidFill>
              <a:ln w="12700">
                <a:noFill/>
              </a:ln>
            </c:spPr>
            <c:extLst>
              <c:ext xmlns:c16="http://schemas.microsoft.com/office/drawing/2014/chart" uri="{C3380CC4-5D6E-409C-BE32-E72D297353CC}">
                <c16:uniqueId val="{00000001-B9BA-4093-9926-77C55FD4D502}"/>
              </c:ext>
            </c:extLst>
          </c:dPt>
          <c:dPt>
            <c:idx val="15"/>
            <c:invertIfNegative val="0"/>
            <c:bubble3D val="0"/>
            <c:spPr>
              <a:solidFill>
                <a:schemeClr val="bg1">
                  <a:lumMod val="75000"/>
                </a:schemeClr>
              </a:solidFill>
              <a:ln w="12700">
                <a:noFill/>
                <a:prstDash val="solid"/>
              </a:ln>
            </c:spPr>
            <c:extLst>
              <c:ext xmlns:c16="http://schemas.microsoft.com/office/drawing/2014/chart" uri="{C3380CC4-5D6E-409C-BE32-E72D297353CC}">
                <c16:uniqueId val="{00000002-B9BA-4093-9926-77C55FD4D502}"/>
              </c:ext>
            </c:extLst>
          </c:dPt>
          <c:dPt>
            <c:idx val="17"/>
            <c:invertIfNegative val="0"/>
            <c:bubble3D val="0"/>
            <c:spPr>
              <a:solidFill>
                <a:schemeClr val="bg1">
                  <a:lumMod val="65000"/>
                </a:schemeClr>
              </a:solidFill>
              <a:ln w="12700">
                <a:noFill/>
              </a:ln>
            </c:spPr>
            <c:extLst>
              <c:ext xmlns:c16="http://schemas.microsoft.com/office/drawing/2014/chart" uri="{C3380CC4-5D6E-409C-BE32-E72D297353CC}">
                <c16:uniqueId val="{00000003-B9BA-4093-9926-77C55FD4D502}"/>
              </c:ext>
            </c:extLst>
          </c:dPt>
          <c:dPt>
            <c:idx val="18"/>
            <c:invertIfNegative val="0"/>
            <c:bubble3D val="0"/>
            <c:spPr>
              <a:solidFill>
                <a:schemeClr val="bg1">
                  <a:lumMod val="75000"/>
                </a:schemeClr>
              </a:solidFill>
              <a:ln w="12700">
                <a:noFill/>
              </a:ln>
            </c:spPr>
            <c:extLst>
              <c:ext xmlns:c16="http://schemas.microsoft.com/office/drawing/2014/chart" uri="{C3380CC4-5D6E-409C-BE32-E72D297353CC}">
                <c16:uniqueId val="{00000004-B9BA-4093-9926-77C55FD4D502}"/>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05-B9BA-4093-9926-77C55FD4D502}"/>
              </c:ext>
            </c:extLst>
          </c:dPt>
          <c:dPt>
            <c:idx val="20"/>
            <c:invertIfNegative val="0"/>
            <c:bubble3D val="0"/>
            <c:spPr>
              <a:solidFill>
                <a:schemeClr val="accent3">
                  <a:lumMod val="75000"/>
                </a:schemeClr>
              </a:solidFill>
              <a:ln>
                <a:noFill/>
              </a:ln>
            </c:spPr>
            <c:extLst>
              <c:ext xmlns:c16="http://schemas.microsoft.com/office/drawing/2014/chart" uri="{C3380CC4-5D6E-409C-BE32-E72D297353CC}">
                <c16:uniqueId val="{00000006-B9BA-4093-9926-77C55FD4D502}"/>
              </c:ext>
            </c:extLst>
          </c:dPt>
          <c:dPt>
            <c:idx val="21"/>
            <c:invertIfNegative val="0"/>
            <c:bubble3D val="0"/>
            <c:spPr>
              <a:solidFill>
                <a:srgbClr val="B2B2B2"/>
              </a:solidFill>
              <a:ln w="12700">
                <a:noFill/>
              </a:ln>
            </c:spPr>
            <c:extLst>
              <c:ext xmlns:c16="http://schemas.microsoft.com/office/drawing/2014/chart" uri="{C3380CC4-5D6E-409C-BE32-E72D297353CC}">
                <c16:uniqueId val="{00000007-B9BA-4093-9926-77C55FD4D502}"/>
              </c:ext>
            </c:extLst>
          </c:dPt>
          <c:dPt>
            <c:idx val="23"/>
            <c:invertIfNegative val="0"/>
            <c:bubble3D val="0"/>
            <c:spPr>
              <a:solidFill>
                <a:schemeClr val="accent3">
                  <a:lumMod val="75000"/>
                </a:schemeClr>
              </a:solidFill>
              <a:ln w="25400">
                <a:noFill/>
              </a:ln>
            </c:spPr>
            <c:extLst>
              <c:ext xmlns:c16="http://schemas.microsoft.com/office/drawing/2014/chart" uri="{C3380CC4-5D6E-409C-BE32-E72D297353CC}">
                <c16:uniqueId val="{00000008-B9BA-4093-9926-77C55FD4D502}"/>
              </c:ext>
            </c:extLst>
          </c:dPt>
          <c:dPt>
            <c:idx val="24"/>
            <c:invertIfNegative val="0"/>
            <c:bubble3D val="0"/>
            <c:spPr>
              <a:solidFill>
                <a:schemeClr val="bg1">
                  <a:lumMod val="75000"/>
                </a:schemeClr>
              </a:solidFill>
              <a:ln w="25400">
                <a:noFill/>
              </a:ln>
            </c:spPr>
            <c:extLst>
              <c:ext xmlns:c16="http://schemas.microsoft.com/office/drawing/2014/chart" uri="{C3380CC4-5D6E-409C-BE32-E72D297353CC}">
                <c16:uniqueId val="{00000009-B9BA-4093-9926-77C55FD4D502}"/>
              </c:ext>
            </c:extLst>
          </c:dPt>
          <c:cat>
            <c:strRef>
              <c:f>'C9data'!$C$4:$C$32</c:f>
              <c:strCache>
                <c:ptCount val="29"/>
                <c:pt idx="0">
                  <c:v>Cyprus </c:v>
                </c:pt>
                <c:pt idx="1">
                  <c:v>Greece </c:v>
                </c:pt>
                <c:pt idx="2">
                  <c:v>Italy </c:v>
                </c:pt>
                <c:pt idx="3">
                  <c:v>Portugal </c:v>
                </c:pt>
                <c:pt idx="4">
                  <c:v>Latvia </c:v>
                </c:pt>
                <c:pt idx="5">
                  <c:v>Austria </c:v>
                </c:pt>
                <c:pt idx="6">
                  <c:v>Estonia </c:v>
                </c:pt>
                <c:pt idx="7">
                  <c:v>Romania </c:v>
                </c:pt>
                <c:pt idx="8">
                  <c:v>Luxembourg </c:v>
                </c:pt>
                <c:pt idx="9">
                  <c:v>Spain </c:v>
                </c:pt>
                <c:pt idx="10">
                  <c:v>Bulgaria </c:v>
                </c:pt>
                <c:pt idx="11">
                  <c:v>Belgium </c:v>
                </c:pt>
                <c:pt idx="12">
                  <c:v>EA19</c:v>
                </c:pt>
                <c:pt idx="13">
                  <c:v>Czech Republic </c:v>
                </c:pt>
                <c:pt idx="14">
                  <c:v>Netherlands </c:v>
                </c:pt>
                <c:pt idx="15">
                  <c:v>Lithuania </c:v>
                </c:pt>
                <c:pt idx="16">
                  <c:v>Slovenia </c:v>
                </c:pt>
                <c:pt idx="17">
                  <c:v>Croatia</c:v>
                </c:pt>
                <c:pt idx="18">
                  <c:v>Hungary </c:v>
                </c:pt>
                <c:pt idx="19">
                  <c:v>Slovakia </c:v>
                </c:pt>
                <c:pt idx="20">
                  <c:v>EU28</c:v>
                </c:pt>
                <c:pt idx="21">
                  <c:v>Germany</c:v>
                </c:pt>
                <c:pt idx="22">
                  <c:v>France </c:v>
                </c:pt>
                <c:pt idx="23">
                  <c:v>Malta </c:v>
                </c:pt>
                <c:pt idx="24">
                  <c:v>Finland </c:v>
                </c:pt>
                <c:pt idx="25">
                  <c:v>Ireland </c:v>
                </c:pt>
                <c:pt idx="26">
                  <c:v>United Kingdom </c:v>
                </c:pt>
                <c:pt idx="27">
                  <c:v>Sweden </c:v>
                </c:pt>
                <c:pt idx="28">
                  <c:v>Denmark </c:v>
                </c:pt>
              </c:strCache>
            </c:strRef>
          </c:cat>
          <c:val>
            <c:numRef>
              <c:f>'C9data'!$E$4:$E$32</c:f>
              <c:numCache>
                <c:formatCode>0.0</c:formatCode>
                <c:ptCount val="29"/>
                <c:pt idx="0">
                  <c:v>17.962886849035637</c:v>
                </c:pt>
                <c:pt idx="1">
                  <c:v>20.025230979002036</c:v>
                </c:pt>
                <c:pt idx="2">
                  <c:v>24.047184454529315</c:v>
                </c:pt>
                <c:pt idx="3">
                  <c:v>25.020412296592504</c:v>
                </c:pt>
                <c:pt idx="4">
                  <c:v>27.685071401330564</c:v>
                </c:pt>
                <c:pt idx="5">
                  <c:v>28.617063328920196</c:v>
                </c:pt>
                <c:pt idx="6">
                  <c:v>29.45419204591645</c:v>
                </c:pt>
                <c:pt idx="7">
                  <c:v>29.457587430072639</c:v>
                </c:pt>
                <c:pt idx="8">
                  <c:v>29.525278611308796</c:v>
                </c:pt>
                <c:pt idx="9">
                  <c:v>30.927258273596337</c:v>
                </c:pt>
                <c:pt idx="10">
                  <c:v>31.346074445785426</c:v>
                </c:pt>
                <c:pt idx="11">
                  <c:v>32.265125289902926</c:v>
                </c:pt>
                <c:pt idx="12">
                  <c:v>32.464329441534197</c:v>
                </c:pt>
                <c:pt idx="13">
                  <c:v>32.512072700305097</c:v>
                </c:pt>
                <c:pt idx="14">
                  <c:v>32.577697187298568</c:v>
                </c:pt>
                <c:pt idx="15">
                  <c:v>32.649326057136044</c:v>
                </c:pt>
                <c:pt idx="16">
                  <c:v>32.975593550885002</c:v>
                </c:pt>
                <c:pt idx="17">
                  <c:v>33.581903315241348</c:v>
                </c:pt>
                <c:pt idx="18">
                  <c:v>34.005019833507575</c:v>
                </c:pt>
                <c:pt idx="19">
                  <c:v>34.585929518296055</c:v>
                </c:pt>
                <c:pt idx="20">
                  <c:v>34.619699499457248</c:v>
                </c:pt>
                <c:pt idx="21">
                  <c:v>35.226422928297161</c:v>
                </c:pt>
                <c:pt idx="22">
                  <c:v>36.782692479349663</c:v>
                </c:pt>
                <c:pt idx="23">
                  <c:v>38.343659467056767</c:v>
                </c:pt>
                <c:pt idx="24">
                  <c:v>38.57751766524315</c:v>
                </c:pt>
                <c:pt idx="25">
                  <c:v>39.180756113489593</c:v>
                </c:pt>
                <c:pt idx="26">
                  <c:v>39.399753588119736</c:v>
                </c:pt>
                <c:pt idx="27">
                  <c:v>46.695273082389257</c:v>
                </c:pt>
                <c:pt idx="28">
                  <c:v>58.0885294871876</c:v>
                </c:pt>
              </c:numCache>
            </c:numRef>
          </c:val>
          <c:extLst>
            <c:ext xmlns:c16="http://schemas.microsoft.com/office/drawing/2014/chart" uri="{C3380CC4-5D6E-409C-BE32-E72D297353CC}">
              <c16:uniqueId val="{0000000A-B9BA-4093-9926-77C55FD4D502}"/>
            </c:ext>
          </c:extLst>
        </c:ser>
        <c:ser>
          <c:idx val="1"/>
          <c:order val="1"/>
          <c:tx>
            <c:strRef>
              <c:f>'C9data'!$D$3</c:f>
              <c:strCache>
                <c:ptCount val="1"/>
                <c:pt idx="0">
                  <c:v>cash benefits</c:v>
                </c:pt>
              </c:strCache>
            </c:strRef>
          </c:tx>
          <c:spPr>
            <a:solidFill>
              <a:srgbClr val="777777"/>
            </a:solidFill>
            <a:ln w="25400">
              <a:noFill/>
            </a:ln>
          </c:spPr>
          <c:invertIfNegative val="0"/>
          <c:dPt>
            <c:idx val="12"/>
            <c:invertIfNegative val="0"/>
            <c:bubble3D val="0"/>
            <c:spPr>
              <a:solidFill>
                <a:schemeClr val="accent3">
                  <a:lumMod val="50000"/>
                </a:schemeClr>
              </a:solidFill>
              <a:ln w="12700">
                <a:noFill/>
                <a:prstDash val="solid"/>
              </a:ln>
            </c:spPr>
            <c:extLst>
              <c:ext xmlns:c16="http://schemas.microsoft.com/office/drawing/2014/chart" uri="{C3380CC4-5D6E-409C-BE32-E72D297353CC}">
                <c16:uniqueId val="{0000000B-B9BA-4093-9926-77C55FD4D502}"/>
              </c:ext>
            </c:extLst>
          </c:dPt>
          <c:dPt>
            <c:idx val="13"/>
            <c:invertIfNegative val="0"/>
            <c:bubble3D val="0"/>
            <c:spPr>
              <a:solidFill>
                <a:srgbClr val="777777"/>
              </a:solidFill>
              <a:ln w="12700">
                <a:noFill/>
              </a:ln>
            </c:spPr>
            <c:extLst>
              <c:ext xmlns:c16="http://schemas.microsoft.com/office/drawing/2014/chart" uri="{C3380CC4-5D6E-409C-BE32-E72D297353CC}">
                <c16:uniqueId val="{0000000C-B9BA-4093-9926-77C55FD4D502}"/>
              </c:ext>
            </c:extLst>
          </c:dPt>
          <c:dPt>
            <c:idx val="15"/>
            <c:invertIfNegative val="0"/>
            <c:bubble3D val="0"/>
            <c:spPr>
              <a:solidFill>
                <a:schemeClr val="bg1">
                  <a:lumMod val="50000"/>
                </a:schemeClr>
              </a:solidFill>
              <a:ln w="12700">
                <a:noFill/>
                <a:prstDash val="solid"/>
              </a:ln>
            </c:spPr>
            <c:extLst>
              <c:ext xmlns:c16="http://schemas.microsoft.com/office/drawing/2014/chart" uri="{C3380CC4-5D6E-409C-BE32-E72D297353CC}">
                <c16:uniqueId val="{0000000D-B9BA-4093-9926-77C55FD4D502}"/>
              </c:ext>
            </c:extLst>
          </c:dPt>
          <c:dPt>
            <c:idx val="17"/>
            <c:invertIfNegative val="0"/>
            <c:bubble3D val="0"/>
            <c:spPr>
              <a:solidFill>
                <a:srgbClr val="777777"/>
              </a:solidFill>
              <a:ln w="12700">
                <a:noFill/>
              </a:ln>
            </c:spPr>
            <c:extLst>
              <c:ext xmlns:c16="http://schemas.microsoft.com/office/drawing/2014/chart" uri="{C3380CC4-5D6E-409C-BE32-E72D297353CC}">
                <c16:uniqueId val="{0000000E-B9BA-4093-9926-77C55FD4D502}"/>
              </c:ext>
            </c:extLst>
          </c:dPt>
          <c:dPt>
            <c:idx val="18"/>
            <c:invertIfNegative val="0"/>
            <c:bubble3D val="0"/>
            <c:spPr>
              <a:solidFill>
                <a:schemeClr val="bg1">
                  <a:lumMod val="50000"/>
                </a:schemeClr>
              </a:solidFill>
              <a:ln w="12700">
                <a:noFill/>
              </a:ln>
            </c:spPr>
            <c:extLst>
              <c:ext xmlns:c16="http://schemas.microsoft.com/office/drawing/2014/chart" uri="{C3380CC4-5D6E-409C-BE32-E72D297353CC}">
                <c16:uniqueId val="{0000000F-B9BA-4093-9926-77C55FD4D502}"/>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0-B9BA-4093-9926-77C55FD4D502}"/>
              </c:ext>
            </c:extLst>
          </c:dPt>
          <c:dPt>
            <c:idx val="20"/>
            <c:invertIfNegative val="0"/>
            <c:bubble3D val="0"/>
            <c:spPr>
              <a:solidFill>
                <a:schemeClr val="accent3">
                  <a:lumMod val="50000"/>
                </a:schemeClr>
              </a:solidFill>
              <a:ln w="12700">
                <a:noFill/>
              </a:ln>
            </c:spPr>
            <c:extLst>
              <c:ext xmlns:c16="http://schemas.microsoft.com/office/drawing/2014/chart" uri="{C3380CC4-5D6E-409C-BE32-E72D297353CC}">
                <c16:uniqueId val="{00000011-B9BA-4093-9926-77C55FD4D502}"/>
              </c:ext>
            </c:extLst>
          </c:dPt>
          <c:dPt>
            <c:idx val="21"/>
            <c:invertIfNegative val="0"/>
            <c:bubble3D val="0"/>
            <c:spPr>
              <a:solidFill>
                <a:srgbClr val="777777"/>
              </a:solidFill>
              <a:ln w="12700">
                <a:noFill/>
              </a:ln>
            </c:spPr>
            <c:extLst>
              <c:ext xmlns:c16="http://schemas.microsoft.com/office/drawing/2014/chart" uri="{C3380CC4-5D6E-409C-BE32-E72D297353CC}">
                <c16:uniqueId val="{00000012-B9BA-4093-9926-77C55FD4D502}"/>
              </c:ext>
            </c:extLst>
          </c:dPt>
          <c:dPt>
            <c:idx val="23"/>
            <c:invertIfNegative val="0"/>
            <c:bubble3D val="0"/>
            <c:spPr>
              <a:solidFill>
                <a:schemeClr val="accent3">
                  <a:lumMod val="50000"/>
                </a:schemeClr>
              </a:solidFill>
              <a:ln w="25400">
                <a:noFill/>
              </a:ln>
            </c:spPr>
            <c:extLst>
              <c:ext xmlns:c16="http://schemas.microsoft.com/office/drawing/2014/chart" uri="{C3380CC4-5D6E-409C-BE32-E72D297353CC}">
                <c16:uniqueId val="{00000013-B9BA-4093-9926-77C55FD4D502}"/>
              </c:ext>
            </c:extLst>
          </c:dPt>
          <c:dPt>
            <c:idx val="24"/>
            <c:invertIfNegative val="0"/>
            <c:bubble3D val="0"/>
            <c:spPr>
              <a:solidFill>
                <a:schemeClr val="bg1">
                  <a:lumMod val="50000"/>
                </a:schemeClr>
              </a:solidFill>
              <a:ln w="25400">
                <a:noFill/>
              </a:ln>
            </c:spPr>
            <c:extLst>
              <c:ext xmlns:c16="http://schemas.microsoft.com/office/drawing/2014/chart" uri="{C3380CC4-5D6E-409C-BE32-E72D297353CC}">
                <c16:uniqueId val="{00000014-B9BA-4093-9926-77C55FD4D502}"/>
              </c:ext>
            </c:extLst>
          </c:dPt>
          <c:cat>
            <c:strRef>
              <c:f>'C9data'!$C$4:$C$32</c:f>
              <c:strCache>
                <c:ptCount val="29"/>
                <c:pt idx="0">
                  <c:v>Cyprus </c:v>
                </c:pt>
                <c:pt idx="1">
                  <c:v>Greece </c:v>
                </c:pt>
                <c:pt idx="2">
                  <c:v>Italy </c:v>
                </c:pt>
                <c:pt idx="3">
                  <c:v>Portugal </c:v>
                </c:pt>
                <c:pt idx="4">
                  <c:v>Latvia </c:v>
                </c:pt>
                <c:pt idx="5">
                  <c:v>Austria </c:v>
                </c:pt>
                <c:pt idx="6">
                  <c:v>Estonia </c:v>
                </c:pt>
                <c:pt idx="7">
                  <c:v>Romania </c:v>
                </c:pt>
                <c:pt idx="8">
                  <c:v>Luxembourg </c:v>
                </c:pt>
                <c:pt idx="9">
                  <c:v>Spain </c:v>
                </c:pt>
                <c:pt idx="10">
                  <c:v>Bulgaria </c:v>
                </c:pt>
                <c:pt idx="11">
                  <c:v>Belgium </c:v>
                </c:pt>
                <c:pt idx="12">
                  <c:v>EA19</c:v>
                </c:pt>
                <c:pt idx="13">
                  <c:v>Czech Republic </c:v>
                </c:pt>
                <c:pt idx="14">
                  <c:v>Netherlands </c:v>
                </c:pt>
                <c:pt idx="15">
                  <c:v>Lithuania </c:v>
                </c:pt>
                <c:pt idx="16">
                  <c:v>Slovenia </c:v>
                </c:pt>
                <c:pt idx="17">
                  <c:v>Croatia</c:v>
                </c:pt>
                <c:pt idx="18">
                  <c:v>Hungary </c:v>
                </c:pt>
                <c:pt idx="19">
                  <c:v>Slovakia </c:v>
                </c:pt>
                <c:pt idx="20">
                  <c:v>EU28</c:v>
                </c:pt>
                <c:pt idx="21">
                  <c:v>Germany</c:v>
                </c:pt>
                <c:pt idx="22">
                  <c:v>France </c:v>
                </c:pt>
                <c:pt idx="23">
                  <c:v>Malta </c:v>
                </c:pt>
                <c:pt idx="24">
                  <c:v>Finland </c:v>
                </c:pt>
                <c:pt idx="25">
                  <c:v>Ireland </c:v>
                </c:pt>
                <c:pt idx="26">
                  <c:v>United Kingdom </c:v>
                </c:pt>
                <c:pt idx="27">
                  <c:v>Sweden </c:v>
                </c:pt>
                <c:pt idx="28">
                  <c:v>Denmark </c:v>
                </c:pt>
              </c:strCache>
            </c:strRef>
          </c:cat>
          <c:val>
            <c:numRef>
              <c:f>'C9data'!$D$4:$D$32</c:f>
              <c:numCache>
                <c:formatCode>0.0</c:formatCode>
                <c:ptCount val="29"/>
                <c:pt idx="0">
                  <c:v>82.037113150964373</c:v>
                </c:pt>
                <c:pt idx="1">
                  <c:v>79.974769020997968</c:v>
                </c:pt>
                <c:pt idx="2">
                  <c:v>75.952815545470685</c:v>
                </c:pt>
                <c:pt idx="3">
                  <c:v>74.979587703407489</c:v>
                </c:pt>
                <c:pt idx="4">
                  <c:v>72.314646100823481</c:v>
                </c:pt>
                <c:pt idx="5">
                  <c:v>71.382925678536708</c:v>
                </c:pt>
                <c:pt idx="6">
                  <c:v>70.545807954083557</c:v>
                </c:pt>
                <c:pt idx="7">
                  <c:v>70.542412569927365</c:v>
                </c:pt>
                <c:pt idx="8">
                  <c:v>70.474721388691208</c:v>
                </c:pt>
                <c:pt idx="9">
                  <c:v>69.072741726403663</c:v>
                </c:pt>
                <c:pt idx="10">
                  <c:v>68.653925554214567</c:v>
                </c:pt>
                <c:pt idx="11">
                  <c:v>67.73487471009706</c:v>
                </c:pt>
                <c:pt idx="12">
                  <c:v>67.535669416084005</c:v>
                </c:pt>
                <c:pt idx="13">
                  <c:v>67.487927299694903</c:v>
                </c:pt>
                <c:pt idx="14">
                  <c:v>67.422302812701432</c:v>
                </c:pt>
                <c:pt idx="15">
                  <c:v>67.350673942863963</c:v>
                </c:pt>
                <c:pt idx="16">
                  <c:v>67.024406449114977</c:v>
                </c:pt>
                <c:pt idx="17">
                  <c:v>66.418096684758638</c:v>
                </c:pt>
                <c:pt idx="18">
                  <c:v>65.994980166492411</c:v>
                </c:pt>
                <c:pt idx="19">
                  <c:v>65.414070481703959</c:v>
                </c:pt>
                <c:pt idx="20">
                  <c:v>65.380299654319032</c:v>
                </c:pt>
                <c:pt idx="21">
                  <c:v>64.773575724176709</c:v>
                </c:pt>
                <c:pt idx="22">
                  <c:v>63.217307520650337</c:v>
                </c:pt>
                <c:pt idx="23">
                  <c:v>61.656340532943233</c:v>
                </c:pt>
                <c:pt idx="24">
                  <c:v>61.422482334756857</c:v>
                </c:pt>
                <c:pt idx="25">
                  <c:v>60.819243886510421</c:v>
                </c:pt>
                <c:pt idx="26">
                  <c:v>60.600246411880264</c:v>
                </c:pt>
                <c:pt idx="27">
                  <c:v>53.304726917610743</c:v>
                </c:pt>
                <c:pt idx="28">
                  <c:v>41.9114705128124</c:v>
                </c:pt>
              </c:numCache>
            </c:numRef>
          </c:val>
          <c:extLst>
            <c:ext xmlns:c16="http://schemas.microsoft.com/office/drawing/2014/chart" uri="{C3380CC4-5D6E-409C-BE32-E72D297353CC}">
              <c16:uniqueId val="{00000015-B9BA-4093-9926-77C55FD4D502}"/>
            </c:ext>
          </c:extLst>
        </c:ser>
        <c:dLbls>
          <c:showLegendKey val="0"/>
          <c:showVal val="0"/>
          <c:showCatName val="0"/>
          <c:showSerName val="0"/>
          <c:showPercent val="0"/>
          <c:showBubbleSize val="0"/>
        </c:dLbls>
        <c:gapWidth val="150"/>
        <c:overlap val="100"/>
        <c:axId val="169659008"/>
        <c:axId val="169660800"/>
      </c:barChart>
      <c:catAx>
        <c:axId val="1696590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00" b="0" i="0" u="none" strike="noStrike" baseline="0">
                <a:solidFill>
                  <a:srgbClr val="000000"/>
                </a:solidFill>
                <a:latin typeface="Helvetica"/>
                <a:ea typeface="Helvetica"/>
                <a:cs typeface="Helvetica"/>
              </a:defRPr>
            </a:pPr>
            <a:endParaRPr lang="en-US"/>
          </a:p>
        </c:txPr>
        <c:crossAx val="169660800"/>
        <c:crosses val="autoZero"/>
        <c:auto val="1"/>
        <c:lblAlgn val="ctr"/>
        <c:lblOffset val="100"/>
        <c:tickLblSkip val="1"/>
        <c:tickMarkSkip val="1"/>
        <c:noMultiLvlLbl val="0"/>
      </c:catAx>
      <c:valAx>
        <c:axId val="169660800"/>
        <c:scaling>
          <c:orientation val="minMax"/>
          <c:max val="100"/>
        </c:scaling>
        <c:delete val="0"/>
        <c:axPos val="l"/>
        <c:majorGridlines>
          <c:spPr>
            <a:ln w="12700">
              <a:solidFill>
                <a:srgbClr val="808080"/>
              </a:solidFill>
              <a:prstDash val="solid"/>
            </a:ln>
          </c:spPr>
        </c:majorGridlines>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1.3378046653878654E-2"/>
              <c:y val="0.39946422626378214"/>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9659008"/>
        <c:crosses val="autoZero"/>
        <c:crossBetween val="between"/>
      </c:valAx>
      <c:spPr>
        <a:noFill/>
        <a:ln w="25400">
          <a:noFill/>
        </a:ln>
      </c:spPr>
    </c:plotArea>
    <c:legend>
      <c:legendPos val="b"/>
      <c:layout>
        <c:manualLayout>
          <c:xMode val="edge"/>
          <c:yMode val="edge"/>
          <c:x val="2.4096366148439283E-2"/>
          <c:y val="1.3513576289690467E-2"/>
          <c:w val="0.26678149047382704"/>
          <c:h val="7.0270287010583854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Helvetica"/>
          <a:ea typeface="Helvetica"/>
          <a:cs typeface="Helvetica"/>
        </a:defRPr>
      </a:pPr>
      <a:endParaRPr lang="en-US"/>
    </a:p>
  </c:txPr>
  <c:printSettings>
    <c:headerFooter alignWithMargins="0"/>
    <c:pageMargins b="0.59055118110228366" l="0.55118110236220452" r="0.55118110236220452" t="0.59055118110228366" header="0.51181102362204722" footer="0.51181102362204722"/>
    <c:pageSetup paperSize="9"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22030981067168E-2"/>
          <c:y val="0.1000001319680863"/>
          <c:w val="0.88984509466443462"/>
          <c:h val="0.62973056077194856"/>
        </c:manualLayout>
      </c:layout>
      <c:barChart>
        <c:barDir val="col"/>
        <c:grouping val="stacked"/>
        <c:varyColors val="0"/>
        <c:ser>
          <c:idx val="2"/>
          <c:order val="0"/>
          <c:tx>
            <c:strRef>
              <c:f>'t30-c10_total'!$B$3</c:f>
              <c:strCache>
                <c:ptCount val="1"/>
                <c:pt idx="0">
                  <c:v>Old Age and Survivors</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00-38DA-48DA-8078-80BE1522EA30}"/>
              </c:ext>
            </c:extLst>
          </c:dPt>
          <c:dPt>
            <c:idx val="12"/>
            <c:invertIfNegative val="0"/>
            <c:bubble3D val="0"/>
            <c:spPr>
              <a:ln>
                <a:noFill/>
              </a:ln>
            </c:spPr>
            <c:extLst>
              <c:ext xmlns:c16="http://schemas.microsoft.com/office/drawing/2014/chart" uri="{C3380CC4-5D6E-409C-BE32-E72D297353CC}">
                <c16:uniqueId val="{00000001-38DA-48DA-8078-80BE1522EA30}"/>
              </c:ext>
            </c:extLst>
          </c:dPt>
          <c:dPt>
            <c:idx val="13"/>
            <c:invertIfNegative val="0"/>
            <c:bubble3D val="0"/>
            <c:spPr>
              <a:ln>
                <a:noFill/>
              </a:ln>
            </c:spPr>
            <c:extLst>
              <c:ext xmlns:c16="http://schemas.microsoft.com/office/drawing/2014/chart" uri="{C3380CC4-5D6E-409C-BE32-E72D297353CC}">
                <c16:uniqueId val="{00000002-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03-38DA-48DA-8078-80BE1522EA30}"/>
              </c:ext>
            </c:extLst>
          </c:dPt>
          <c:dPt>
            <c:idx val="15"/>
            <c:invertIfNegative val="0"/>
            <c:bubble3D val="0"/>
            <c:spPr>
              <a:ln>
                <a:noFill/>
              </a:ln>
            </c:spPr>
            <c:extLst>
              <c:ext xmlns:c16="http://schemas.microsoft.com/office/drawing/2014/chart" uri="{C3380CC4-5D6E-409C-BE32-E72D297353CC}">
                <c16:uniqueId val="{00000004-38DA-48DA-8078-80BE1522EA30}"/>
              </c:ext>
            </c:extLst>
          </c:dPt>
          <c:dPt>
            <c:idx val="18"/>
            <c:invertIfNegative val="0"/>
            <c:bubble3D val="0"/>
            <c:spPr>
              <a:ln>
                <a:noFill/>
              </a:ln>
            </c:spPr>
            <c:extLst>
              <c:ext xmlns:c16="http://schemas.microsoft.com/office/drawing/2014/chart" uri="{C3380CC4-5D6E-409C-BE32-E72D297353CC}">
                <c16:uniqueId val="{00000005-38DA-48DA-8078-80BE1522EA30}"/>
              </c:ext>
            </c:extLst>
          </c:dPt>
          <c:dPt>
            <c:idx val="21"/>
            <c:invertIfNegative val="0"/>
            <c:bubble3D val="0"/>
            <c:spPr>
              <a:ln>
                <a:noFill/>
              </a:ln>
            </c:spPr>
            <c:extLst>
              <c:ext xmlns:c16="http://schemas.microsoft.com/office/drawing/2014/chart" uri="{C3380CC4-5D6E-409C-BE32-E72D297353CC}">
                <c16:uniqueId val="{00000006-38DA-48DA-8078-80BE1522EA30}"/>
              </c:ext>
            </c:extLst>
          </c:dPt>
          <c:dPt>
            <c:idx val="22"/>
            <c:invertIfNegative val="0"/>
            <c:bubble3D val="0"/>
            <c:spPr>
              <a:ln>
                <a:noFill/>
              </a:ln>
            </c:spPr>
            <c:extLst>
              <c:ext xmlns:c16="http://schemas.microsoft.com/office/drawing/2014/chart" uri="{C3380CC4-5D6E-409C-BE32-E72D297353CC}">
                <c16:uniqueId val="{00000007-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08-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't30-c10_total'!$B$4:$B$32</c:f>
              <c:numCache>
                <c:formatCode>0.0</c:formatCode>
                <c:ptCount val="29"/>
                <c:pt idx="0">
                  <c:v>32.853136781548095</c:v>
                </c:pt>
                <c:pt idx="1">
                  <c:v>38.508498637339969</c:v>
                </c:pt>
                <c:pt idx="2">
                  <c:v>39.108524200452948</c:v>
                </c:pt>
                <c:pt idx="3">
                  <c:v>41.21553774041795</c:v>
                </c:pt>
                <c:pt idx="4">
                  <c:v>41.521393628737329</c:v>
                </c:pt>
                <c:pt idx="5">
                  <c:v>42.425381976282956</c:v>
                </c:pt>
                <c:pt idx="6">
                  <c:v>42.456035546081402</c:v>
                </c:pt>
                <c:pt idx="7">
                  <c:v>43.097125644897346</c:v>
                </c:pt>
                <c:pt idx="8">
                  <c:v>43.751958133102882</c:v>
                </c:pt>
                <c:pt idx="9">
                  <c:v>43.754208827350098</c:v>
                </c:pt>
                <c:pt idx="10">
                  <c:v>43.886213271064413</c:v>
                </c:pt>
                <c:pt idx="11">
                  <c:v>45.214196161912056</c:v>
                </c:pt>
                <c:pt idx="12">
                  <c:v>45.58784020025702</c:v>
                </c:pt>
                <c:pt idx="13">
                  <c:v>45.894616337783397</c:v>
                </c:pt>
                <c:pt idx="14">
                  <c:v>46.212705713888447</c:v>
                </c:pt>
                <c:pt idx="15">
                  <c:v>47.277710297037942</c:v>
                </c:pt>
                <c:pt idx="16">
                  <c:v>47.301113194908716</c:v>
                </c:pt>
                <c:pt idx="17">
                  <c:v>48.290640214900385</c:v>
                </c:pt>
                <c:pt idx="18">
                  <c:v>49.209003945820982</c:v>
                </c:pt>
                <c:pt idx="19">
                  <c:v>49.79195615332268</c:v>
                </c:pt>
                <c:pt idx="20">
                  <c:v>50.033662696982653</c:v>
                </c:pt>
                <c:pt idx="21">
                  <c:v>50.201493240678708</c:v>
                </c:pt>
                <c:pt idx="22">
                  <c:v>50.447792727799325</c:v>
                </c:pt>
                <c:pt idx="23">
                  <c:v>51.243579514287141</c:v>
                </c:pt>
                <c:pt idx="24">
                  <c:v>54.913119336523664</c:v>
                </c:pt>
                <c:pt idx="25">
                  <c:v>55.201858155053706</c:v>
                </c:pt>
                <c:pt idx="26">
                  <c:v>58.267924755905007</c:v>
                </c:pt>
                <c:pt idx="27">
                  <c:v>58.343537536414821</c:v>
                </c:pt>
                <c:pt idx="28">
                  <c:v>65.425964800443097</c:v>
                </c:pt>
              </c:numCache>
            </c:numRef>
          </c:val>
          <c:extLst>
            <c:ext xmlns:c16="http://schemas.microsoft.com/office/drawing/2014/chart" uri="{C3380CC4-5D6E-409C-BE32-E72D297353CC}">
              <c16:uniqueId val="{00000009-38DA-48DA-8078-80BE1522EA30}"/>
            </c:ext>
          </c:extLst>
        </c:ser>
        <c:ser>
          <c:idx val="1"/>
          <c:order val="1"/>
          <c:tx>
            <c:strRef>
              <c:f>'t30-c10_total'!$C$3</c:f>
              <c:strCache>
                <c:ptCount val="1"/>
                <c:pt idx="0">
                  <c:v>Sickness/ Health</c:v>
                </c:pt>
              </c:strCache>
            </c:strRef>
          </c:tx>
          <c:spPr>
            <a:solidFill>
              <a:srgbClr val="777777"/>
            </a:solidFill>
            <a:ln w="25400">
              <a:noFill/>
            </a:ln>
          </c:spPr>
          <c:invertIfNegative val="0"/>
          <c:dPt>
            <c:idx val="11"/>
            <c:invertIfNegative val="0"/>
            <c:bubble3D val="0"/>
            <c:spPr>
              <a:solidFill>
                <a:srgbClr val="777777"/>
              </a:solidFill>
              <a:ln w="12700">
                <a:solidFill>
                  <a:srgbClr val="000000"/>
                </a:solidFill>
              </a:ln>
            </c:spPr>
            <c:extLst>
              <c:ext xmlns:c16="http://schemas.microsoft.com/office/drawing/2014/chart" uri="{C3380CC4-5D6E-409C-BE32-E72D297353CC}">
                <c16:uniqueId val="{0000000A-38DA-48DA-8078-80BE1522EA30}"/>
              </c:ext>
            </c:extLst>
          </c:dPt>
          <c:dPt>
            <c:idx val="12"/>
            <c:invertIfNegative val="0"/>
            <c:bubble3D val="0"/>
            <c:spPr>
              <a:solidFill>
                <a:srgbClr val="777777"/>
              </a:solidFill>
              <a:ln w="12700">
                <a:noFill/>
                <a:prstDash val="solid"/>
              </a:ln>
            </c:spPr>
            <c:extLst>
              <c:ext xmlns:c16="http://schemas.microsoft.com/office/drawing/2014/chart" uri="{C3380CC4-5D6E-409C-BE32-E72D297353CC}">
                <c16:uniqueId val="{0000000B-38DA-48DA-8078-80BE1522EA30}"/>
              </c:ext>
            </c:extLst>
          </c:dPt>
          <c:dPt>
            <c:idx val="13"/>
            <c:invertIfNegative val="0"/>
            <c:bubble3D val="0"/>
            <c:spPr>
              <a:solidFill>
                <a:srgbClr val="777777"/>
              </a:solidFill>
              <a:ln w="12700">
                <a:noFill/>
              </a:ln>
            </c:spPr>
            <c:extLst>
              <c:ext xmlns:c16="http://schemas.microsoft.com/office/drawing/2014/chart" uri="{C3380CC4-5D6E-409C-BE32-E72D297353CC}">
                <c16:uniqueId val="{0000000C-38DA-48DA-8078-80BE1522EA30}"/>
              </c:ext>
            </c:extLst>
          </c:dPt>
          <c:dPt>
            <c:idx val="14"/>
            <c:invertIfNegative val="0"/>
            <c:bubble3D val="0"/>
            <c:spPr>
              <a:solidFill>
                <a:srgbClr val="777777"/>
              </a:solidFill>
              <a:ln w="9525">
                <a:solidFill>
                  <a:srgbClr val="000000"/>
                </a:solidFill>
              </a:ln>
            </c:spPr>
            <c:extLst>
              <c:ext xmlns:c16="http://schemas.microsoft.com/office/drawing/2014/chart" uri="{C3380CC4-5D6E-409C-BE32-E72D297353CC}">
                <c16:uniqueId val="{0000000D-38DA-48DA-8078-80BE1522EA30}"/>
              </c:ext>
            </c:extLst>
          </c:dPt>
          <c:dPt>
            <c:idx val="15"/>
            <c:invertIfNegative val="0"/>
            <c:bubble3D val="0"/>
            <c:spPr>
              <a:solidFill>
                <a:srgbClr val="777777"/>
              </a:solidFill>
              <a:ln w="12700">
                <a:noFill/>
                <a:prstDash val="solid"/>
              </a:ln>
            </c:spPr>
            <c:extLst>
              <c:ext xmlns:c16="http://schemas.microsoft.com/office/drawing/2014/chart" uri="{C3380CC4-5D6E-409C-BE32-E72D297353CC}">
                <c16:uniqueId val="{0000000E-38DA-48DA-8078-80BE1522EA30}"/>
              </c:ext>
            </c:extLst>
          </c:dPt>
          <c:dPt>
            <c:idx val="17"/>
            <c:invertIfNegative val="0"/>
            <c:bubble3D val="0"/>
            <c:spPr>
              <a:solidFill>
                <a:srgbClr val="777777"/>
              </a:solidFill>
              <a:ln w="12700">
                <a:noFill/>
              </a:ln>
            </c:spPr>
            <c:extLst>
              <c:ext xmlns:c16="http://schemas.microsoft.com/office/drawing/2014/chart" uri="{C3380CC4-5D6E-409C-BE32-E72D297353CC}">
                <c16:uniqueId val="{0000000F-38DA-48DA-8078-80BE1522EA30}"/>
              </c:ext>
            </c:extLst>
          </c:dPt>
          <c:dPt>
            <c:idx val="18"/>
            <c:invertIfNegative val="0"/>
            <c:bubble3D val="0"/>
            <c:spPr>
              <a:solidFill>
                <a:srgbClr val="777777"/>
              </a:solidFill>
              <a:ln w="12700">
                <a:noFill/>
              </a:ln>
            </c:spPr>
            <c:extLst>
              <c:ext xmlns:c16="http://schemas.microsoft.com/office/drawing/2014/chart" uri="{C3380CC4-5D6E-409C-BE32-E72D297353CC}">
                <c16:uniqueId val="{00000010-38DA-48DA-8078-80BE1522EA30}"/>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1-38DA-48DA-8078-80BE1522EA30}"/>
              </c:ext>
            </c:extLst>
          </c:dPt>
          <c:dPt>
            <c:idx val="20"/>
            <c:invertIfNegative val="0"/>
            <c:bubble3D val="0"/>
            <c:spPr>
              <a:solidFill>
                <a:srgbClr val="777777"/>
              </a:solidFill>
              <a:ln w="12700">
                <a:noFill/>
              </a:ln>
            </c:spPr>
            <c:extLst>
              <c:ext xmlns:c16="http://schemas.microsoft.com/office/drawing/2014/chart" uri="{C3380CC4-5D6E-409C-BE32-E72D297353CC}">
                <c16:uniqueId val="{00000012-38DA-48DA-8078-80BE1522EA30}"/>
              </c:ext>
            </c:extLst>
          </c:dPt>
          <c:dPt>
            <c:idx val="21"/>
            <c:invertIfNegative val="0"/>
            <c:bubble3D val="0"/>
            <c:spPr>
              <a:solidFill>
                <a:srgbClr val="777777"/>
              </a:solidFill>
              <a:ln w="12700">
                <a:noFill/>
              </a:ln>
            </c:spPr>
            <c:extLst>
              <c:ext xmlns:c16="http://schemas.microsoft.com/office/drawing/2014/chart" uri="{C3380CC4-5D6E-409C-BE32-E72D297353CC}">
                <c16:uniqueId val="{00000013-38DA-48DA-8078-80BE1522EA30}"/>
              </c:ext>
            </c:extLst>
          </c:dPt>
          <c:dPt>
            <c:idx val="22"/>
            <c:invertIfNegative val="0"/>
            <c:bubble3D val="0"/>
            <c:spPr>
              <a:solidFill>
                <a:srgbClr val="777777"/>
              </a:solidFill>
              <a:ln w="9525">
                <a:noFill/>
              </a:ln>
            </c:spPr>
            <c:extLst>
              <c:ext xmlns:c16="http://schemas.microsoft.com/office/drawing/2014/chart" uri="{C3380CC4-5D6E-409C-BE32-E72D297353CC}">
                <c16:uniqueId val="{00000014-38DA-48DA-8078-80BE1522EA30}"/>
              </c:ext>
            </c:extLst>
          </c:dPt>
          <c:dPt>
            <c:idx val="23"/>
            <c:invertIfNegative val="0"/>
            <c:bubble3D val="0"/>
            <c:spPr>
              <a:solidFill>
                <a:srgbClr val="777777"/>
              </a:solidFill>
              <a:ln w="12700">
                <a:solidFill>
                  <a:srgbClr val="000000"/>
                </a:solidFill>
              </a:ln>
            </c:spPr>
            <c:extLst>
              <c:ext xmlns:c16="http://schemas.microsoft.com/office/drawing/2014/chart" uri="{C3380CC4-5D6E-409C-BE32-E72D297353CC}">
                <c16:uniqueId val="{00000015-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't30-c10_total'!$C$4:$C$32</c:f>
              <c:numCache>
                <c:formatCode>0.0</c:formatCode>
                <c:ptCount val="29"/>
                <c:pt idx="0">
                  <c:v>32.710767789604809</c:v>
                </c:pt>
                <c:pt idx="1">
                  <c:v>24.680876234096782</c:v>
                </c:pt>
                <c:pt idx="2">
                  <c:v>34.70179647268175</c:v>
                </c:pt>
                <c:pt idx="3">
                  <c:v>34.854965970022548</c:v>
                </c:pt>
                <c:pt idx="4">
                  <c:v>29.252777223402731</c:v>
                </c:pt>
                <c:pt idx="5">
                  <c:v>32.998835783682431</c:v>
                </c:pt>
                <c:pt idx="6">
                  <c:v>23.308328610924018</c:v>
                </c:pt>
                <c:pt idx="7">
                  <c:v>26.239140600004916</c:v>
                </c:pt>
                <c:pt idx="8">
                  <c:v>20.18809199510455</c:v>
                </c:pt>
                <c:pt idx="9">
                  <c:v>33.535393251104615</c:v>
                </c:pt>
                <c:pt idx="10">
                  <c:v>28.520261724070828</c:v>
                </c:pt>
                <c:pt idx="11">
                  <c:v>30.020861783466994</c:v>
                </c:pt>
                <c:pt idx="12">
                  <c:v>28.55210933760598</c:v>
                </c:pt>
                <c:pt idx="13">
                  <c:v>31.24272000068602</c:v>
                </c:pt>
                <c:pt idx="14">
                  <c:v>29.276547063977127</c:v>
                </c:pt>
                <c:pt idx="15">
                  <c:v>30.344429339217733</c:v>
                </c:pt>
                <c:pt idx="16">
                  <c:v>31.682763627080028</c:v>
                </c:pt>
                <c:pt idx="17">
                  <c:v>32.340987928938254</c:v>
                </c:pt>
                <c:pt idx="18">
                  <c:v>28.206254327763268</c:v>
                </c:pt>
                <c:pt idx="19">
                  <c:v>27.352747442129811</c:v>
                </c:pt>
                <c:pt idx="20">
                  <c:v>24.480742423099596</c:v>
                </c:pt>
                <c:pt idx="21">
                  <c:v>26.791850604607092</c:v>
                </c:pt>
                <c:pt idx="22">
                  <c:v>25.354589816744326</c:v>
                </c:pt>
                <c:pt idx="23">
                  <c:v>32.859796539171192</c:v>
                </c:pt>
                <c:pt idx="24">
                  <c:v>22.24213613195619</c:v>
                </c:pt>
                <c:pt idx="25">
                  <c:v>26.561165802349123</c:v>
                </c:pt>
                <c:pt idx="26">
                  <c:v>24.276987283474284</c:v>
                </c:pt>
                <c:pt idx="27">
                  <c:v>23.051767339969039</c:v>
                </c:pt>
                <c:pt idx="28">
                  <c:v>19.55456915399229</c:v>
                </c:pt>
              </c:numCache>
            </c:numRef>
          </c:val>
          <c:extLst>
            <c:ext xmlns:c16="http://schemas.microsoft.com/office/drawing/2014/chart" uri="{C3380CC4-5D6E-409C-BE32-E72D297353CC}">
              <c16:uniqueId val="{00000016-38DA-48DA-8078-80BE1522EA30}"/>
            </c:ext>
          </c:extLst>
        </c:ser>
        <c:ser>
          <c:idx val="3"/>
          <c:order val="2"/>
          <c:tx>
            <c:strRef>
              <c:f>'t30-c10_total'!$D$3</c:f>
              <c:strCache>
                <c:ptCount val="1"/>
                <c:pt idx="0">
                  <c:v>Family/ Children</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17-38DA-48DA-8078-80BE1522EA30}"/>
              </c:ext>
            </c:extLst>
          </c:dPt>
          <c:dPt>
            <c:idx val="12"/>
            <c:invertIfNegative val="0"/>
            <c:bubble3D val="0"/>
            <c:spPr>
              <a:ln>
                <a:noFill/>
              </a:ln>
            </c:spPr>
            <c:extLst>
              <c:ext xmlns:c16="http://schemas.microsoft.com/office/drawing/2014/chart" uri="{C3380CC4-5D6E-409C-BE32-E72D297353CC}">
                <c16:uniqueId val="{00000018-38DA-48DA-8078-80BE1522EA30}"/>
              </c:ext>
            </c:extLst>
          </c:dPt>
          <c:dPt>
            <c:idx val="13"/>
            <c:invertIfNegative val="0"/>
            <c:bubble3D val="0"/>
            <c:spPr>
              <a:ln>
                <a:noFill/>
              </a:ln>
            </c:spPr>
            <c:extLst>
              <c:ext xmlns:c16="http://schemas.microsoft.com/office/drawing/2014/chart" uri="{C3380CC4-5D6E-409C-BE32-E72D297353CC}">
                <c16:uniqueId val="{00000019-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1A-38DA-48DA-8078-80BE1522EA30}"/>
              </c:ext>
            </c:extLst>
          </c:dPt>
          <c:dPt>
            <c:idx val="15"/>
            <c:invertIfNegative val="0"/>
            <c:bubble3D val="0"/>
            <c:spPr>
              <a:ln>
                <a:noFill/>
              </a:ln>
            </c:spPr>
            <c:extLst>
              <c:ext xmlns:c16="http://schemas.microsoft.com/office/drawing/2014/chart" uri="{C3380CC4-5D6E-409C-BE32-E72D297353CC}">
                <c16:uniqueId val="{0000001B-38DA-48DA-8078-80BE1522EA30}"/>
              </c:ext>
            </c:extLst>
          </c:dPt>
          <c:dPt>
            <c:idx val="18"/>
            <c:invertIfNegative val="0"/>
            <c:bubble3D val="0"/>
            <c:spPr>
              <a:ln>
                <a:noFill/>
              </a:ln>
            </c:spPr>
            <c:extLst>
              <c:ext xmlns:c16="http://schemas.microsoft.com/office/drawing/2014/chart" uri="{C3380CC4-5D6E-409C-BE32-E72D297353CC}">
                <c16:uniqueId val="{0000001C-38DA-48DA-8078-80BE1522EA30}"/>
              </c:ext>
            </c:extLst>
          </c:dPt>
          <c:dPt>
            <c:idx val="21"/>
            <c:invertIfNegative val="0"/>
            <c:bubble3D val="0"/>
            <c:spPr>
              <a:ln>
                <a:noFill/>
              </a:ln>
            </c:spPr>
            <c:extLst>
              <c:ext xmlns:c16="http://schemas.microsoft.com/office/drawing/2014/chart" uri="{C3380CC4-5D6E-409C-BE32-E72D297353CC}">
                <c16:uniqueId val="{0000001D-38DA-48DA-8078-80BE1522EA30}"/>
              </c:ext>
            </c:extLst>
          </c:dPt>
          <c:dPt>
            <c:idx val="22"/>
            <c:invertIfNegative val="0"/>
            <c:bubble3D val="0"/>
            <c:spPr>
              <a:ln>
                <a:noFill/>
              </a:ln>
            </c:spPr>
            <c:extLst>
              <c:ext xmlns:c16="http://schemas.microsoft.com/office/drawing/2014/chart" uri="{C3380CC4-5D6E-409C-BE32-E72D297353CC}">
                <c16:uniqueId val="{0000001E-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1F-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't30-c10_total'!$D$4:$D$32</c:f>
              <c:numCache>
                <c:formatCode>0.0</c:formatCode>
                <c:ptCount val="29"/>
                <c:pt idx="0">
                  <c:v>12.41819675304421</c:v>
                </c:pt>
                <c:pt idx="1">
                  <c:v>15.488416727656041</c:v>
                </c:pt>
                <c:pt idx="2">
                  <c:v>11.347401520958416</c:v>
                </c:pt>
                <c:pt idx="3">
                  <c:v>9.6445633953560836</c:v>
                </c:pt>
                <c:pt idx="4">
                  <c:v>7.3281498591282022</c:v>
                </c:pt>
                <c:pt idx="5">
                  <c:v>3.8640648664242079</c:v>
                </c:pt>
                <c:pt idx="6">
                  <c:v>10.269858831171463</c:v>
                </c:pt>
                <c:pt idx="7">
                  <c:v>10.455522371135016</c:v>
                </c:pt>
                <c:pt idx="8">
                  <c:v>11.174077677897872</c:v>
                </c:pt>
                <c:pt idx="9">
                  <c:v>7.101350734888408</c:v>
                </c:pt>
                <c:pt idx="10">
                  <c:v>12.759960595446584</c:v>
                </c:pt>
                <c:pt idx="11">
                  <c:v>8.5743299904589154</c:v>
                </c:pt>
                <c:pt idx="12">
                  <c:v>7.726967845579237</c:v>
                </c:pt>
                <c:pt idx="13">
                  <c:v>9.138962770708785</c:v>
                </c:pt>
                <c:pt idx="14">
                  <c:v>8.118359632912755</c:v>
                </c:pt>
                <c:pt idx="15">
                  <c:v>7.5167308990787829</c:v>
                </c:pt>
                <c:pt idx="16">
                  <c:v>8.7692062708196215</c:v>
                </c:pt>
                <c:pt idx="17">
                  <c:v>7.6309700830347067</c:v>
                </c:pt>
                <c:pt idx="18">
                  <c:v>12.038097139737753</c:v>
                </c:pt>
                <c:pt idx="19">
                  <c:v>5.2889549324890357</c:v>
                </c:pt>
                <c:pt idx="20">
                  <c:v>10.815363599031185</c:v>
                </c:pt>
                <c:pt idx="21">
                  <c:v>10.948011687117425</c:v>
                </c:pt>
                <c:pt idx="22">
                  <c:v>9.5746421321032269</c:v>
                </c:pt>
                <c:pt idx="23">
                  <c:v>6.7115892883857775</c:v>
                </c:pt>
                <c:pt idx="24">
                  <c:v>6.1754823110810788</c:v>
                </c:pt>
                <c:pt idx="25">
                  <c:v>8.8106555931316173</c:v>
                </c:pt>
                <c:pt idx="26">
                  <c:v>4.6876772310633958</c:v>
                </c:pt>
                <c:pt idx="27">
                  <c:v>5.9568041906194145</c:v>
                </c:pt>
                <c:pt idx="28">
                  <c:v>4.1014333157853713</c:v>
                </c:pt>
              </c:numCache>
            </c:numRef>
          </c:val>
          <c:extLst>
            <c:ext xmlns:c16="http://schemas.microsoft.com/office/drawing/2014/chart" uri="{C3380CC4-5D6E-409C-BE32-E72D297353CC}">
              <c16:uniqueId val="{00000020-38DA-48DA-8078-80BE1522EA30}"/>
            </c:ext>
          </c:extLst>
        </c:ser>
        <c:ser>
          <c:idx val="0"/>
          <c:order val="3"/>
          <c:tx>
            <c:strRef>
              <c:f>'t30-c10_total'!$E$3</c:f>
              <c:strCache>
                <c:ptCount val="1"/>
                <c:pt idx="0">
                  <c:v>Disability</c:v>
                </c:pt>
              </c:strCache>
            </c:strRef>
          </c:tx>
          <c:spPr>
            <a:solidFill>
              <a:srgbClr val="B2B2B2"/>
            </a:solidFill>
            <a:ln w="25400">
              <a:noFill/>
            </a:ln>
          </c:spPr>
          <c:invertIfNegative val="0"/>
          <c:dPt>
            <c:idx val="11"/>
            <c:invertIfNegative val="0"/>
            <c:bubble3D val="0"/>
            <c:spPr>
              <a:solidFill>
                <a:srgbClr val="B2B2B2"/>
              </a:solidFill>
              <a:ln w="12700">
                <a:solidFill>
                  <a:srgbClr val="000000"/>
                </a:solidFill>
              </a:ln>
            </c:spPr>
            <c:extLst>
              <c:ext xmlns:c16="http://schemas.microsoft.com/office/drawing/2014/chart" uri="{C3380CC4-5D6E-409C-BE32-E72D297353CC}">
                <c16:uniqueId val="{00000021-38DA-48DA-8078-80BE1522EA30}"/>
              </c:ext>
            </c:extLst>
          </c:dPt>
          <c:dPt>
            <c:idx val="12"/>
            <c:invertIfNegative val="0"/>
            <c:bubble3D val="0"/>
            <c:spPr>
              <a:solidFill>
                <a:srgbClr val="B2B2B2"/>
              </a:solidFill>
              <a:ln w="12700">
                <a:noFill/>
                <a:prstDash val="solid"/>
              </a:ln>
            </c:spPr>
            <c:extLst>
              <c:ext xmlns:c16="http://schemas.microsoft.com/office/drawing/2014/chart" uri="{C3380CC4-5D6E-409C-BE32-E72D297353CC}">
                <c16:uniqueId val="{00000022-38DA-48DA-8078-80BE1522EA30}"/>
              </c:ext>
            </c:extLst>
          </c:dPt>
          <c:dPt>
            <c:idx val="13"/>
            <c:invertIfNegative val="0"/>
            <c:bubble3D val="0"/>
            <c:spPr>
              <a:solidFill>
                <a:srgbClr val="B2B2B2"/>
              </a:solidFill>
              <a:ln w="12700">
                <a:noFill/>
              </a:ln>
            </c:spPr>
            <c:extLst>
              <c:ext xmlns:c16="http://schemas.microsoft.com/office/drawing/2014/chart" uri="{C3380CC4-5D6E-409C-BE32-E72D297353CC}">
                <c16:uniqueId val="{00000023-38DA-48DA-8078-80BE1522EA30}"/>
              </c:ext>
            </c:extLst>
          </c:dPt>
          <c:dPt>
            <c:idx val="14"/>
            <c:invertIfNegative val="0"/>
            <c:bubble3D val="0"/>
            <c:spPr>
              <a:solidFill>
                <a:srgbClr val="B2B2B2"/>
              </a:solidFill>
              <a:ln w="9525">
                <a:solidFill>
                  <a:srgbClr val="000000"/>
                </a:solidFill>
              </a:ln>
            </c:spPr>
            <c:extLst>
              <c:ext xmlns:c16="http://schemas.microsoft.com/office/drawing/2014/chart" uri="{C3380CC4-5D6E-409C-BE32-E72D297353CC}">
                <c16:uniqueId val="{00000024-38DA-48DA-8078-80BE1522EA30}"/>
              </c:ext>
            </c:extLst>
          </c:dPt>
          <c:dPt>
            <c:idx val="15"/>
            <c:invertIfNegative val="0"/>
            <c:bubble3D val="0"/>
            <c:spPr>
              <a:solidFill>
                <a:srgbClr val="B2B2B2"/>
              </a:solidFill>
              <a:ln w="12700">
                <a:noFill/>
                <a:prstDash val="solid"/>
              </a:ln>
            </c:spPr>
            <c:extLst>
              <c:ext xmlns:c16="http://schemas.microsoft.com/office/drawing/2014/chart" uri="{C3380CC4-5D6E-409C-BE32-E72D297353CC}">
                <c16:uniqueId val="{00000025-38DA-48DA-8078-80BE1522EA30}"/>
              </c:ext>
            </c:extLst>
          </c:dPt>
          <c:dPt>
            <c:idx val="17"/>
            <c:invertIfNegative val="0"/>
            <c:bubble3D val="0"/>
            <c:spPr>
              <a:solidFill>
                <a:srgbClr val="B2B2B2"/>
              </a:solidFill>
              <a:ln w="12700">
                <a:noFill/>
              </a:ln>
            </c:spPr>
            <c:extLst>
              <c:ext xmlns:c16="http://schemas.microsoft.com/office/drawing/2014/chart" uri="{C3380CC4-5D6E-409C-BE32-E72D297353CC}">
                <c16:uniqueId val="{00000026-38DA-48DA-8078-80BE1522EA30}"/>
              </c:ext>
            </c:extLst>
          </c:dPt>
          <c:dPt>
            <c:idx val="18"/>
            <c:invertIfNegative val="0"/>
            <c:bubble3D val="0"/>
            <c:spPr>
              <a:solidFill>
                <a:srgbClr val="B2B2B2"/>
              </a:solidFill>
              <a:ln w="12700">
                <a:noFill/>
              </a:ln>
            </c:spPr>
            <c:extLst>
              <c:ext xmlns:c16="http://schemas.microsoft.com/office/drawing/2014/chart" uri="{C3380CC4-5D6E-409C-BE32-E72D297353CC}">
                <c16:uniqueId val="{00000027-38DA-48DA-8078-80BE1522EA30}"/>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28-38DA-48DA-8078-80BE1522EA30}"/>
              </c:ext>
            </c:extLst>
          </c:dPt>
          <c:dPt>
            <c:idx val="20"/>
            <c:invertIfNegative val="0"/>
            <c:bubble3D val="0"/>
            <c:spPr>
              <a:solidFill>
                <a:srgbClr val="B2B2B2"/>
              </a:solidFill>
              <a:ln>
                <a:noFill/>
              </a:ln>
            </c:spPr>
            <c:extLst>
              <c:ext xmlns:c16="http://schemas.microsoft.com/office/drawing/2014/chart" uri="{C3380CC4-5D6E-409C-BE32-E72D297353CC}">
                <c16:uniqueId val="{00000029-38DA-48DA-8078-80BE1522EA30}"/>
              </c:ext>
            </c:extLst>
          </c:dPt>
          <c:dPt>
            <c:idx val="21"/>
            <c:invertIfNegative val="0"/>
            <c:bubble3D val="0"/>
            <c:spPr>
              <a:solidFill>
                <a:srgbClr val="B2B2B2"/>
              </a:solidFill>
              <a:ln w="12700">
                <a:noFill/>
              </a:ln>
            </c:spPr>
            <c:extLst>
              <c:ext xmlns:c16="http://schemas.microsoft.com/office/drawing/2014/chart" uri="{C3380CC4-5D6E-409C-BE32-E72D297353CC}">
                <c16:uniqueId val="{0000002A-38DA-48DA-8078-80BE1522EA30}"/>
              </c:ext>
            </c:extLst>
          </c:dPt>
          <c:dPt>
            <c:idx val="22"/>
            <c:invertIfNegative val="0"/>
            <c:bubble3D val="0"/>
            <c:spPr>
              <a:solidFill>
                <a:srgbClr val="B2B2B2"/>
              </a:solidFill>
              <a:ln w="9525">
                <a:noFill/>
              </a:ln>
            </c:spPr>
            <c:extLst>
              <c:ext xmlns:c16="http://schemas.microsoft.com/office/drawing/2014/chart" uri="{C3380CC4-5D6E-409C-BE32-E72D297353CC}">
                <c16:uniqueId val="{0000002B-38DA-48DA-8078-80BE1522EA30}"/>
              </c:ext>
            </c:extLst>
          </c:dPt>
          <c:dPt>
            <c:idx val="23"/>
            <c:invertIfNegative val="0"/>
            <c:bubble3D val="0"/>
            <c:spPr>
              <a:solidFill>
                <a:srgbClr val="B2B2B2"/>
              </a:solidFill>
              <a:ln w="12700">
                <a:solidFill>
                  <a:srgbClr val="000000"/>
                </a:solidFill>
              </a:ln>
            </c:spPr>
            <c:extLst>
              <c:ext xmlns:c16="http://schemas.microsoft.com/office/drawing/2014/chart" uri="{C3380CC4-5D6E-409C-BE32-E72D297353CC}">
                <c16:uniqueId val="{0000002C-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't30-c10_total'!$E$4:$E$32</c:f>
              <c:numCache>
                <c:formatCode>0.0</c:formatCode>
                <c:ptCount val="29"/>
                <c:pt idx="0">
                  <c:v>5.7514013742444012</c:v>
                </c:pt>
                <c:pt idx="1">
                  <c:v>11.048449251397754</c:v>
                </c:pt>
                <c:pt idx="2">
                  <c:v>8.1441832159195204</c:v>
                </c:pt>
                <c:pt idx="3">
                  <c:v>5.9512699999744125</c:v>
                </c:pt>
                <c:pt idx="4">
                  <c:v>8.1040113572517694</c:v>
                </c:pt>
                <c:pt idx="5">
                  <c:v>9.5069080269109119</c:v>
                </c:pt>
                <c:pt idx="6">
                  <c:v>10.363503747331556</c:v>
                </c:pt>
                <c:pt idx="7">
                  <c:v>11.672770495516053</c:v>
                </c:pt>
                <c:pt idx="8">
                  <c:v>13.037309357107635</c:v>
                </c:pt>
                <c:pt idx="9">
                  <c:v>12.171059777296009</c:v>
                </c:pt>
                <c:pt idx="10">
                  <c:v>11.402084549523254</c:v>
                </c:pt>
                <c:pt idx="11">
                  <c:v>7.3047665131293087</c:v>
                </c:pt>
                <c:pt idx="12">
                  <c:v>6.3811316450034035</c:v>
                </c:pt>
                <c:pt idx="13">
                  <c:v>8.837043780754648</c:v>
                </c:pt>
                <c:pt idx="14">
                  <c:v>7.2828846890317847</c:v>
                </c:pt>
                <c:pt idx="15">
                  <c:v>9.1698179468195438</c:v>
                </c:pt>
                <c:pt idx="16">
                  <c:v>6.5977122352156927</c:v>
                </c:pt>
                <c:pt idx="17">
                  <c:v>5.735600648581201</c:v>
                </c:pt>
                <c:pt idx="18">
                  <c:v>6.8831128387562428</c:v>
                </c:pt>
                <c:pt idx="19">
                  <c:v>7.1662081635610146</c:v>
                </c:pt>
                <c:pt idx="20">
                  <c:v>9.2752602922648428</c:v>
                </c:pt>
                <c:pt idx="21">
                  <c:v>7.5655489862928551</c:v>
                </c:pt>
                <c:pt idx="22">
                  <c:v>6.637962145571338</c:v>
                </c:pt>
                <c:pt idx="23">
                  <c:v>3.7238817134593329</c:v>
                </c:pt>
                <c:pt idx="24">
                  <c:v>3.2975850791731882</c:v>
                </c:pt>
                <c:pt idx="25">
                  <c:v>7.4415923692045904</c:v>
                </c:pt>
                <c:pt idx="26">
                  <c:v>7.3413720092398718</c:v>
                </c:pt>
                <c:pt idx="27">
                  <c:v>5.8274225968314113</c:v>
                </c:pt>
                <c:pt idx="28">
                  <c:v>6.359699254930085</c:v>
                </c:pt>
              </c:numCache>
            </c:numRef>
          </c:val>
          <c:extLst>
            <c:ext xmlns:c16="http://schemas.microsoft.com/office/drawing/2014/chart" uri="{C3380CC4-5D6E-409C-BE32-E72D297353CC}">
              <c16:uniqueId val="{0000002D-38DA-48DA-8078-80BE1522EA30}"/>
            </c:ext>
          </c:extLst>
        </c:ser>
        <c:ser>
          <c:idx val="4"/>
          <c:order val="4"/>
          <c:tx>
            <c:strRef>
              <c:f>'t30-c10_total'!$F$3</c:f>
              <c:strCache>
                <c:ptCount val="1"/>
                <c:pt idx="0">
                  <c:v>Unemployment</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2E-38DA-48DA-8078-80BE1522EA30}"/>
              </c:ext>
            </c:extLst>
          </c:dPt>
          <c:dPt>
            <c:idx val="12"/>
            <c:invertIfNegative val="0"/>
            <c:bubble3D val="0"/>
            <c:spPr>
              <a:ln>
                <a:noFill/>
              </a:ln>
            </c:spPr>
            <c:extLst>
              <c:ext xmlns:c16="http://schemas.microsoft.com/office/drawing/2014/chart" uri="{C3380CC4-5D6E-409C-BE32-E72D297353CC}">
                <c16:uniqueId val="{0000002F-38DA-48DA-8078-80BE1522EA30}"/>
              </c:ext>
            </c:extLst>
          </c:dPt>
          <c:dPt>
            <c:idx val="13"/>
            <c:invertIfNegative val="0"/>
            <c:bubble3D val="0"/>
            <c:spPr>
              <a:ln>
                <a:noFill/>
              </a:ln>
            </c:spPr>
            <c:extLst>
              <c:ext xmlns:c16="http://schemas.microsoft.com/office/drawing/2014/chart" uri="{C3380CC4-5D6E-409C-BE32-E72D297353CC}">
                <c16:uniqueId val="{00000030-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31-38DA-48DA-8078-80BE1522EA30}"/>
              </c:ext>
            </c:extLst>
          </c:dPt>
          <c:dPt>
            <c:idx val="15"/>
            <c:invertIfNegative val="0"/>
            <c:bubble3D val="0"/>
            <c:spPr>
              <a:ln>
                <a:noFill/>
              </a:ln>
            </c:spPr>
            <c:extLst>
              <c:ext xmlns:c16="http://schemas.microsoft.com/office/drawing/2014/chart" uri="{C3380CC4-5D6E-409C-BE32-E72D297353CC}">
                <c16:uniqueId val="{00000032-38DA-48DA-8078-80BE1522EA30}"/>
              </c:ext>
            </c:extLst>
          </c:dPt>
          <c:dPt>
            <c:idx val="18"/>
            <c:invertIfNegative val="0"/>
            <c:bubble3D val="0"/>
            <c:spPr>
              <a:ln>
                <a:noFill/>
              </a:ln>
            </c:spPr>
            <c:extLst>
              <c:ext xmlns:c16="http://schemas.microsoft.com/office/drawing/2014/chart" uri="{C3380CC4-5D6E-409C-BE32-E72D297353CC}">
                <c16:uniqueId val="{00000033-38DA-48DA-8078-80BE1522EA30}"/>
              </c:ext>
            </c:extLst>
          </c:dPt>
          <c:dPt>
            <c:idx val="21"/>
            <c:invertIfNegative val="0"/>
            <c:bubble3D val="0"/>
            <c:spPr>
              <a:ln>
                <a:noFill/>
              </a:ln>
            </c:spPr>
            <c:extLst>
              <c:ext xmlns:c16="http://schemas.microsoft.com/office/drawing/2014/chart" uri="{C3380CC4-5D6E-409C-BE32-E72D297353CC}">
                <c16:uniqueId val="{00000034-38DA-48DA-8078-80BE1522EA30}"/>
              </c:ext>
            </c:extLst>
          </c:dPt>
          <c:dPt>
            <c:idx val="22"/>
            <c:invertIfNegative val="0"/>
            <c:bubble3D val="0"/>
            <c:spPr>
              <a:ln>
                <a:noFill/>
              </a:ln>
            </c:spPr>
            <c:extLst>
              <c:ext xmlns:c16="http://schemas.microsoft.com/office/drawing/2014/chart" uri="{C3380CC4-5D6E-409C-BE32-E72D297353CC}">
                <c16:uniqueId val="{00000035-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36-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't30-c10_total'!$F$4:$F$32</c:f>
              <c:numCache>
                <c:formatCode>0.0</c:formatCode>
                <c:ptCount val="29"/>
                <c:pt idx="0">
                  <c:v>12.218483998407313</c:v>
                </c:pt>
                <c:pt idx="1">
                  <c:v>6.5876468048778563</c:v>
                </c:pt>
                <c:pt idx="2">
                  <c:v>3.6620288968579966</c:v>
                </c:pt>
                <c:pt idx="3">
                  <c:v>1.3735696476080372</c:v>
                </c:pt>
                <c:pt idx="4">
                  <c:v>10.661404681220194</c:v>
                </c:pt>
                <c:pt idx="5">
                  <c:v>5.2116710110136921</c:v>
                </c:pt>
                <c:pt idx="6">
                  <c:v>8.5398300178233857</c:v>
                </c:pt>
                <c:pt idx="7">
                  <c:v>3.6698829628720437</c:v>
                </c:pt>
                <c:pt idx="8">
                  <c:v>4.8776208221366764</c:v>
                </c:pt>
                <c:pt idx="9">
                  <c:v>2.3595500736409019</c:v>
                </c:pt>
                <c:pt idx="10">
                  <c:v>2.7160561393267173</c:v>
                </c:pt>
                <c:pt idx="11">
                  <c:v>4.8049848181555737</c:v>
                </c:pt>
                <c:pt idx="12">
                  <c:v>6.212463414537102</c:v>
                </c:pt>
                <c:pt idx="13">
                  <c:v>2.9069260573596063</c:v>
                </c:pt>
                <c:pt idx="14">
                  <c:v>5.8026187599322929</c:v>
                </c:pt>
                <c:pt idx="15">
                  <c:v>3.4247430854366505</c:v>
                </c:pt>
                <c:pt idx="16">
                  <c:v>2.683994349892755</c:v>
                </c:pt>
                <c:pt idx="17">
                  <c:v>2.7326608694118568</c:v>
                </c:pt>
                <c:pt idx="18">
                  <c:v>1.598753604179566</c:v>
                </c:pt>
                <c:pt idx="19">
                  <c:v>8.9551567620593726</c:v>
                </c:pt>
                <c:pt idx="20">
                  <c:v>4.0750021650282289</c:v>
                </c:pt>
                <c:pt idx="21">
                  <c:v>2.902292335869618</c:v>
                </c:pt>
                <c:pt idx="22">
                  <c:v>5.6434446344775857</c:v>
                </c:pt>
                <c:pt idx="23">
                  <c:v>2.9746172642497379</c:v>
                </c:pt>
                <c:pt idx="24">
                  <c:v>5.6974604925921133</c:v>
                </c:pt>
                <c:pt idx="25">
                  <c:v>0.73247792959441049</c:v>
                </c:pt>
                <c:pt idx="26">
                  <c:v>4.5744744058089477</c:v>
                </c:pt>
                <c:pt idx="27">
                  <c:v>5.9141670744847312</c:v>
                </c:pt>
                <c:pt idx="28">
                  <c:v>3.9645766303820098</c:v>
                </c:pt>
              </c:numCache>
            </c:numRef>
          </c:val>
          <c:extLst>
            <c:ext xmlns:c16="http://schemas.microsoft.com/office/drawing/2014/chart" uri="{C3380CC4-5D6E-409C-BE32-E72D297353CC}">
              <c16:uniqueId val="{00000037-38DA-48DA-8078-80BE1522EA30}"/>
            </c:ext>
          </c:extLst>
        </c:ser>
        <c:ser>
          <c:idx val="5"/>
          <c:order val="5"/>
          <c:tx>
            <c:strRef>
              <c:f>'t30-c10_total'!$G$3</c:f>
              <c:strCache>
                <c:ptCount val="1"/>
                <c:pt idx="0">
                  <c:v>Social Exclusion n.e.c.</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38-38DA-48DA-8078-80BE1522EA30}"/>
              </c:ext>
            </c:extLst>
          </c:dPt>
          <c:dPt>
            <c:idx val="12"/>
            <c:invertIfNegative val="0"/>
            <c:bubble3D val="0"/>
            <c:spPr>
              <a:ln>
                <a:noFill/>
              </a:ln>
            </c:spPr>
            <c:extLst>
              <c:ext xmlns:c16="http://schemas.microsoft.com/office/drawing/2014/chart" uri="{C3380CC4-5D6E-409C-BE32-E72D297353CC}">
                <c16:uniqueId val="{00000039-38DA-48DA-8078-80BE1522EA30}"/>
              </c:ext>
            </c:extLst>
          </c:dPt>
          <c:dPt>
            <c:idx val="13"/>
            <c:invertIfNegative val="0"/>
            <c:bubble3D val="0"/>
            <c:spPr>
              <a:ln>
                <a:noFill/>
              </a:ln>
            </c:spPr>
            <c:extLst>
              <c:ext xmlns:c16="http://schemas.microsoft.com/office/drawing/2014/chart" uri="{C3380CC4-5D6E-409C-BE32-E72D297353CC}">
                <c16:uniqueId val="{0000003A-38DA-48DA-8078-80BE1522EA30}"/>
              </c:ext>
            </c:extLst>
          </c:dPt>
          <c:dPt>
            <c:idx val="14"/>
            <c:invertIfNegative val="0"/>
            <c:bubble3D val="0"/>
            <c:spPr>
              <a:solidFill>
                <a:srgbClr val="B2B2B2"/>
              </a:solidFill>
              <a:ln>
                <a:solidFill>
                  <a:schemeClr val="tx1"/>
                </a:solidFill>
              </a:ln>
            </c:spPr>
            <c:extLst>
              <c:ext xmlns:c16="http://schemas.microsoft.com/office/drawing/2014/chart" uri="{C3380CC4-5D6E-409C-BE32-E72D297353CC}">
                <c16:uniqueId val="{0000003B-38DA-48DA-8078-80BE1522EA30}"/>
              </c:ext>
            </c:extLst>
          </c:dPt>
          <c:dPt>
            <c:idx val="15"/>
            <c:invertIfNegative val="0"/>
            <c:bubble3D val="0"/>
            <c:spPr>
              <a:ln>
                <a:noFill/>
              </a:ln>
            </c:spPr>
            <c:extLst>
              <c:ext xmlns:c16="http://schemas.microsoft.com/office/drawing/2014/chart" uri="{C3380CC4-5D6E-409C-BE32-E72D297353CC}">
                <c16:uniqueId val="{0000003C-38DA-48DA-8078-80BE1522EA30}"/>
              </c:ext>
            </c:extLst>
          </c:dPt>
          <c:dPt>
            <c:idx val="18"/>
            <c:invertIfNegative val="0"/>
            <c:bubble3D val="0"/>
            <c:spPr>
              <a:ln>
                <a:noFill/>
              </a:ln>
            </c:spPr>
            <c:extLst>
              <c:ext xmlns:c16="http://schemas.microsoft.com/office/drawing/2014/chart" uri="{C3380CC4-5D6E-409C-BE32-E72D297353CC}">
                <c16:uniqueId val="{0000003D-38DA-48DA-8078-80BE1522EA30}"/>
              </c:ext>
            </c:extLst>
          </c:dPt>
          <c:dPt>
            <c:idx val="21"/>
            <c:invertIfNegative val="0"/>
            <c:bubble3D val="0"/>
            <c:spPr>
              <a:ln>
                <a:solidFill>
                  <a:prstClr val="black"/>
                </a:solidFill>
              </a:ln>
            </c:spPr>
            <c:extLst>
              <c:ext xmlns:c16="http://schemas.microsoft.com/office/drawing/2014/chart" uri="{C3380CC4-5D6E-409C-BE32-E72D297353CC}">
                <c16:uniqueId val="{0000003E-38DA-48DA-8078-80BE1522EA30}"/>
              </c:ext>
            </c:extLst>
          </c:dPt>
          <c:dPt>
            <c:idx val="22"/>
            <c:invertIfNegative val="0"/>
            <c:bubble3D val="0"/>
            <c:spPr>
              <a:ln>
                <a:noFill/>
              </a:ln>
            </c:spPr>
            <c:extLst>
              <c:ext xmlns:c16="http://schemas.microsoft.com/office/drawing/2014/chart" uri="{C3380CC4-5D6E-409C-BE32-E72D297353CC}">
                <c16:uniqueId val="{0000003F-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40-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't30-c10_total'!$G$4:$G$32</c:f>
              <c:numCache>
                <c:formatCode>0.0</c:formatCode>
                <c:ptCount val="29"/>
                <c:pt idx="0">
                  <c:v>3.2662375370716021</c:v>
                </c:pt>
                <c:pt idx="1">
                  <c:v>1.4199561935921872</c:v>
                </c:pt>
                <c:pt idx="2">
                  <c:v>1.9896781920277093</c:v>
                </c:pt>
                <c:pt idx="3">
                  <c:v>4.7451069075011496</c:v>
                </c:pt>
                <c:pt idx="4">
                  <c:v>0.79994293545931716</c:v>
                </c:pt>
                <c:pt idx="5">
                  <c:v>1.598994446791193</c:v>
                </c:pt>
                <c:pt idx="6">
                  <c:v>2.2252678266090933</c:v>
                </c:pt>
                <c:pt idx="7">
                  <c:v>1.5498875859149215</c:v>
                </c:pt>
                <c:pt idx="8">
                  <c:v>2.2596501058693352</c:v>
                </c:pt>
                <c:pt idx="9">
                  <c:v>0.11078719734458292</c:v>
                </c:pt>
                <c:pt idx="10">
                  <c:v>0.16175325938898619</c:v>
                </c:pt>
                <c:pt idx="11">
                  <c:v>2.1052167796468253</c:v>
                </c:pt>
                <c:pt idx="12">
                  <c:v>2.5860850506756963</c:v>
                </c:pt>
                <c:pt idx="13">
                  <c:v>0.23603276303396786</c:v>
                </c:pt>
                <c:pt idx="14">
                  <c:v>1.5021379779293744</c:v>
                </c:pt>
                <c:pt idx="15">
                  <c:v>5.1410065873672431E-2</c:v>
                </c:pt>
                <c:pt idx="16">
                  <c:v>1.4663588462795618</c:v>
                </c:pt>
                <c:pt idx="17">
                  <c:v>0.10614950656462499</c:v>
                </c:pt>
                <c:pt idx="18">
                  <c:v>1.4666308843841478</c:v>
                </c:pt>
                <c:pt idx="19">
                  <c:v>0.41938672656567921</c:v>
                </c:pt>
                <c:pt idx="20">
                  <c:v>0.59000511226020569</c:v>
                </c:pt>
                <c:pt idx="21">
                  <c:v>3.0567874692092344E-3</c:v>
                </c:pt>
                <c:pt idx="22">
                  <c:v>0.41179880943731251</c:v>
                </c:pt>
                <c:pt idx="23">
                  <c:v>1.2784870094250238</c:v>
                </c:pt>
                <c:pt idx="24">
                  <c:v>1.7030352141859768</c:v>
                </c:pt>
                <c:pt idx="25">
                  <c:v>0.11519370881288768</c:v>
                </c:pt>
                <c:pt idx="26">
                  <c:v>1.1365293589164216E-2</c:v>
                </c:pt>
                <c:pt idx="27">
                  <c:v>0.12203036686823032</c:v>
                </c:pt>
                <c:pt idx="28">
                  <c:v>0.1103387975857836</c:v>
                </c:pt>
              </c:numCache>
            </c:numRef>
          </c:val>
          <c:extLst>
            <c:ext xmlns:c16="http://schemas.microsoft.com/office/drawing/2014/chart" uri="{C3380CC4-5D6E-409C-BE32-E72D297353CC}">
              <c16:uniqueId val="{00000041-38DA-48DA-8078-80BE1522EA30}"/>
            </c:ext>
          </c:extLst>
        </c:ser>
        <c:ser>
          <c:idx val="6"/>
          <c:order val="6"/>
          <c:tx>
            <c:strRef>
              <c:f>'t30-c10_total'!$H$3</c:f>
              <c:strCache>
                <c:ptCount val="1"/>
                <c:pt idx="0">
                  <c:v>Housing</c:v>
                </c:pt>
              </c:strCache>
            </c:strRef>
          </c:tx>
          <c:spPr>
            <a:ln>
              <a:noFill/>
            </a:ln>
          </c:spPr>
          <c:invertIfNegative val="0"/>
          <c:dPt>
            <c:idx val="11"/>
            <c:invertIfNegative val="0"/>
            <c:bubble3D val="0"/>
            <c:spPr>
              <a:ln>
                <a:solidFill>
                  <a:srgbClr val="000000"/>
                </a:solidFill>
              </a:ln>
            </c:spPr>
            <c:extLst>
              <c:ext xmlns:c16="http://schemas.microsoft.com/office/drawing/2014/chart" uri="{C3380CC4-5D6E-409C-BE32-E72D297353CC}">
                <c16:uniqueId val="{00000042-38DA-48DA-8078-80BE1522EA30}"/>
              </c:ext>
            </c:extLst>
          </c:dPt>
          <c:dPt>
            <c:idx val="14"/>
            <c:invertIfNegative val="0"/>
            <c:bubble3D val="0"/>
            <c:spPr>
              <a:ln>
                <a:solidFill>
                  <a:prstClr val="black"/>
                </a:solidFill>
              </a:ln>
            </c:spPr>
            <c:extLst>
              <c:ext xmlns:c16="http://schemas.microsoft.com/office/drawing/2014/chart" uri="{C3380CC4-5D6E-409C-BE32-E72D297353CC}">
                <c16:uniqueId val="{00000043-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44-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't30-c10_total'!$H$4:$H$32</c:f>
              <c:numCache>
                <c:formatCode>0.0</c:formatCode>
                <c:ptCount val="29"/>
                <c:pt idx="0">
                  <c:v>0.7817506922874019</c:v>
                </c:pt>
                <c:pt idx="1">
                  <c:v>2.266156151039409</c:v>
                </c:pt>
                <c:pt idx="2">
                  <c:v>1.0463886807665164</c:v>
                </c:pt>
                <c:pt idx="3">
                  <c:v>2.2149890469121916</c:v>
                </c:pt>
                <c:pt idx="4">
                  <c:v>2.3323286967835233</c:v>
                </c:pt>
                <c:pt idx="5">
                  <c:v>4.3941438888946127</c:v>
                </c:pt>
                <c:pt idx="6">
                  <c:v>2.8371907691684286</c:v>
                </c:pt>
                <c:pt idx="7">
                  <c:v>3.3156781278047061</c:v>
                </c:pt>
                <c:pt idx="8">
                  <c:v>4.7112919087810496</c:v>
                </c:pt>
                <c:pt idx="9">
                  <c:v>0.96765013837538172</c:v>
                </c:pt>
                <c:pt idx="10">
                  <c:v>0.55367046117921781</c:v>
                </c:pt>
                <c:pt idx="11">
                  <c:v>1.9756437027081779</c:v>
                </c:pt>
                <c:pt idx="12">
                  <c:v>2.9534025063415661</c:v>
                </c:pt>
                <c:pt idx="13">
                  <c:v>1.7436268295576189</c:v>
                </c:pt>
                <c:pt idx="14">
                  <c:v>1.8047448051856807</c:v>
                </c:pt>
                <c:pt idx="15">
                  <c:v>2.2149773451769574</c:v>
                </c:pt>
                <c:pt idx="16">
                  <c:v>1.4988514758036287</c:v>
                </c:pt>
                <c:pt idx="17">
                  <c:v>3.1628805206286073</c:v>
                </c:pt>
                <c:pt idx="18">
                  <c:v>0.59814725935804403</c:v>
                </c:pt>
                <c:pt idx="19">
                  <c:v>1.0255898198724038</c:v>
                </c:pt>
                <c:pt idx="20">
                  <c:v>0.72968435285211042</c:v>
                </c:pt>
                <c:pt idx="21">
                  <c:v>1.5877463579650963</c:v>
                </c:pt>
                <c:pt idx="22">
                  <c:v>1.9297697338668742</c:v>
                </c:pt>
                <c:pt idx="23">
                  <c:v>1.2074253228943299</c:v>
                </c:pt>
                <c:pt idx="24">
                  <c:v>5.9709174798668618</c:v>
                </c:pt>
                <c:pt idx="25">
                  <c:v>1.137056441853656</c:v>
                </c:pt>
                <c:pt idx="26">
                  <c:v>0.84019902091934195</c:v>
                </c:pt>
                <c:pt idx="27">
                  <c:v>0.78427089481234413</c:v>
                </c:pt>
                <c:pt idx="28">
                  <c:v>0.48341804688136136</c:v>
                </c:pt>
              </c:numCache>
            </c:numRef>
          </c:val>
          <c:extLst>
            <c:ext xmlns:c16="http://schemas.microsoft.com/office/drawing/2014/chart" uri="{C3380CC4-5D6E-409C-BE32-E72D297353CC}">
              <c16:uniqueId val="{00000045-38DA-48DA-8078-80BE1522EA30}"/>
            </c:ext>
          </c:extLst>
        </c:ser>
        <c:dLbls>
          <c:showLegendKey val="0"/>
          <c:showVal val="0"/>
          <c:showCatName val="0"/>
          <c:showSerName val="0"/>
          <c:showPercent val="0"/>
          <c:showBubbleSize val="0"/>
        </c:dLbls>
        <c:gapWidth val="150"/>
        <c:overlap val="100"/>
        <c:axId val="167436672"/>
        <c:axId val="167438208"/>
      </c:barChart>
      <c:catAx>
        <c:axId val="167436672"/>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00" b="0" i="0" u="none" strike="noStrike" baseline="0">
                <a:solidFill>
                  <a:srgbClr val="000000"/>
                </a:solidFill>
                <a:latin typeface="Helvetica"/>
                <a:ea typeface="Helvetica"/>
                <a:cs typeface="Helvetica"/>
              </a:defRPr>
            </a:pPr>
            <a:endParaRPr lang="en-US"/>
          </a:p>
        </c:txPr>
        <c:crossAx val="167438208"/>
        <c:crosses val="autoZero"/>
        <c:auto val="1"/>
        <c:lblAlgn val="ctr"/>
        <c:lblOffset val="100"/>
        <c:tickLblSkip val="1"/>
        <c:tickMarkSkip val="1"/>
        <c:noMultiLvlLbl val="0"/>
      </c:catAx>
      <c:valAx>
        <c:axId val="167438208"/>
        <c:scaling>
          <c:orientation val="minMax"/>
          <c:max val="100"/>
        </c:scaling>
        <c:delete val="0"/>
        <c:axPos val="l"/>
        <c:majorGridlines>
          <c:spPr>
            <a:ln w="12700">
              <a:solidFill>
                <a:srgbClr val="808080"/>
              </a:solidFill>
              <a:prstDash val="solid"/>
            </a:ln>
          </c:spPr>
        </c:majorGridlines>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1.3378046653878654E-2"/>
              <c:y val="0.39946422626378236"/>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436672"/>
        <c:crosses val="autoZero"/>
        <c:crossBetween val="between"/>
      </c:valAx>
      <c:spPr>
        <a:noFill/>
        <a:ln w="25400">
          <a:noFill/>
        </a:ln>
      </c:spPr>
    </c:plotArea>
    <c:legend>
      <c:legendPos val="b"/>
      <c:layout>
        <c:manualLayout>
          <c:xMode val="edge"/>
          <c:yMode val="edge"/>
          <c:x val="8.604362488876921E-2"/>
          <c:y val="1.1298342007003419E-3"/>
          <c:w val="0.9"/>
          <c:h val="4.6298954645411394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Helvetica"/>
          <a:ea typeface="Helvetica"/>
          <a:cs typeface="Helvetica"/>
        </a:defRPr>
      </a:pPr>
      <a:endParaRPr lang="en-US"/>
    </a:p>
  </c:txPr>
  <c:printSettings>
    <c:headerFooter alignWithMargins="0"/>
    <c:pageMargins b="0.59055118110228322" l="0.55118110236220452" r="0.55118110236220452" t="0.59055118110228322" header="0.51181102362204722" footer="0.51181102362204722"/>
    <c:pageSetup paperSize="9"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071441310688445"/>
          <c:y val="5.2356087865174934E-2"/>
          <c:w val="0.80681882135471261"/>
          <c:h val="0.81937277508993756"/>
        </c:manualLayout>
      </c:layout>
      <c:barChart>
        <c:barDir val="bar"/>
        <c:grouping val="clustered"/>
        <c:varyColors val="0"/>
        <c:ser>
          <c:idx val="0"/>
          <c:order val="0"/>
          <c:spPr>
            <a:solidFill>
              <a:schemeClr val="bg1">
                <a:lumMod val="75000"/>
              </a:schemeClr>
            </a:solidFill>
            <a:ln w="25400">
              <a:noFill/>
            </a:ln>
          </c:spPr>
          <c:invertIfNegative val="0"/>
          <c:dPt>
            <c:idx val="10"/>
            <c:invertIfNegative val="0"/>
            <c:bubble3D val="0"/>
            <c:spPr>
              <a:solidFill>
                <a:schemeClr val="bg1">
                  <a:lumMod val="50000"/>
                </a:schemeClr>
              </a:solidFill>
              <a:ln w="25400">
                <a:noFill/>
              </a:ln>
            </c:spPr>
            <c:extLst>
              <c:ext xmlns:c16="http://schemas.microsoft.com/office/drawing/2014/chart" uri="{C3380CC4-5D6E-409C-BE32-E72D297353CC}">
                <c16:uniqueId val="{00000000-EC01-4700-8794-F5DE9DFEA1DC}"/>
              </c:ext>
            </c:extLst>
          </c:dPt>
          <c:dPt>
            <c:idx val="14"/>
            <c:invertIfNegative val="0"/>
            <c:bubble3D val="0"/>
            <c:spPr>
              <a:solidFill>
                <a:schemeClr val="bg1">
                  <a:lumMod val="50000"/>
                </a:schemeClr>
              </a:solidFill>
              <a:ln w="25400">
                <a:noFill/>
              </a:ln>
            </c:spPr>
            <c:extLst>
              <c:ext xmlns:c16="http://schemas.microsoft.com/office/drawing/2014/chart" uri="{C3380CC4-5D6E-409C-BE32-E72D297353CC}">
                <c16:uniqueId val="{00000001-EC01-4700-8794-F5DE9DFEA1DC}"/>
              </c:ext>
            </c:extLst>
          </c:dPt>
          <c:dPt>
            <c:idx val="17"/>
            <c:invertIfNegative val="0"/>
            <c:bubble3D val="0"/>
            <c:spPr>
              <a:solidFill>
                <a:schemeClr val="bg1">
                  <a:lumMod val="50000"/>
                </a:schemeClr>
              </a:solidFill>
              <a:ln w="25400">
                <a:noFill/>
              </a:ln>
            </c:spPr>
            <c:extLst>
              <c:ext xmlns:c16="http://schemas.microsoft.com/office/drawing/2014/chart" uri="{C3380CC4-5D6E-409C-BE32-E72D297353CC}">
                <c16:uniqueId val="{00000002-EC01-4700-8794-F5DE9DFEA1DC}"/>
              </c:ext>
            </c:extLst>
          </c:dPt>
          <c:cat>
            <c:strRef>
              <c:f>'Net Chart Data'!$A$4:$A$33</c:f>
              <c:strCache>
                <c:ptCount val="30"/>
                <c:pt idx="0">
                  <c:v>Latvia </c:v>
                </c:pt>
                <c:pt idx="1">
                  <c:v>Estonia </c:v>
                </c:pt>
                <c:pt idx="2">
                  <c:v>Poland </c:v>
                </c:pt>
                <c:pt idx="3">
                  <c:v>Romania </c:v>
                </c:pt>
                <c:pt idx="4">
                  <c:v>Lithuania </c:v>
                </c:pt>
                <c:pt idx="5">
                  <c:v>Hungary </c:v>
                </c:pt>
                <c:pt idx="6">
                  <c:v>Bulgaria </c:v>
                </c:pt>
                <c:pt idx="7">
                  <c:v>Denmark </c:v>
                </c:pt>
                <c:pt idx="8">
                  <c:v>Germany</c:v>
                </c:pt>
                <c:pt idx="9">
                  <c:v>Spain </c:v>
                </c:pt>
                <c:pt idx="10">
                  <c:v>Malta </c:v>
                </c:pt>
                <c:pt idx="11">
                  <c:v>Austria </c:v>
                </c:pt>
                <c:pt idx="12">
                  <c:v>Slovakia </c:v>
                </c:pt>
                <c:pt idx="13">
                  <c:v>Cyprus </c:v>
                </c:pt>
                <c:pt idx="14">
                  <c:v>EU28</c:v>
                </c:pt>
                <c:pt idx="15">
                  <c:v>Slovenia </c:v>
                </c:pt>
                <c:pt idx="16">
                  <c:v>United Kingdom </c:v>
                </c:pt>
                <c:pt idx="17">
                  <c:v>EA18</c:v>
                </c:pt>
                <c:pt idx="18">
                  <c:v>Czech Republic </c:v>
                </c:pt>
                <c:pt idx="19">
                  <c:v>Belgium </c:v>
                </c:pt>
                <c:pt idx="20">
                  <c:v>France </c:v>
                </c:pt>
                <c:pt idx="21">
                  <c:v>Croatia</c:v>
                </c:pt>
                <c:pt idx="22">
                  <c:v>Italy </c:v>
                </c:pt>
                <c:pt idx="23">
                  <c:v>Luxembourg </c:v>
                </c:pt>
                <c:pt idx="24">
                  <c:v>Greece </c:v>
                </c:pt>
                <c:pt idx="25">
                  <c:v>Netherlands </c:v>
                </c:pt>
                <c:pt idx="26">
                  <c:v>Portugal </c:v>
                </c:pt>
                <c:pt idx="27">
                  <c:v>Sweden </c:v>
                </c:pt>
                <c:pt idx="28">
                  <c:v>Finland </c:v>
                </c:pt>
                <c:pt idx="29">
                  <c:v>Ireland </c:v>
                </c:pt>
              </c:strCache>
            </c:strRef>
          </c:cat>
          <c:val>
            <c:numRef>
              <c:f>'Net Chart Data'!$D$4:$D$33</c:f>
              <c:numCache>
                <c:formatCode>0.0</c:formatCode>
                <c:ptCount val="30"/>
                <c:pt idx="0">
                  <c:v>-0.92645512212129866</c:v>
                </c:pt>
                <c:pt idx="1">
                  <c:v>-0.86234907866152533</c:v>
                </c:pt>
                <c:pt idx="2">
                  <c:v>-0.8353842809775518</c:v>
                </c:pt>
                <c:pt idx="3">
                  <c:v>-0.81346648555218337</c:v>
                </c:pt>
                <c:pt idx="4">
                  <c:v>-0.63955494191956852</c:v>
                </c:pt>
                <c:pt idx="5">
                  <c:v>-0.34588339959158887</c:v>
                </c:pt>
                <c:pt idx="6">
                  <c:v>-1.8966491970271449E-2</c:v>
                </c:pt>
                <c:pt idx="7">
                  <c:v>9.0980785345493587E-3</c:v>
                </c:pt>
                <c:pt idx="8">
                  <c:v>3.306418040109449E-2</c:v>
                </c:pt>
                <c:pt idx="9">
                  <c:v>8.7456307958234447E-2</c:v>
                </c:pt>
                <c:pt idx="10">
                  <c:v>0.21794785934952188</c:v>
                </c:pt>
                <c:pt idx="11">
                  <c:v>0.22222653725847508</c:v>
                </c:pt>
                <c:pt idx="12">
                  <c:v>0.23854698152438303</c:v>
                </c:pt>
                <c:pt idx="13">
                  <c:v>0.27186940298037499</c:v>
                </c:pt>
                <c:pt idx="14">
                  <c:v>0.33728232814983272</c:v>
                </c:pt>
                <c:pt idx="15">
                  <c:v>0.37671338345663585</c:v>
                </c:pt>
                <c:pt idx="16">
                  <c:v>0.37864408617253886</c:v>
                </c:pt>
                <c:pt idx="17">
                  <c:v>0.38310418757053455</c:v>
                </c:pt>
                <c:pt idx="18">
                  <c:v>0.3869252987269256</c:v>
                </c:pt>
                <c:pt idx="19">
                  <c:v>0.39388693547267195</c:v>
                </c:pt>
                <c:pt idx="20">
                  <c:v>0.43377216973879129</c:v>
                </c:pt>
                <c:pt idx="21">
                  <c:v>0.50175234608082064</c:v>
                </c:pt>
                <c:pt idx="22">
                  <c:v>0.54922979891809121</c:v>
                </c:pt>
                <c:pt idx="23">
                  <c:v>0.79159839121646414</c:v>
                </c:pt>
                <c:pt idx="24">
                  <c:v>0.80203342533202004</c:v>
                </c:pt>
                <c:pt idx="25">
                  <c:v>0.81914840128271749</c:v>
                </c:pt>
                <c:pt idx="26">
                  <c:v>0.85288136476544452</c:v>
                </c:pt>
                <c:pt idx="27">
                  <c:v>0.89261517493539699</c:v>
                </c:pt>
                <c:pt idx="28">
                  <c:v>1.1036286011924545</c:v>
                </c:pt>
                <c:pt idx="29">
                  <c:v>2.2409548001913251</c:v>
                </c:pt>
              </c:numCache>
            </c:numRef>
          </c:val>
          <c:extLst>
            <c:ext xmlns:c16="http://schemas.microsoft.com/office/drawing/2014/chart" uri="{C3380CC4-5D6E-409C-BE32-E72D297353CC}">
              <c16:uniqueId val="{00000003-EC01-4700-8794-F5DE9DFEA1DC}"/>
            </c:ext>
          </c:extLst>
        </c:ser>
        <c:dLbls>
          <c:showLegendKey val="0"/>
          <c:showVal val="0"/>
          <c:showCatName val="0"/>
          <c:showSerName val="0"/>
          <c:showPercent val="0"/>
          <c:showBubbleSize val="0"/>
        </c:dLbls>
        <c:gapWidth val="150"/>
        <c:axId val="171051264"/>
        <c:axId val="171057152"/>
      </c:barChart>
      <c:catAx>
        <c:axId val="171051264"/>
        <c:scaling>
          <c:orientation val="minMax"/>
        </c:scaling>
        <c:delete val="0"/>
        <c:axPos val="l"/>
        <c:numFmt formatCode="@" sourceLinked="0"/>
        <c:majorTickMark val="out"/>
        <c:minorTickMark val="none"/>
        <c:tickLblPos val="low"/>
        <c:spPr>
          <a:ln w="12700">
            <a:solidFill>
              <a:srgbClr val="000000"/>
            </a:solidFill>
            <a:prstDash val="solid"/>
          </a:ln>
        </c:spPr>
        <c:txPr>
          <a:bodyPr rot="0" vert="horz"/>
          <a:lstStyle/>
          <a:p>
            <a:pPr rtl="0">
              <a:defRPr sz="700" b="0" i="0" u="none" strike="noStrike" baseline="0">
                <a:solidFill>
                  <a:srgbClr val="000000"/>
                </a:solidFill>
                <a:latin typeface="Helvetica"/>
                <a:ea typeface="Helvetica"/>
                <a:cs typeface="Helvetica"/>
              </a:defRPr>
            </a:pPr>
            <a:endParaRPr lang="en-US"/>
          </a:p>
        </c:txPr>
        <c:crossAx val="171057152"/>
        <c:crosses val="autoZero"/>
        <c:auto val="1"/>
        <c:lblAlgn val="ctr"/>
        <c:lblOffset val="100"/>
        <c:tickLblSkip val="1"/>
        <c:tickMarkSkip val="1"/>
        <c:noMultiLvlLbl val="0"/>
      </c:catAx>
      <c:valAx>
        <c:axId val="171057152"/>
        <c:scaling>
          <c:orientation val="minMax"/>
        </c:scaling>
        <c:delete val="0"/>
        <c:axPos val="b"/>
        <c:majorGridlines>
          <c:spPr>
            <a:ln w="12700">
              <a:solidFill>
                <a:srgbClr val="969696"/>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0.53140970830834167"/>
              <c:y val="0.93142882927599668"/>
            </c:manualLayout>
          </c:layout>
          <c:overlay val="0"/>
          <c:spPr>
            <a:noFill/>
            <a:ln w="25400">
              <a:noFill/>
            </a:ln>
          </c:spPr>
        </c:title>
        <c:numFmt formatCode="0.0" sourceLinked="0"/>
        <c:majorTickMark val="out"/>
        <c:minorTickMark val="none"/>
        <c:tickLblPos val="low"/>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71051264"/>
        <c:crosses val="autoZero"/>
        <c:crossBetween val="between"/>
        <c:majorUnit val="0.5"/>
      </c:valAx>
      <c:spPr>
        <a:noFill/>
        <a:ln w="25400">
          <a:noFill/>
        </a:ln>
      </c:spPr>
    </c:plotArea>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sng" strike="noStrike" baseline="0">
                <a:solidFill>
                  <a:srgbClr val="000000"/>
                </a:solidFill>
                <a:latin typeface="Arial"/>
                <a:ea typeface="Arial"/>
                <a:cs typeface="Arial"/>
              </a:defRPr>
            </a:pPr>
            <a:r>
              <a:rPr lang="en-GB"/>
              <a:t>Means Tested Benefits Classification (2006) </a:t>
            </a:r>
          </a:p>
        </c:rich>
      </c:tx>
      <c:layout>
        <c:manualLayout>
          <c:xMode val="edge"/>
          <c:yMode val="edge"/>
          <c:x val="0.3418308227114718"/>
          <c:y val="3.0864197530864296E-2"/>
        </c:manualLayout>
      </c:layout>
      <c:overlay val="0"/>
      <c:spPr>
        <a:noFill/>
        <a:ln w="25400">
          <a:noFill/>
        </a:ln>
      </c:spPr>
    </c:title>
    <c:autoTitleDeleted val="0"/>
    <c:plotArea>
      <c:layout>
        <c:manualLayout>
          <c:layoutTarget val="inner"/>
          <c:xMode val="edge"/>
          <c:yMode val="edge"/>
          <c:x val="9.6176129779837777E-2"/>
          <c:y val="0.13786035931945914"/>
          <c:w val="0.88760139049826192"/>
          <c:h val="0.62345804289247964"/>
        </c:manualLayout>
      </c:layout>
      <c:barChart>
        <c:barDir val="col"/>
        <c:grouping val="stacked"/>
        <c:varyColors val="0"/>
        <c:ser>
          <c:idx val="0"/>
          <c:order val="0"/>
          <c:tx>
            <c:strRef>
              <c:f>MTBK!$J$27</c:f>
              <c:strCache>
                <c:ptCount val="1"/>
                <c:pt idx="0">
                  <c:v>benefits in kind</c:v>
                </c:pt>
              </c:strCache>
            </c:strRef>
          </c:tx>
          <c:spPr>
            <a:solidFill>
              <a:srgbClr val="3366FF"/>
            </a:solidFill>
            <a:ln w="12700">
              <a:solidFill>
                <a:srgbClr val="000000"/>
              </a:solidFill>
              <a:prstDash val="solid"/>
            </a:ln>
          </c:spPr>
          <c:invertIfNegative val="0"/>
          <c:dLbls>
            <c:delete val="1"/>
          </c:dLbls>
          <c:cat>
            <c:strRef>
              <c:f>MTBK!$I$1:$I$26</c:f>
              <c:strCache>
                <c:ptCount val="26"/>
                <c:pt idx="0">
                  <c:v>Czech Republic</c:v>
                </c:pt>
                <c:pt idx="1">
                  <c:v>Finland</c:v>
                </c:pt>
                <c:pt idx="2">
                  <c:v>Malta</c:v>
                </c:pt>
                <c:pt idx="3">
                  <c:v>Slovakia</c:v>
                </c:pt>
                <c:pt idx="4">
                  <c:v>Poland</c:v>
                </c:pt>
                <c:pt idx="5">
                  <c:v>Slovenia</c:v>
                </c:pt>
                <c:pt idx="6">
                  <c:v>Cyprus</c:v>
                </c:pt>
                <c:pt idx="7">
                  <c:v>Belgium</c:v>
                </c:pt>
                <c:pt idx="8">
                  <c:v>France</c:v>
                </c:pt>
                <c:pt idx="9">
                  <c:v>Ireland</c:v>
                </c:pt>
                <c:pt idx="10">
                  <c:v>Portugal</c:v>
                </c:pt>
                <c:pt idx="11">
                  <c:v>Estonia</c:v>
                </c:pt>
                <c:pt idx="12">
                  <c:v>Spain</c:v>
                </c:pt>
                <c:pt idx="13">
                  <c:v>Luxembourg</c:v>
                </c:pt>
                <c:pt idx="14">
                  <c:v>Italy</c:v>
                </c:pt>
                <c:pt idx="15">
                  <c:v>EU 25 </c:v>
                </c:pt>
                <c:pt idx="16">
                  <c:v>Germany</c:v>
                </c:pt>
                <c:pt idx="17">
                  <c:v>Austria</c:v>
                </c:pt>
                <c:pt idx="18">
                  <c:v>Netherlands</c:v>
                </c:pt>
                <c:pt idx="19">
                  <c:v>Greece</c:v>
                </c:pt>
                <c:pt idx="20">
                  <c:v>United Kingdom</c:v>
                </c:pt>
                <c:pt idx="21">
                  <c:v>Sweden</c:v>
                </c:pt>
                <c:pt idx="22">
                  <c:v>Lithuania</c:v>
                </c:pt>
                <c:pt idx="23">
                  <c:v>Latvia</c:v>
                </c:pt>
                <c:pt idx="24">
                  <c:v>Hungary</c:v>
                </c:pt>
                <c:pt idx="25">
                  <c:v>Denmark</c:v>
                </c:pt>
              </c:strCache>
            </c:strRef>
          </c:cat>
          <c:val>
            <c:numRef>
              <c:f>MTBK!$J$1:$J$26</c:f>
              <c:numCache>
                <c:formatCode>0.0</c:formatCode>
                <c:ptCount val="26"/>
                <c:pt idx="0">
                  <c:v>8.4319526627218941</c:v>
                </c:pt>
                <c:pt idx="1">
                  <c:v>10.647170021127545</c:v>
                </c:pt>
                <c:pt idx="2">
                  <c:v>13.440405748098055</c:v>
                </c:pt>
                <c:pt idx="3">
                  <c:v>18.382352941176471</c:v>
                </c:pt>
                <c:pt idx="4">
                  <c:v>23.082231663395806</c:v>
                </c:pt>
                <c:pt idx="5">
                  <c:v>30.371321812237273</c:v>
                </c:pt>
                <c:pt idx="6">
                  <c:v>30.99480326651819</c:v>
                </c:pt>
                <c:pt idx="7">
                  <c:v>31.088212334113972</c:v>
                </c:pt>
                <c:pt idx="8">
                  <c:v>36.987940377293306</c:v>
                </c:pt>
                <c:pt idx="9">
                  <c:v>37.983154494057928</c:v>
                </c:pt>
                <c:pt idx="10">
                  <c:v>39.179918620879448</c:v>
                </c:pt>
                <c:pt idx="11">
                  <c:v>40.654205607476634</c:v>
                </c:pt>
                <c:pt idx="12">
                  <c:v>41.721757014837664</c:v>
                </c:pt>
                <c:pt idx="13">
                  <c:v>43.596584845250803</c:v>
                </c:pt>
                <c:pt idx="14">
                  <c:v>47.514857599329204</c:v>
                </c:pt>
                <c:pt idx="15">
                  <c:v>48.220031745350163</c:v>
                </c:pt>
                <c:pt idx="16">
                  <c:v>49.794109988576935</c:v>
                </c:pt>
                <c:pt idx="17">
                  <c:v>53.458886979970856</c:v>
                </c:pt>
                <c:pt idx="18">
                  <c:v>56.345815236530115</c:v>
                </c:pt>
                <c:pt idx="19">
                  <c:v>60.539237176676899</c:v>
                </c:pt>
                <c:pt idx="20">
                  <c:v>61.354793145088173</c:v>
                </c:pt>
                <c:pt idx="21">
                  <c:v>62.877009610700206</c:v>
                </c:pt>
                <c:pt idx="22">
                  <c:v>64.9859943977591</c:v>
                </c:pt>
                <c:pt idx="23">
                  <c:v>65.488565488565484</c:v>
                </c:pt>
                <c:pt idx="24">
                  <c:v>67.611756309608779</c:v>
                </c:pt>
                <c:pt idx="25">
                  <c:v>99.992616111644395</c:v>
                </c:pt>
              </c:numCache>
            </c:numRef>
          </c:val>
          <c:extLst>
            <c:ext xmlns:c16="http://schemas.microsoft.com/office/drawing/2014/chart" uri="{C3380CC4-5D6E-409C-BE32-E72D297353CC}">
              <c16:uniqueId val="{00000000-21B0-4800-A9F0-8FE22C854F0F}"/>
            </c:ext>
          </c:extLst>
        </c:ser>
        <c:ser>
          <c:idx val="1"/>
          <c:order val="1"/>
          <c:tx>
            <c:strRef>
              <c:f>MTBK!$K$27</c:f>
              <c:strCache>
                <c:ptCount val="1"/>
                <c:pt idx="0">
                  <c:v>cash benefits</c:v>
                </c:pt>
              </c:strCache>
            </c:strRef>
          </c:tx>
          <c:spPr>
            <a:solidFill>
              <a:srgbClr val="993366"/>
            </a:solidFill>
            <a:ln w="12700">
              <a:solidFill>
                <a:srgbClr val="000000"/>
              </a:solidFill>
              <a:prstDash val="solid"/>
            </a:ln>
          </c:spPr>
          <c:invertIfNegative val="0"/>
          <c:dLbls>
            <c:delete val="1"/>
          </c:dLbls>
          <c:cat>
            <c:strRef>
              <c:f>MTBK!$I$1:$I$26</c:f>
              <c:strCache>
                <c:ptCount val="26"/>
                <c:pt idx="0">
                  <c:v>Czech Republic</c:v>
                </c:pt>
                <c:pt idx="1">
                  <c:v>Finland</c:v>
                </c:pt>
                <c:pt idx="2">
                  <c:v>Malta</c:v>
                </c:pt>
                <c:pt idx="3">
                  <c:v>Slovakia</c:v>
                </c:pt>
                <c:pt idx="4">
                  <c:v>Poland</c:v>
                </c:pt>
                <c:pt idx="5">
                  <c:v>Slovenia</c:v>
                </c:pt>
                <c:pt idx="6">
                  <c:v>Cyprus</c:v>
                </c:pt>
                <c:pt idx="7">
                  <c:v>Belgium</c:v>
                </c:pt>
                <c:pt idx="8">
                  <c:v>France</c:v>
                </c:pt>
                <c:pt idx="9">
                  <c:v>Ireland</c:v>
                </c:pt>
                <c:pt idx="10">
                  <c:v>Portugal</c:v>
                </c:pt>
                <c:pt idx="11">
                  <c:v>Estonia</c:v>
                </c:pt>
                <c:pt idx="12">
                  <c:v>Spain</c:v>
                </c:pt>
                <c:pt idx="13">
                  <c:v>Luxembourg</c:v>
                </c:pt>
                <c:pt idx="14">
                  <c:v>Italy</c:v>
                </c:pt>
                <c:pt idx="15">
                  <c:v>EU 25 </c:v>
                </c:pt>
                <c:pt idx="16">
                  <c:v>Germany</c:v>
                </c:pt>
                <c:pt idx="17">
                  <c:v>Austria</c:v>
                </c:pt>
                <c:pt idx="18">
                  <c:v>Netherlands</c:v>
                </c:pt>
                <c:pt idx="19">
                  <c:v>Greece</c:v>
                </c:pt>
                <c:pt idx="20">
                  <c:v>United Kingdom</c:v>
                </c:pt>
                <c:pt idx="21">
                  <c:v>Sweden</c:v>
                </c:pt>
                <c:pt idx="22">
                  <c:v>Lithuania</c:v>
                </c:pt>
                <c:pt idx="23">
                  <c:v>Latvia</c:v>
                </c:pt>
                <c:pt idx="24">
                  <c:v>Hungary</c:v>
                </c:pt>
                <c:pt idx="25">
                  <c:v>Denmark</c:v>
                </c:pt>
              </c:strCache>
            </c:strRef>
          </c:cat>
          <c:val>
            <c:numRef>
              <c:f>MTBK!$K$1:$K$26</c:f>
              <c:numCache>
                <c:formatCode>0.0</c:formatCode>
                <c:ptCount val="26"/>
                <c:pt idx="0">
                  <c:v>91.568047337278117</c:v>
                </c:pt>
                <c:pt idx="1">
                  <c:v>89.352829978872464</c:v>
                </c:pt>
                <c:pt idx="2">
                  <c:v>86.559594251901956</c:v>
                </c:pt>
                <c:pt idx="3">
                  <c:v>81.617647058823522</c:v>
                </c:pt>
                <c:pt idx="4">
                  <c:v>76.917768336604198</c:v>
                </c:pt>
                <c:pt idx="5">
                  <c:v>69.628678187762731</c:v>
                </c:pt>
                <c:pt idx="6">
                  <c:v>69.042316258351903</c:v>
                </c:pt>
                <c:pt idx="7">
                  <c:v>68.911787665886024</c:v>
                </c:pt>
                <c:pt idx="8">
                  <c:v>63.011918027981942</c:v>
                </c:pt>
                <c:pt idx="9">
                  <c:v>62.016845505942086</c:v>
                </c:pt>
                <c:pt idx="10">
                  <c:v>60.820081379120552</c:v>
                </c:pt>
                <c:pt idx="11">
                  <c:v>59.345794392523366</c:v>
                </c:pt>
                <c:pt idx="12">
                  <c:v>58.278242985162329</c:v>
                </c:pt>
                <c:pt idx="13">
                  <c:v>56.403415154749204</c:v>
                </c:pt>
                <c:pt idx="14">
                  <c:v>52.484575857321715</c:v>
                </c:pt>
                <c:pt idx="15">
                  <c:v>51.779968254649845</c:v>
                </c:pt>
                <c:pt idx="16">
                  <c:v>50.205890011423072</c:v>
                </c:pt>
                <c:pt idx="17">
                  <c:v>46.541113020029137</c:v>
                </c:pt>
                <c:pt idx="18">
                  <c:v>43.654771686817703</c:v>
                </c:pt>
                <c:pt idx="19">
                  <c:v>39.462954844366507</c:v>
                </c:pt>
                <c:pt idx="20">
                  <c:v>38.645059412086482</c:v>
                </c:pt>
                <c:pt idx="21">
                  <c:v>37.122990389299794</c:v>
                </c:pt>
                <c:pt idx="22">
                  <c:v>35.0140056022409</c:v>
                </c:pt>
                <c:pt idx="23">
                  <c:v>34.303534303534299</c:v>
                </c:pt>
                <c:pt idx="24">
                  <c:v>32.388243690391228</c:v>
                </c:pt>
                <c:pt idx="25">
                  <c:v>7.3838883556080646E-3</c:v>
                </c:pt>
              </c:numCache>
            </c:numRef>
          </c:val>
          <c:extLst>
            <c:ext xmlns:c16="http://schemas.microsoft.com/office/drawing/2014/chart" uri="{C3380CC4-5D6E-409C-BE32-E72D297353CC}">
              <c16:uniqueId val="{00000001-21B0-4800-A9F0-8FE22C854F0F}"/>
            </c:ext>
          </c:extLst>
        </c:ser>
        <c:dLbls>
          <c:showLegendKey val="0"/>
          <c:showVal val="1"/>
          <c:showCatName val="0"/>
          <c:showSerName val="0"/>
          <c:showPercent val="0"/>
          <c:showBubbleSize val="0"/>
        </c:dLbls>
        <c:gapWidth val="150"/>
        <c:overlap val="100"/>
        <c:axId val="171262720"/>
        <c:axId val="171264256"/>
      </c:barChart>
      <c:catAx>
        <c:axId val="171262720"/>
        <c:scaling>
          <c:orientation val="minMax"/>
        </c:scaling>
        <c:delete val="0"/>
        <c:axPos val="b"/>
        <c:numFmt formatCode="General" sourceLinked="1"/>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171264256"/>
        <c:crosses val="autoZero"/>
        <c:auto val="1"/>
        <c:lblAlgn val="ctr"/>
        <c:lblOffset val="100"/>
        <c:tickLblSkip val="1"/>
        <c:tickMarkSkip val="1"/>
        <c:noMultiLvlLbl val="0"/>
      </c:catAx>
      <c:valAx>
        <c:axId val="171264256"/>
        <c:scaling>
          <c:orientation val="minMax"/>
          <c:max val="100"/>
        </c:scaling>
        <c:delete val="0"/>
        <c:axPos val="l"/>
        <c:majorGridlines>
          <c:spPr>
            <a:ln w="3175">
              <a:solidFill>
                <a:srgbClr val="000000"/>
              </a:solidFill>
              <a:prstDash val="solid"/>
            </a:ln>
          </c:spPr>
        </c:majorGridlines>
        <c:title>
          <c:tx>
            <c:rich>
              <a:bodyPr rot="0" vert="horz"/>
              <a:lstStyle/>
              <a:p>
                <a:pPr algn="ctr">
                  <a:defRPr sz="1000" b="1" i="0" u="none" strike="noStrike" baseline="0">
                    <a:solidFill>
                      <a:srgbClr val="000000"/>
                    </a:solidFill>
                    <a:latin typeface="Arial"/>
                    <a:ea typeface="Arial"/>
                    <a:cs typeface="Arial"/>
                  </a:defRPr>
                </a:pPr>
                <a:r>
                  <a:rPr lang="en-GB"/>
                  <a:t>%</a:t>
                </a:r>
              </a:p>
            </c:rich>
          </c:tx>
          <c:layout>
            <c:manualLayout>
              <c:xMode val="edge"/>
              <c:yMode val="edge"/>
              <c:x val="1.8539976825028968E-2"/>
              <c:y val="0.42592679001548495"/>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71262720"/>
        <c:crosses val="autoZero"/>
        <c:crossBetween val="between"/>
      </c:valAx>
      <c:spPr>
        <a:noFill/>
        <a:ln w="25400">
          <a:noFill/>
        </a:ln>
      </c:spPr>
    </c:plotArea>
    <c:legend>
      <c:legendPos val="b"/>
      <c:layout>
        <c:manualLayout>
          <c:xMode val="edge"/>
          <c:yMode val="edge"/>
          <c:x val="0.43916570104290475"/>
          <c:y val="0.94032921810699865"/>
          <c:w val="0.20046349942063973"/>
          <c:h val="4.5267489711934172E-2"/>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a:pPr>
            <a:r>
              <a:rPr lang="en-GB" sz="900">
                <a:latin typeface="Arial" pitchFamily="34" charset="0"/>
                <a:cs typeface="Arial" pitchFamily="34" charset="0"/>
              </a:rPr>
              <a:t>Chart 1.5: Social Protection Expenditure split by Function (Malta &amp; the EU): 2021</a:t>
            </a:r>
          </a:p>
        </c:rich>
      </c:tx>
      <c:overlay val="0"/>
    </c:title>
    <c:autoTitleDeleted val="0"/>
    <c:plotArea>
      <c:layout>
        <c:manualLayout>
          <c:layoutTarget val="inner"/>
          <c:xMode val="edge"/>
          <c:yMode val="edge"/>
          <c:x val="0.1332337044988337"/>
          <c:y val="0.19379589490199278"/>
          <c:w val="0.4552692475940508"/>
          <c:h val="0.75878207932342723"/>
        </c:manualLayout>
      </c:layout>
      <c:radarChart>
        <c:radarStyle val="marker"/>
        <c:varyColors val="0"/>
        <c:ser>
          <c:idx val="1"/>
          <c:order val="0"/>
          <c:tx>
            <c:v>EU27</c:v>
          </c:tx>
          <c:spPr>
            <a:ln>
              <a:solidFill>
                <a:schemeClr val="accent1"/>
              </a:solidFill>
            </a:ln>
          </c:spPr>
          <c:marker>
            <c:symbol val="none"/>
          </c:marker>
          <c:cat>
            <c:strRef>
              <c:f>'C1.5 data'!$A$3:$A$10</c:f>
              <c:strCache>
                <c:ptCount val="8"/>
                <c:pt idx="0">
                  <c:v>Sickness/Health Care</c:v>
                </c:pt>
                <c:pt idx="1">
                  <c:v>Disability</c:v>
                </c:pt>
                <c:pt idx="2">
                  <c:v>Old Age</c:v>
                </c:pt>
                <c:pt idx="3">
                  <c:v>Survivors</c:v>
                </c:pt>
                <c:pt idx="4">
                  <c:v>Family/Children</c:v>
                </c:pt>
                <c:pt idx="5">
                  <c:v>Unemployment</c:v>
                </c:pt>
                <c:pt idx="6">
                  <c:v>Housing</c:v>
                </c:pt>
                <c:pt idx="7">
                  <c:v>Social exclusion n.e.c.</c:v>
                </c:pt>
              </c:strCache>
            </c:strRef>
          </c:cat>
          <c:val>
            <c:numRef>
              <c:f>'C1.5 data'!$B$3:$B$10</c:f>
              <c:numCache>
                <c:formatCode>0.0</c:formatCode>
                <c:ptCount val="8"/>
                <c:pt idx="0">
                  <c:v>29.726659976294282</c:v>
                </c:pt>
                <c:pt idx="1">
                  <c:v>6.8598432129452229</c:v>
                </c:pt>
                <c:pt idx="2">
                  <c:v>39.755473627853249</c:v>
                </c:pt>
                <c:pt idx="3">
                  <c:v>5.5766939420705635</c:v>
                </c:pt>
                <c:pt idx="4">
                  <c:v>8.2738545164272459</c:v>
                </c:pt>
                <c:pt idx="5">
                  <c:v>5.9369310800397095</c:v>
                </c:pt>
                <c:pt idx="6">
                  <c:v>1.2746783825862311</c:v>
                </c:pt>
                <c:pt idx="7">
                  <c:v>2.5958647851276946</c:v>
                </c:pt>
              </c:numCache>
            </c:numRef>
          </c:val>
          <c:extLst>
            <c:ext xmlns:c16="http://schemas.microsoft.com/office/drawing/2014/chart" uri="{C3380CC4-5D6E-409C-BE32-E72D297353CC}">
              <c16:uniqueId val="{00000000-FEF3-468D-92E9-4410E13D8073}"/>
            </c:ext>
          </c:extLst>
        </c:ser>
        <c:ser>
          <c:idx val="0"/>
          <c:order val="1"/>
          <c:tx>
            <c:v>MT</c:v>
          </c:tx>
          <c:spPr>
            <a:ln>
              <a:solidFill>
                <a:srgbClr val="FF0000"/>
              </a:solidFill>
            </a:ln>
          </c:spPr>
          <c:marker>
            <c:symbol val="none"/>
          </c:marker>
          <c:cat>
            <c:strRef>
              <c:f>'C1.5 data'!$A$3:$A$10</c:f>
              <c:strCache>
                <c:ptCount val="8"/>
                <c:pt idx="0">
                  <c:v>Sickness/Health Care</c:v>
                </c:pt>
                <c:pt idx="1">
                  <c:v>Disability</c:v>
                </c:pt>
                <c:pt idx="2">
                  <c:v>Old Age</c:v>
                </c:pt>
                <c:pt idx="3">
                  <c:v>Survivors</c:v>
                </c:pt>
                <c:pt idx="4">
                  <c:v>Family/Children</c:v>
                </c:pt>
                <c:pt idx="5">
                  <c:v>Unemployment</c:v>
                </c:pt>
                <c:pt idx="6">
                  <c:v>Housing</c:v>
                </c:pt>
                <c:pt idx="7">
                  <c:v>Social exclusion n.e.c.</c:v>
                </c:pt>
              </c:strCache>
            </c:strRef>
          </c:cat>
          <c:val>
            <c:numRef>
              <c:f>'C1.5 data'!$C$3:$C$10</c:f>
              <c:numCache>
                <c:formatCode>0.0</c:formatCode>
                <c:ptCount val="8"/>
                <c:pt idx="0">
                  <c:v>32.731522142560536</c:v>
                </c:pt>
                <c:pt idx="1">
                  <c:v>3.3584077788353062</c:v>
                </c:pt>
                <c:pt idx="2">
                  <c:v>36.763889858630101</c:v>
                </c:pt>
                <c:pt idx="3">
                  <c:v>6.2710612480385715</c:v>
                </c:pt>
                <c:pt idx="4">
                  <c:v>5.2152886746067031</c:v>
                </c:pt>
                <c:pt idx="5">
                  <c:v>13.431793710932189</c:v>
                </c:pt>
                <c:pt idx="6">
                  <c:v>0.75737809740448248</c:v>
                </c:pt>
                <c:pt idx="7">
                  <c:v>1.4706584889921102</c:v>
                </c:pt>
              </c:numCache>
            </c:numRef>
          </c:val>
          <c:extLst>
            <c:ext xmlns:c16="http://schemas.microsoft.com/office/drawing/2014/chart" uri="{C3380CC4-5D6E-409C-BE32-E72D297353CC}">
              <c16:uniqueId val="{00000001-FEF3-468D-92E9-4410E13D8073}"/>
            </c:ext>
          </c:extLst>
        </c:ser>
        <c:dLbls>
          <c:showLegendKey val="0"/>
          <c:showVal val="0"/>
          <c:showCatName val="0"/>
          <c:showSerName val="0"/>
          <c:showPercent val="0"/>
          <c:showBubbleSize val="0"/>
        </c:dLbls>
        <c:axId val="72499584"/>
        <c:axId val="72501120"/>
      </c:radarChart>
      <c:catAx>
        <c:axId val="72499584"/>
        <c:scaling>
          <c:orientation val="minMax"/>
        </c:scaling>
        <c:delete val="0"/>
        <c:axPos val="b"/>
        <c:majorGridlines/>
        <c:numFmt formatCode="General" sourceLinked="0"/>
        <c:majorTickMark val="out"/>
        <c:minorTickMark val="none"/>
        <c:tickLblPos val="nextTo"/>
        <c:crossAx val="72501120"/>
        <c:crosses val="autoZero"/>
        <c:auto val="1"/>
        <c:lblAlgn val="ctr"/>
        <c:lblOffset val="100"/>
        <c:noMultiLvlLbl val="0"/>
      </c:catAx>
      <c:valAx>
        <c:axId val="72501120"/>
        <c:scaling>
          <c:orientation val="minMax"/>
        </c:scaling>
        <c:delete val="0"/>
        <c:axPos val="l"/>
        <c:majorGridlines/>
        <c:numFmt formatCode="0" sourceLinked="0"/>
        <c:majorTickMark val="out"/>
        <c:minorTickMark val="none"/>
        <c:tickLblPos val="nextTo"/>
        <c:crossAx val="72499584"/>
        <c:crosses val="autoZero"/>
        <c:crossBetween val="between"/>
      </c:valAx>
    </c:plotArea>
    <c:legend>
      <c:legendPos val="r"/>
      <c:overlay val="0"/>
    </c:legend>
    <c:plotVisOnly val="1"/>
    <c:dispBlanksAs val="zero"/>
    <c:showDLblsOverMax val="0"/>
  </c:chart>
  <c:spPr>
    <a:ln>
      <a:noFill/>
    </a:ln>
  </c:spPr>
  <c:printSettings>
    <c:headerFooter/>
    <c:pageMargins b="0.75000000000000866" l="0.70000000000000062" r="0.70000000000000062" t="0.75000000000000866"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237799671044732E-2"/>
          <c:y val="0.1220097119020446"/>
          <c:w val="0.91381938514242556"/>
          <c:h val="0.67942663098393463"/>
        </c:manualLayout>
      </c:layout>
      <c:barChart>
        <c:barDir val="col"/>
        <c:grouping val="stacked"/>
        <c:varyColors val="0"/>
        <c:ser>
          <c:idx val="0"/>
          <c:order val="0"/>
          <c:tx>
            <c:strRef>
              <c:f>[8]Total!$C$30</c:f>
              <c:strCache>
                <c:ptCount val="1"/>
                <c:pt idx="0">
                  <c:v>old age and survivors</c:v>
                </c:pt>
              </c:strCache>
            </c:strRef>
          </c:tx>
          <c:spPr>
            <a:solidFill>
              <a:srgbClr val="777777"/>
            </a:solidFill>
            <a:ln w="25400">
              <a:noFill/>
            </a:ln>
          </c:spPr>
          <c:invertIfNegative val="0"/>
          <c:dPt>
            <c:idx val="0"/>
            <c:invertIfNegative val="0"/>
            <c:bubble3D val="0"/>
            <c:spPr>
              <a:solidFill>
                <a:srgbClr val="777777"/>
              </a:solidFill>
              <a:ln w="12700">
                <a:solidFill>
                  <a:srgbClr val="000000"/>
                </a:solidFill>
                <a:prstDash val="solid"/>
              </a:ln>
            </c:spPr>
            <c:extLst>
              <c:ext xmlns:c16="http://schemas.microsoft.com/office/drawing/2014/chart" uri="{C3380CC4-5D6E-409C-BE32-E72D297353CC}">
                <c16:uniqueId val="{00000000-372C-49FB-B5D0-B69B684CA109}"/>
              </c:ext>
            </c:extLst>
          </c:dPt>
          <c:dPt>
            <c:idx val="25"/>
            <c:invertIfNegative val="0"/>
            <c:bubble3D val="0"/>
            <c:spPr>
              <a:solidFill>
                <a:srgbClr val="777777"/>
              </a:solidFill>
              <a:ln w="12700">
                <a:solidFill>
                  <a:srgbClr val="000000"/>
                </a:solidFill>
                <a:prstDash val="solid"/>
              </a:ln>
            </c:spPr>
            <c:extLst>
              <c:ext xmlns:c16="http://schemas.microsoft.com/office/drawing/2014/chart" uri="{C3380CC4-5D6E-409C-BE32-E72D297353CC}">
                <c16:uniqueId val="{00000001-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(2)'!$B$4:$B$31</c:f>
              <c:numCache>
                <c:formatCode>0.0</c:formatCode>
                <c:ptCount val="28"/>
                <c:pt idx="0">
                  <c:v>27.324873248732487</c:v>
                </c:pt>
                <c:pt idx="1">
                  <c:v>37.234461607720661</c:v>
                </c:pt>
                <c:pt idx="2">
                  <c:v>38.128590515935251</c:v>
                </c:pt>
                <c:pt idx="3">
                  <c:v>38.461503653928823</c:v>
                </c:pt>
                <c:pt idx="4">
                  <c:v>40.2722970226936</c:v>
                </c:pt>
                <c:pt idx="5">
                  <c:v>40.984289819824042</c:v>
                </c:pt>
                <c:pt idx="6">
                  <c:v>41.29115236585708</c:v>
                </c:pt>
                <c:pt idx="7">
                  <c:v>43.179736439255358</c:v>
                </c:pt>
                <c:pt idx="8">
                  <c:v>43.765929778933682</c:v>
                </c:pt>
                <c:pt idx="9">
                  <c:v>43.818031235210597</c:v>
                </c:pt>
                <c:pt idx="10">
                  <c:v>43.862588456310377</c:v>
                </c:pt>
                <c:pt idx="11">
                  <c:v>43.949472435346614</c:v>
                </c:pt>
                <c:pt idx="12">
                  <c:v>44.921104876842911</c:v>
                </c:pt>
                <c:pt idx="13">
                  <c:v>45.278958800076495</c:v>
                </c:pt>
                <c:pt idx="14">
                  <c:v>45.33271812599034</c:v>
                </c:pt>
                <c:pt idx="15">
                  <c:v>46.203662579819465</c:v>
                </c:pt>
                <c:pt idx="16">
                  <c:v>46.653286856096628</c:v>
                </c:pt>
                <c:pt idx="17">
                  <c:v>46.750357981954934</c:v>
                </c:pt>
                <c:pt idx="18">
                  <c:v>46.841964999555834</c:v>
                </c:pt>
                <c:pt idx="19">
                  <c:v>46.973347387441642</c:v>
                </c:pt>
                <c:pt idx="20">
                  <c:v>47.267252769590399</c:v>
                </c:pt>
                <c:pt idx="21">
                  <c:v>48.981193144202244</c:v>
                </c:pt>
                <c:pt idx="22">
                  <c:v>50.083074950612925</c:v>
                </c:pt>
                <c:pt idx="23">
                  <c:v>51.486065904825253</c:v>
                </c:pt>
                <c:pt idx="24">
                  <c:v>51.950727833650753</c:v>
                </c:pt>
                <c:pt idx="25">
                  <c:v>52.351129363449694</c:v>
                </c:pt>
                <c:pt idx="26">
                  <c:v>60.204740385502163</c:v>
                </c:pt>
                <c:pt idx="27">
                  <c:v>61.081097564074547</c:v>
                </c:pt>
              </c:numCache>
            </c:numRef>
          </c:val>
          <c:extLst>
            <c:ext xmlns:c16="http://schemas.microsoft.com/office/drawing/2014/chart" uri="{C3380CC4-5D6E-409C-BE32-E72D297353CC}">
              <c16:uniqueId val="{00000002-372C-49FB-B5D0-B69B684CA109}"/>
            </c:ext>
          </c:extLst>
        </c:ser>
        <c:ser>
          <c:idx val="1"/>
          <c:order val="1"/>
          <c:tx>
            <c:strRef>
              <c:f>[8]Total!$D$30</c:f>
              <c:strCache>
                <c:ptCount val="1"/>
                <c:pt idx="0">
                  <c:v>sickness/health</c:v>
                </c:pt>
              </c:strCache>
            </c:strRef>
          </c:tx>
          <c:spPr>
            <a:solidFill>
              <a:srgbClr val="B2B2B2"/>
            </a:solidFill>
            <a:ln w="25400">
              <a:noFill/>
            </a:ln>
          </c:spPr>
          <c:invertIfNegative val="0"/>
          <c:dPt>
            <c:idx val="0"/>
            <c:invertIfNegative val="0"/>
            <c:bubble3D val="0"/>
            <c:spPr>
              <a:solidFill>
                <a:srgbClr val="B2B2B2"/>
              </a:solidFill>
              <a:ln w="12700">
                <a:solidFill>
                  <a:srgbClr val="000000"/>
                </a:solidFill>
                <a:prstDash val="solid"/>
              </a:ln>
            </c:spPr>
            <c:extLst>
              <c:ext xmlns:c16="http://schemas.microsoft.com/office/drawing/2014/chart" uri="{C3380CC4-5D6E-409C-BE32-E72D297353CC}">
                <c16:uniqueId val="{00000003-372C-49FB-B5D0-B69B684CA109}"/>
              </c:ext>
            </c:extLst>
          </c:dPt>
          <c:dPt>
            <c:idx val="25"/>
            <c:invertIfNegative val="0"/>
            <c:bubble3D val="0"/>
            <c:spPr>
              <a:solidFill>
                <a:srgbClr val="B2B2B2"/>
              </a:solidFill>
              <a:ln w="12700">
                <a:solidFill>
                  <a:srgbClr val="000000"/>
                </a:solidFill>
                <a:prstDash val="solid"/>
              </a:ln>
            </c:spPr>
            <c:extLst>
              <c:ext xmlns:c16="http://schemas.microsoft.com/office/drawing/2014/chart" uri="{C3380CC4-5D6E-409C-BE32-E72D297353CC}">
                <c16:uniqueId val="{00000004-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(2)'!$C$4:$C$31</c:f>
              <c:numCache>
                <c:formatCode>0.0</c:formatCode>
                <c:ptCount val="28"/>
                <c:pt idx="0">
                  <c:v>41.107911079110792</c:v>
                </c:pt>
                <c:pt idx="1">
                  <c:v>26.04316141920599</c:v>
                </c:pt>
                <c:pt idx="2">
                  <c:v>23.022164444256038</c:v>
                </c:pt>
                <c:pt idx="3">
                  <c:v>26.348559922170185</c:v>
                </c:pt>
                <c:pt idx="4">
                  <c:v>32.488168124074093</c:v>
                </c:pt>
                <c:pt idx="5">
                  <c:v>26.075573086377407</c:v>
                </c:pt>
                <c:pt idx="6">
                  <c:v>31.238941210210946</c:v>
                </c:pt>
                <c:pt idx="7">
                  <c:v>29.841131088497196</c:v>
                </c:pt>
                <c:pt idx="8">
                  <c:v>33.394018205461641</c:v>
                </c:pt>
                <c:pt idx="9">
                  <c:v>30.795078088026507</c:v>
                </c:pt>
                <c:pt idx="10">
                  <c:v>25.470901430203625</c:v>
                </c:pt>
                <c:pt idx="11">
                  <c:v>33.851374634150602</c:v>
                </c:pt>
                <c:pt idx="12">
                  <c:v>30.579765906965068</c:v>
                </c:pt>
                <c:pt idx="13">
                  <c:v>29.853710785393762</c:v>
                </c:pt>
                <c:pt idx="14">
                  <c:v>26.457183593571017</c:v>
                </c:pt>
                <c:pt idx="15">
                  <c:v>29.123005819964199</c:v>
                </c:pt>
                <c:pt idx="16">
                  <c:v>25.235026935671286</c:v>
                </c:pt>
                <c:pt idx="17">
                  <c:v>32.069622276904255</c:v>
                </c:pt>
                <c:pt idx="18">
                  <c:v>29.710402416274317</c:v>
                </c:pt>
                <c:pt idx="19">
                  <c:v>30.733323294684535</c:v>
                </c:pt>
                <c:pt idx="20">
                  <c:v>23.750508181725785</c:v>
                </c:pt>
                <c:pt idx="21">
                  <c:v>26.031271199601147</c:v>
                </c:pt>
                <c:pt idx="22">
                  <c:v>28.349882910108974</c:v>
                </c:pt>
                <c:pt idx="23">
                  <c:v>27.062792520966472</c:v>
                </c:pt>
                <c:pt idx="24">
                  <c:v>28.122853716759295</c:v>
                </c:pt>
                <c:pt idx="25">
                  <c:v>29.178644763860369</c:v>
                </c:pt>
                <c:pt idx="26">
                  <c:v>22.090876376373661</c:v>
                </c:pt>
                <c:pt idx="27">
                  <c:v>26.138806584571284</c:v>
                </c:pt>
              </c:numCache>
            </c:numRef>
          </c:val>
          <c:extLst>
            <c:ext xmlns:c16="http://schemas.microsoft.com/office/drawing/2014/chart" uri="{C3380CC4-5D6E-409C-BE32-E72D297353CC}">
              <c16:uniqueId val="{00000005-372C-49FB-B5D0-B69B684CA109}"/>
            </c:ext>
          </c:extLst>
        </c:ser>
        <c:ser>
          <c:idx val="2"/>
          <c:order val="2"/>
          <c:tx>
            <c:strRef>
              <c:f>[8]Total!$E$30</c:f>
              <c:strCache>
                <c:ptCount val="1"/>
                <c:pt idx="0">
                  <c:v>family/children</c:v>
                </c:pt>
              </c:strCache>
            </c:strRef>
          </c:tx>
          <c:spPr>
            <a:solidFill>
              <a:srgbClr val="969696"/>
            </a:solidFill>
            <a:ln w="25400">
              <a:noFill/>
            </a:ln>
          </c:spPr>
          <c:invertIfNegative val="0"/>
          <c:dPt>
            <c:idx val="0"/>
            <c:invertIfNegative val="0"/>
            <c:bubble3D val="0"/>
            <c:spPr>
              <a:solidFill>
                <a:srgbClr val="969696"/>
              </a:solidFill>
              <a:ln w="12700">
                <a:solidFill>
                  <a:srgbClr val="000000"/>
                </a:solidFill>
                <a:prstDash val="solid"/>
              </a:ln>
            </c:spPr>
            <c:extLst>
              <c:ext xmlns:c16="http://schemas.microsoft.com/office/drawing/2014/chart" uri="{C3380CC4-5D6E-409C-BE32-E72D297353CC}">
                <c16:uniqueId val="{00000006-372C-49FB-B5D0-B69B684CA109}"/>
              </c:ext>
            </c:extLst>
          </c:dPt>
          <c:dPt>
            <c:idx val="25"/>
            <c:invertIfNegative val="0"/>
            <c:bubble3D val="0"/>
            <c:spPr>
              <a:solidFill>
                <a:srgbClr val="969696"/>
              </a:solidFill>
              <a:ln w="12700">
                <a:solidFill>
                  <a:srgbClr val="000000"/>
                </a:solidFill>
                <a:prstDash val="solid"/>
              </a:ln>
            </c:spPr>
            <c:extLst>
              <c:ext xmlns:c16="http://schemas.microsoft.com/office/drawing/2014/chart" uri="{C3380CC4-5D6E-409C-BE32-E72D297353CC}">
                <c16:uniqueId val="{00000007-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(2)'!$D$4:$D$31</c:f>
              <c:numCache>
                <c:formatCode>0.0</c:formatCode>
                <c:ptCount val="28"/>
                <c:pt idx="0">
                  <c:v>14.723547235472356</c:v>
                </c:pt>
                <c:pt idx="1">
                  <c:v>16.608986803972876</c:v>
                </c:pt>
                <c:pt idx="2">
                  <c:v>13.093774581148999</c:v>
                </c:pt>
                <c:pt idx="3">
                  <c:v>11.625376139731669</c:v>
                </c:pt>
                <c:pt idx="4">
                  <c:v>6.02212986876778</c:v>
                </c:pt>
                <c:pt idx="5">
                  <c:v>10.188906731523778</c:v>
                </c:pt>
                <c:pt idx="6">
                  <c:v>6.003101441795148</c:v>
                </c:pt>
                <c:pt idx="7">
                  <c:v>10.59075146774601</c:v>
                </c:pt>
                <c:pt idx="8">
                  <c:v>11.568270481144344</c:v>
                </c:pt>
                <c:pt idx="9">
                  <c:v>9.9763369616658792</c:v>
                </c:pt>
                <c:pt idx="10">
                  <c:v>12.801835284979477</c:v>
                </c:pt>
                <c:pt idx="11">
                  <c:v>9.2348894927615248</c:v>
                </c:pt>
                <c:pt idx="12">
                  <c:v>6.0466178465026363</c:v>
                </c:pt>
                <c:pt idx="13">
                  <c:v>8.5048693991729341</c:v>
                </c:pt>
                <c:pt idx="14">
                  <c:v>7.1024480066323044</c:v>
                </c:pt>
                <c:pt idx="15">
                  <c:v>7.9553212356294827</c:v>
                </c:pt>
                <c:pt idx="16">
                  <c:v>10.820041547832822</c:v>
                </c:pt>
                <c:pt idx="17">
                  <c:v>8.6680290834271734</c:v>
                </c:pt>
                <c:pt idx="18">
                  <c:v>11.015368215332682</c:v>
                </c:pt>
                <c:pt idx="19">
                  <c:v>8.7361341163479409</c:v>
                </c:pt>
                <c:pt idx="20">
                  <c:v>13.24321577396077</c:v>
                </c:pt>
                <c:pt idx="21">
                  <c:v>10.171721877579712</c:v>
                </c:pt>
                <c:pt idx="22">
                  <c:v>5.2712691497573161</c:v>
                </c:pt>
                <c:pt idx="23">
                  <c:v>8.6455536813095417</c:v>
                </c:pt>
                <c:pt idx="24">
                  <c:v>6.1694157654597364</c:v>
                </c:pt>
                <c:pt idx="25">
                  <c:v>5.9342915811088286</c:v>
                </c:pt>
                <c:pt idx="26">
                  <c:v>4.4691343290059731</c:v>
                </c:pt>
                <c:pt idx="27">
                  <c:v>4.7115057200794865</c:v>
                </c:pt>
              </c:numCache>
            </c:numRef>
          </c:val>
          <c:extLst>
            <c:ext xmlns:c16="http://schemas.microsoft.com/office/drawing/2014/chart" uri="{C3380CC4-5D6E-409C-BE32-E72D297353CC}">
              <c16:uniqueId val="{00000008-372C-49FB-B5D0-B69B684CA109}"/>
            </c:ext>
          </c:extLst>
        </c:ser>
        <c:ser>
          <c:idx val="3"/>
          <c:order val="3"/>
          <c:tx>
            <c:strRef>
              <c:f>[8]Total!$F$30</c:f>
              <c:strCache>
                <c:ptCount val="1"/>
                <c:pt idx="0">
                  <c:v>disability</c:v>
                </c:pt>
              </c:strCache>
            </c:strRef>
          </c:tx>
          <c:spPr>
            <a:pattFill prst="narHorz">
              <a:fgClr>
                <a:srgbClr val="000000"/>
              </a:fgClr>
              <a:bgClr>
                <a:srgbClr val="FFFFFF"/>
              </a:bgClr>
            </a:pattFill>
            <a:ln w="25400">
              <a:noFill/>
            </a:ln>
          </c:spPr>
          <c:invertIfNegative val="0"/>
          <c:dPt>
            <c:idx val="0"/>
            <c:invertIfNegative val="0"/>
            <c:bubble3D val="0"/>
            <c:spPr>
              <a:pattFill prst="narHorz">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9-372C-49FB-B5D0-B69B684CA109}"/>
              </c:ext>
            </c:extLst>
          </c:dPt>
          <c:dPt>
            <c:idx val="25"/>
            <c:invertIfNegative val="0"/>
            <c:bubble3D val="0"/>
            <c:spPr>
              <a:pattFill prst="narHorz">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A-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(2)'!$E$4:$E$31</c:f>
              <c:numCache>
                <c:formatCode>0.0</c:formatCode>
                <c:ptCount val="28"/>
                <c:pt idx="0">
                  <c:v>5.4873548735487354</c:v>
                </c:pt>
                <c:pt idx="1">
                  <c:v>12.319574575841987</c:v>
                </c:pt>
                <c:pt idx="2">
                  <c:v>15.00641366825713</c:v>
                </c:pt>
                <c:pt idx="3">
                  <c:v>12.602321319486867</c:v>
                </c:pt>
                <c:pt idx="4">
                  <c:v>9.1403699673558219</c:v>
                </c:pt>
                <c:pt idx="5">
                  <c:v>15.257323708704259</c:v>
                </c:pt>
                <c:pt idx="6">
                  <c:v>7.5863935013350465</c:v>
                </c:pt>
                <c:pt idx="7">
                  <c:v>7.6706155867442085</c:v>
                </c:pt>
                <c:pt idx="8">
                  <c:v>9.3263979193758129</c:v>
                </c:pt>
                <c:pt idx="9">
                  <c:v>8.5222432560340753</c:v>
                </c:pt>
                <c:pt idx="10">
                  <c:v>9.5638940195179671</c:v>
                </c:pt>
                <c:pt idx="11">
                  <c:v>8.1008108662179801</c:v>
                </c:pt>
                <c:pt idx="12">
                  <c:v>9.8360015611198328</c:v>
                </c:pt>
                <c:pt idx="13">
                  <c:v>6.0618438781839421</c:v>
                </c:pt>
                <c:pt idx="14">
                  <c:v>6.5862705754355382</c:v>
                </c:pt>
                <c:pt idx="15">
                  <c:v>8.0581603967717861</c:v>
                </c:pt>
                <c:pt idx="16">
                  <c:v>3.7216999401429529</c:v>
                </c:pt>
                <c:pt idx="17">
                  <c:v>7.8325061517287393</c:v>
                </c:pt>
                <c:pt idx="18">
                  <c:v>6.9512303455627604</c:v>
                </c:pt>
                <c:pt idx="19">
                  <c:v>10.354866235004769</c:v>
                </c:pt>
                <c:pt idx="20">
                  <c:v>10.043576582986075</c:v>
                </c:pt>
                <c:pt idx="21">
                  <c:v>8.036436750606871</c:v>
                </c:pt>
                <c:pt idx="22">
                  <c:v>9.993327838612192</c:v>
                </c:pt>
                <c:pt idx="23">
                  <c:v>8.2844313511201904</c:v>
                </c:pt>
                <c:pt idx="24">
                  <c:v>4.9095823077579901</c:v>
                </c:pt>
                <c:pt idx="25">
                  <c:v>6.344969199178645</c:v>
                </c:pt>
                <c:pt idx="26">
                  <c:v>9.5643163656682813</c:v>
                </c:pt>
                <c:pt idx="27">
                  <c:v>6.004939953141597</c:v>
                </c:pt>
              </c:numCache>
            </c:numRef>
          </c:val>
          <c:extLst>
            <c:ext xmlns:c16="http://schemas.microsoft.com/office/drawing/2014/chart" uri="{C3380CC4-5D6E-409C-BE32-E72D297353CC}">
              <c16:uniqueId val="{0000000B-372C-49FB-B5D0-B69B684CA109}"/>
            </c:ext>
          </c:extLst>
        </c:ser>
        <c:ser>
          <c:idx val="4"/>
          <c:order val="4"/>
          <c:tx>
            <c:strRef>
              <c:f>[8]Total!$G$30</c:f>
              <c:strCache>
                <c:ptCount val="1"/>
                <c:pt idx="0">
                  <c:v>unemployment</c:v>
                </c:pt>
              </c:strCache>
            </c:strRef>
          </c:tx>
          <c:spPr>
            <a:solidFill>
              <a:srgbClr val="4D4D4D"/>
            </a:solidFill>
            <a:ln w="25400">
              <a:noFill/>
            </a:ln>
          </c:spPr>
          <c:invertIfNegative val="0"/>
          <c:dPt>
            <c:idx val="0"/>
            <c:invertIfNegative val="0"/>
            <c:bubble3D val="0"/>
            <c:spPr>
              <a:solidFill>
                <a:srgbClr val="4D4D4D"/>
              </a:solidFill>
              <a:ln w="12700">
                <a:solidFill>
                  <a:srgbClr val="000000"/>
                </a:solidFill>
                <a:prstDash val="solid"/>
              </a:ln>
            </c:spPr>
            <c:extLst>
              <c:ext xmlns:c16="http://schemas.microsoft.com/office/drawing/2014/chart" uri="{C3380CC4-5D6E-409C-BE32-E72D297353CC}">
                <c16:uniqueId val="{0000000C-372C-49FB-B5D0-B69B684CA109}"/>
              </c:ext>
            </c:extLst>
          </c:dPt>
          <c:dPt>
            <c:idx val="25"/>
            <c:invertIfNegative val="0"/>
            <c:bubble3D val="0"/>
            <c:spPr>
              <a:solidFill>
                <a:srgbClr val="4D4D4D"/>
              </a:solidFill>
              <a:ln w="12700">
                <a:solidFill>
                  <a:srgbClr val="000000"/>
                </a:solidFill>
                <a:prstDash val="solid"/>
              </a:ln>
            </c:spPr>
            <c:extLst>
              <c:ext xmlns:c16="http://schemas.microsoft.com/office/drawing/2014/chart" uri="{C3380CC4-5D6E-409C-BE32-E72D297353CC}">
                <c16:uniqueId val="{0000000D-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(2)'!$F$4:$F$31</c:f>
              <c:numCache>
                <c:formatCode>0.0</c:formatCode>
                <c:ptCount val="28"/>
                <c:pt idx="0">
                  <c:v>7.746677466774667</c:v>
                </c:pt>
                <c:pt idx="1">
                  <c:v>4.8844995920204832</c:v>
                </c:pt>
                <c:pt idx="2">
                  <c:v>5.6438710609322031</c:v>
                </c:pt>
                <c:pt idx="3">
                  <c:v>7.7610353175411202</c:v>
                </c:pt>
                <c:pt idx="4">
                  <c:v>4.2942171296721163</c:v>
                </c:pt>
                <c:pt idx="5">
                  <c:v>3.7591140352244792</c:v>
                </c:pt>
                <c:pt idx="6">
                  <c:v>11.67636774556131</c:v>
                </c:pt>
                <c:pt idx="7">
                  <c:v>5.8077692189805585</c:v>
                </c:pt>
                <c:pt idx="8">
                  <c:v>1.1547464239271781</c:v>
                </c:pt>
                <c:pt idx="9">
                  <c:v>3.6370089919545672</c:v>
                </c:pt>
                <c:pt idx="10">
                  <c:v>3.4416109322290311</c:v>
                </c:pt>
                <c:pt idx="11">
                  <c:v>3.4606845473063452</c:v>
                </c:pt>
                <c:pt idx="12">
                  <c:v>2.113230885008615</c:v>
                </c:pt>
                <c:pt idx="13">
                  <c:v>6.1357410917954276</c:v>
                </c:pt>
                <c:pt idx="14">
                  <c:v>11.681764465808573</c:v>
                </c:pt>
                <c:pt idx="15">
                  <c:v>5.0562117302950185</c:v>
                </c:pt>
                <c:pt idx="16">
                  <c:v>4.8096897996549419</c:v>
                </c:pt>
                <c:pt idx="17">
                  <c:v>2.2883040691774057</c:v>
                </c:pt>
                <c:pt idx="18">
                  <c:v>3.2513102958159368</c:v>
                </c:pt>
                <c:pt idx="19">
                  <c:v>1.8671886764041561</c:v>
                </c:pt>
                <c:pt idx="20">
                  <c:v>2.2074143713792056</c:v>
                </c:pt>
                <c:pt idx="21">
                  <c:v>5.3149869090334487</c:v>
                </c:pt>
                <c:pt idx="22">
                  <c:v>5.0747674555516307</c:v>
                </c:pt>
                <c:pt idx="23">
                  <c:v>2.0099308640802067</c:v>
                </c:pt>
                <c:pt idx="24">
                  <c:v>4.4973103010458093</c:v>
                </c:pt>
                <c:pt idx="25">
                  <c:v>2.8336755646817249</c:v>
                </c:pt>
                <c:pt idx="26">
                  <c:v>2.2351096668493091</c:v>
                </c:pt>
                <c:pt idx="27">
                  <c:v>1.7831096293510467</c:v>
                </c:pt>
              </c:numCache>
            </c:numRef>
          </c:val>
          <c:extLst>
            <c:ext xmlns:c16="http://schemas.microsoft.com/office/drawing/2014/chart" uri="{C3380CC4-5D6E-409C-BE32-E72D297353CC}">
              <c16:uniqueId val="{0000000E-372C-49FB-B5D0-B69B684CA109}"/>
            </c:ext>
          </c:extLst>
        </c:ser>
        <c:ser>
          <c:idx val="5"/>
          <c:order val="5"/>
          <c:tx>
            <c:strRef>
              <c:f>[8]Total!$H$30</c:f>
              <c:strCache>
                <c:ptCount val="1"/>
                <c:pt idx="0">
                  <c:v>social exclusion n.e.c</c:v>
                </c:pt>
              </c:strCache>
            </c:strRef>
          </c:tx>
          <c:spPr>
            <a:pattFill prst="dkDnDiag">
              <a:fgClr>
                <a:srgbClr val="000000"/>
              </a:fgClr>
              <a:bgClr>
                <a:srgbClr val="FFFFFF"/>
              </a:bgClr>
            </a:pattFill>
            <a:ln w="25400">
              <a:noFill/>
            </a:ln>
          </c:spPr>
          <c:invertIfNegative val="0"/>
          <c:dPt>
            <c:idx val="0"/>
            <c:invertIfNegative val="0"/>
            <c:bubble3D val="0"/>
            <c:spPr>
              <a:pattFill prst="dkDnDiag">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F-372C-49FB-B5D0-B69B684CA109}"/>
              </c:ext>
            </c:extLst>
          </c:dPt>
          <c:dPt>
            <c:idx val="25"/>
            <c:invertIfNegative val="0"/>
            <c:bubble3D val="0"/>
            <c:spPr>
              <a:pattFill prst="dkDnDiag">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10-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(2)'!$G$4:$G$31</c:f>
              <c:numCache>
                <c:formatCode>0.0</c:formatCode>
                <c:ptCount val="28"/>
                <c:pt idx="0">
                  <c:v>2.0400204002040021</c:v>
                </c:pt>
                <c:pt idx="1">
                  <c:v>2.129934441912158</c:v>
                </c:pt>
                <c:pt idx="2">
                  <c:v>2.634706659067608</c:v>
                </c:pt>
                <c:pt idx="3">
                  <c:v>2.2269734609380301</c:v>
                </c:pt>
                <c:pt idx="4">
                  <c:v>6.3643037875113082</c:v>
                </c:pt>
                <c:pt idx="5">
                  <c:v>2.0789614547117545</c:v>
                </c:pt>
                <c:pt idx="6">
                  <c:v>1.3041437653097203</c:v>
                </c:pt>
                <c:pt idx="7">
                  <c:v>0.63690168351134879</c:v>
                </c:pt>
                <c:pt idx="8">
                  <c:v>0.60858257477243172</c:v>
                </c:pt>
                <c:pt idx="9">
                  <c:v>3.2513014671083771</c:v>
                </c:pt>
                <c:pt idx="10">
                  <c:v>0.72616590723320862</c:v>
                </c:pt>
                <c:pt idx="11">
                  <c:v>1.0560016749468946</c:v>
                </c:pt>
                <c:pt idx="12">
                  <c:v>0.67611713447343458</c:v>
                </c:pt>
                <c:pt idx="13">
                  <c:v>1.553168545273814</c:v>
                </c:pt>
                <c:pt idx="14">
                  <c:v>2.3222656395687729</c:v>
                </c:pt>
                <c:pt idx="15">
                  <c:v>1.3424463908308792</c:v>
                </c:pt>
                <c:pt idx="16">
                  <c:v>5.218126122319636</c:v>
                </c:pt>
                <c:pt idx="17">
                  <c:v>2.3202791564137857</c:v>
                </c:pt>
                <c:pt idx="18">
                  <c:v>1.0526783334813894</c:v>
                </c:pt>
                <c:pt idx="19">
                  <c:v>1.3251016413190784</c:v>
                </c:pt>
                <c:pt idx="20">
                  <c:v>3.4880323203577603</c:v>
                </c:pt>
                <c:pt idx="21">
                  <c:v>1.082014020002888</c:v>
                </c:pt>
                <c:pt idx="22">
                  <c:v>1.214856679356856</c:v>
                </c:pt>
                <c:pt idx="23">
                  <c:v>2.4945950440711786</c:v>
                </c:pt>
                <c:pt idx="24">
                  <c:v>2.3303299289800679</c:v>
                </c:pt>
                <c:pt idx="25">
                  <c:v>2.0123203285420947</c:v>
                </c:pt>
                <c:pt idx="26">
                  <c:v>0.93527404506024492</c:v>
                </c:pt>
                <c:pt idx="27">
                  <c:v>0.19998678613357188</c:v>
                </c:pt>
              </c:numCache>
            </c:numRef>
          </c:val>
          <c:extLst>
            <c:ext xmlns:c16="http://schemas.microsoft.com/office/drawing/2014/chart" uri="{C3380CC4-5D6E-409C-BE32-E72D297353CC}">
              <c16:uniqueId val="{00000011-372C-49FB-B5D0-B69B684CA109}"/>
            </c:ext>
          </c:extLst>
        </c:ser>
        <c:ser>
          <c:idx val="6"/>
          <c:order val="6"/>
          <c:tx>
            <c:strRef>
              <c:f>[8]Total!$I$30</c:f>
              <c:strCache>
                <c:ptCount val="1"/>
                <c:pt idx="0">
                  <c:v>housing</c:v>
                </c:pt>
              </c:strCache>
            </c:strRef>
          </c:tx>
          <c:spPr>
            <a:solidFill>
              <a:srgbClr val="000000"/>
            </a:solidFill>
            <a:ln w="12700">
              <a:solidFill>
                <a:srgbClr val="000000"/>
              </a:solidFill>
              <a:prstDash val="solid"/>
            </a:ln>
          </c:spPr>
          <c:invertIfNegative val="0"/>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(2)'!$H$4:$H$31</c:f>
              <c:numCache>
                <c:formatCode>0.0</c:formatCode>
                <c:ptCount val="28"/>
                <c:pt idx="0">
                  <c:v>1.5696156961569618</c:v>
                </c:pt>
                <c:pt idx="1">
                  <c:v>0.78078838524520977</c:v>
                </c:pt>
                <c:pt idx="2">
                  <c:v>2.4706360757456576</c:v>
                </c:pt>
                <c:pt idx="3">
                  <c:v>0.97445643566596518</c:v>
                </c:pt>
                <c:pt idx="4">
                  <c:v>1.4185140999252723</c:v>
                </c:pt>
                <c:pt idx="5">
                  <c:v>1.6558311636342848</c:v>
                </c:pt>
                <c:pt idx="6">
                  <c:v>0.89989996993074806</c:v>
                </c:pt>
                <c:pt idx="7">
                  <c:v>2.2731099485715935</c:v>
                </c:pt>
                <c:pt idx="8">
                  <c:v>0.17685305591677503</c:v>
                </c:pt>
                <c:pt idx="9">
                  <c:v>0</c:v>
                </c:pt>
                <c:pt idx="10">
                  <c:v>4.1325523738128682</c:v>
                </c:pt>
                <c:pt idx="11">
                  <c:v>0.34633016518291387</c:v>
                </c:pt>
                <c:pt idx="12">
                  <c:v>5.8272012312257884</c:v>
                </c:pt>
                <c:pt idx="13">
                  <c:v>2.6117438578962942</c:v>
                </c:pt>
                <c:pt idx="14">
                  <c:v>0.51745615315679161</c:v>
                </c:pt>
                <c:pt idx="15">
                  <c:v>2.2611950529983673</c:v>
                </c:pt>
                <c:pt idx="16">
                  <c:v>3.5421287982817504</c:v>
                </c:pt>
                <c:pt idx="17">
                  <c:v>7.0901280393710631E-2</c:v>
                </c:pt>
                <c:pt idx="18">
                  <c:v>1.1726037132450917</c:v>
                </c:pt>
                <c:pt idx="19">
                  <c:v>1.2548310997339759E-2</c:v>
                </c:pt>
                <c:pt idx="20">
                  <c:v>0</c:v>
                </c:pt>
                <c:pt idx="21">
                  <c:v>0.3823760989737009</c:v>
                </c:pt>
                <c:pt idx="22">
                  <c:v>1.282101600010466E-2</c:v>
                </c:pt>
                <c:pt idx="23">
                  <c:v>1.6630633627141192E-2</c:v>
                </c:pt>
                <c:pt idx="24">
                  <c:v>2.0199657708428469</c:v>
                </c:pt>
                <c:pt idx="25">
                  <c:v>1.3449691991786448</c:v>
                </c:pt>
                <c:pt idx="26">
                  <c:v>0.50054883154036311</c:v>
                </c:pt>
                <c:pt idx="27">
                  <c:v>8.0553762648465407E-2</c:v>
                </c:pt>
              </c:numCache>
            </c:numRef>
          </c:val>
          <c:extLst>
            <c:ext xmlns:c16="http://schemas.microsoft.com/office/drawing/2014/chart" uri="{C3380CC4-5D6E-409C-BE32-E72D297353CC}">
              <c16:uniqueId val="{00000012-372C-49FB-B5D0-B69B684CA109}"/>
            </c:ext>
          </c:extLst>
        </c:ser>
        <c:dLbls>
          <c:showLegendKey val="0"/>
          <c:showVal val="0"/>
          <c:showCatName val="0"/>
          <c:showSerName val="0"/>
          <c:showPercent val="0"/>
          <c:showBubbleSize val="0"/>
        </c:dLbls>
        <c:gapWidth val="150"/>
        <c:overlap val="100"/>
        <c:axId val="171731968"/>
        <c:axId val="171733760"/>
      </c:barChart>
      <c:catAx>
        <c:axId val="17173196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75" b="0" i="0" u="none" strike="noStrike" baseline="0">
                <a:solidFill>
                  <a:srgbClr val="000000"/>
                </a:solidFill>
                <a:latin typeface="Arial"/>
                <a:ea typeface="Arial"/>
                <a:cs typeface="Arial"/>
              </a:defRPr>
            </a:pPr>
            <a:endParaRPr lang="en-US"/>
          </a:p>
        </c:txPr>
        <c:crossAx val="171733760"/>
        <c:crosses val="autoZero"/>
        <c:auto val="1"/>
        <c:lblAlgn val="ctr"/>
        <c:lblOffset val="100"/>
        <c:tickLblSkip val="1"/>
        <c:tickMarkSkip val="1"/>
        <c:noMultiLvlLbl val="0"/>
      </c:catAx>
      <c:valAx>
        <c:axId val="171733760"/>
        <c:scaling>
          <c:orientation val="minMax"/>
          <c:max val="100"/>
        </c:scaling>
        <c:delete val="0"/>
        <c:axPos val="l"/>
        <c:majorGridlines>
          <c:spPr>
            <a:ln w="12700">
              <a:solidFill>
                <a:srgbClr val="969696"/>
              </a:solidFill>
              <a:prstDash val="solid"/>
            </a:ln>
          </c:spPr>
        </c:majorGridlines>
        <c:title>
          <c:tx>
            <c:rich>
              <a:bodyPr/>
              <a:lstStyle/>
              <a:p>
                <a:pPr>
                  <a:defRPr sz="775" b="0" i="0" u="none" strike="noStrike" baseline="0">
                    <a:solidFill>
                      <a:srgbClr val="000000"/>
                    </a:solidFill>
                    <a:latin typeface="Arial"/>
                    <a:ea typeface="Arial"/>
                    <a:cs typeface="Arial"/>
                  </a:defRPr>
                </a:pPr>
                <a:r>
                  <a:rPr lang="en-GB"/>
                  <a:t>per cent</a:t>
                </a:r>
              </a:p>
            </c:rich>
          </c:tx>
          <c:layout>
            <c:manualLayout>
              <c:xMode val="edge"/>
              <c:yMode val="edge"/>
              <c:x val="1.0401188707281721E-2"/>
              <c:y val="0.41866078941091339"/>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75" b="0" i="0" u="none" strike="noStrike" baseline="0">
                <a:solidFill>
                  <a:srgbClr val="000000"/>
                </a:solidFill>
                <a:latin typeface="Arial"/>
                <a:ea typeface="Arial"/>
                <a:cs typeface="Arial"/>
              </a:defRPr>
            </a:pPr>
            <a:endParaRPr lang="en-US"/>
          </a:p>
        </c:txPr>
        <c:crossAx val="171731968"/>
        <c:crosses val="autoZero"/>
        <c:crossBetween val="between"/>
      </c:valAx>
      <c:spPr>
        <a:noFill/>
        <a:ln w="25400">
          <a:noFill/>
        </a:ln>
      </c:spPr>
    </c:plotArea>
    <c:legend>
      <c:legendPos val="b"/>
      <c:layout>
        <c:manualLayout>
          <c:xMode val="edge"/>
          <c:yMode val="edge"/>
          <c:x val="2.2288261515601811E-2"/>
          <c:y val="1.4354066985645278E-2"/>
          <c:w val="0.85438398209139155"/>
          <c:h val="6.6985645933014343E-2"/>
        </c:manualLayout>
      </c:layout>
      <c:overlay val="0"/>
      <c:spPr>
        <a:solidFill>
          <a:srgbClr val="FFFFFF"/>
        </a:solidFill>
        <a:ln w="25400">
          <a:noFill/>
        </a:ln>
      </c:spPr>
      <c:txPr>
        <a:bodyPr/>
        <a:lstStyle/>
        <a:p>
          <a:pPr>
            <a:defRPr sz="6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9525">
      <a:noFill/>
    </a:ln>
  </c:spPr>
  <c:txPr>
    <a:bodyPr/>
    <a:lstStyle/>
    <a:p>
      <a:pPr>
        <a:defRPr sz="7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Arial" pitchFamily="34" charset="0"/>
                <a:ea typeface="Calibri"/>
                <a:cs typeface="Arial" pitchFamily="34" charset="0"/>
              </a:defRPr>
            </a:pPr>
            <a:r>
              <a:rPr lang="en-GB" sz="900">
                <a:latin typeface="Arial" pitchFamily="34" charset="0"/>
                <a:cs typeface="Arial" pitchFamily="34" charset="0"/>
              </a:rPr>
              <a:t>Chart 1.6. Net expenditure by ESSPROS function: 2012 - 2021</a:t>
            </a:r>
          </a:p>
        </c:rich>
      </c:tx>
      <c:overlay val="0"/>
    </c:title>
    <c:autoTitleDeleted val="0"/>
    <c:plotArea>
      <c:layout>
        <c:manualLayout>
          <c:layoutTarget val="inner"/>
          <c:xMode val="edge"/>
          <c:yMode val="edge"/>
          <c:x val="0.15857307845769972"/>
          <c:y val="9.222970926711084E-2"/>
          <c:w val="0.83690288713910765"/>
          <c:h val="0.71639467288814362"/>
        </c:manualLayout>
      </c:layout>
      <c:barChart>
        <c:barDir val="col"/>
        <c:grouping val="stacked"/>
        <c:varyColors val="0"/>
        <c:ser>
          <c:idx val="1"/>
          <c:order val="0"/>
          <c:spPr>
            <a:solidFill>
              <a:schemeClr val="bg2">
                <a:lumMod val="7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data'!$G$5:$P$5</c:f>
              <c:numCache>
                <c:formatCode>#,##0</c:formatCode>
                <c:ptCount val="10"/>
                <c:pt idx="0">
                  <c:v>425835.63275744999</c:v>
                </c:pt>
                <c:pt idx="1">
                  <c:v>463474.74678778992</c:v>
                </c:pt>
                <c:pt idx="2">
                  <c:v>504316.72366570204</c:v>
                </c:pt>
                <c:pt idx="3">
                  <c:v>534095.38146204001</c:v>
                </c:pt>
                <c:pt idx="4">
                  <c:v>582866.26330751507</c:v>
                </c:pt>
                <c:pt idx="5">
                  <c:v>622012.08611534315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0-390E-4691-99EC-82BF3F9D62D0}"/>
            </c:ext>
          </c:extLst>
        </c:ser>
        <c:ser>
          <c:idx val="2"/>
          <c:order val="1"/>
          <c:spPr>
            <a:solidFill>
              <a:srgbClr val="FFFF00"/>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data'!$G$6:$P$6</c:f>
              <c:numCache>
                <c:formatCode>#,##0</c:formatCode>
                <c:ptCount val="10"/>
                <c:pt idx="0">
                  <c:v>52292.312582999999</c:v>
                </c:pt>
                <c:pt idx="1">
                  <c:v>55147.554876972994</c:v>
                </c:pt>
                <c:pt idx="2">
                  <c:v>58813.611517070007</c:v>
                </c:pt>
                <c:pt idx="3">
                  <c:v>60461.147854488991</c:v>
                </c:pt>
                <c:pt idx="4">
                  <c:v>61969.954064282007</c:v>
                </c:pt>
                <c:pt idx="5">
                  <c:v>65895.304725677997</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1-390E-4691-99EC-82BF3F9D62D0}"/>
            </c:ext>
          </c:extLst>
        </c:ser>
        <c:ser>
          <c:idx val="3"/>
          <c:order val="2"/>
          <c:spPr>
            <a:solidFill>
              <a:schemeClr val="bg1">
                <a:lumMod val="6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data'!$G$7:$P$7</c:f>
              <c:numCache>
                <c:formatCode>#,##0</c:formatCode>
                <c:ptCount val="10"/>
                <c:pt idx="0">
                  <c:v>585298.357044857</c:v>
                </c:pt>
                <c:pt idx="1">
                  <c:v>603622.09693136194</c:v>
                </c:pt>
                <c:pt idx="2">
                  <c:v>632184.40961773903</c:v>
                </c:pt>
                <c:pt idx="3">
                  <c:v>664329.15101201402</c:v>
                </c:pt>
                <c:pt idx="4">
                  <c:v>720381.37014038989</c:v>
                </c:pt>
                <c:pt idx="5">
                  <c:v>789569.68321359705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2-390E-4691-99EC-82BF3F9D62D0}"/>
            </c:ext>
          </c:extLst>
        </c:ser>
        <c:ser>
          <c:idx val="4"/>
          <c:order val="3"/>
          <c:spPr>
            <a:solidFill>
              <a:srgbClr val="FF0000"/>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data'!$G$8:$P$8</c:f>
              <c:numCache>
                <c:formatCode>#,##0</c:formatCode>
                <c:ptCount val="10"/>
                <c:pt idx="0">
                  <c:v>126369.09129124301</c:v>
                </c:pt>
                <c:pt idx="1">
                  <c:v>124938.03158441499</c:v>
                </c:pt>
                <c:pt idx="2">
                  <c:v>128594.66781510199</c:v>
                </c:pt>
                <c:pt idx="3">
                  <c:v>130106.44990917499</c:v>
                </c:pt>
                <c:pt idx="4">
                  <c:v>137154.327919089</c:v>
                </c:pt>
                <c:pt idx="5">
                  <c:v>147738.28904142499</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3-390E-4691-99EC-82BF3F9D62D0}"/>
            </c:ext>
          </c:extLst>
        </c:ser>
        <c:ser>
          <c:idx val="5"/>
          <c:order val="4"/>
          <c:spPr>
            <a:solidFill>
              <a:schemeClr val="bg2">
                <a:lumMod val="2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data'!$G$9:$P$9</c:f>
              <c:numCache>
                <c:formatCode>#,##0</c:formatCode>
                <c:ptCount val="10"/>
                <c:pt idx="0">
                  <c:v>80540.800000000003</c:v>
                </c:pt>
                <c:pt idx="1">
                  <c:v>88057</c:v>
                </c:pt>
                <c:pt idx="2">
                  <c:v>104741.86</c:v>
                </c:pt>
                <c:pt idx="3">
                  <c:v>105647.81999999999</c:v>
                </c:pt>
                <c:pt idx="4">
                  <c:v>97935.679999999993</c:v>
                </c:pt>
                <c:pt idx="5">
                  <c:v>102542.91800000001</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4-390E-4691-99EC-82BF3F9D62D0}"/>
            </c:ext>
          </c:extLst>
        </c:ser>
        <c:ser>
          <c:idx val="6"/>
          <c:order val="5"/>
          <c:spPr>
            <a:solidFill>
              <a:schemeClr val="tx1"/>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data'!$G$10:$P$10</c:f>
              <c:numCache>
                <c:formatCode>#,##0</c:formatCode>
                <c:ptCount val="10"/>
                <c:pt idx="0">
                  <c:v>39595.314950594999</c:v>
                </c:pt>
                <c:pt idx="1">
                  <c:v>45574.858693555994</c:v>
                </c:pt>
                <c:pt idx="2">
                  <c:v>45087.893537442993</c:v>
                </c:pt>
                <c:pt idx="3">
                  <c:v>47857.668835049997</c:v>
                </c:pt>
                <c:pt idx="4">
                  <c:v>39795.000864474998</c:v>
                </c:pt>
                <c:pt idx="5">
                  <c:v>31833.242368119001</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5-390E-4691-99EC-82BF3F9D62D0}"/>
            </c:ext>
          </c:extLst>
        </c:ser>
        <c:ser>
          <c:idx val="7"/>
          <c:order val="6"/>
          <c:spPr>
            <a:blipFill>
              <a:blip xmlns:r="http://schemas.openxmlformats.org/officeDocument/2006/relationships" r:embed="rId1"/>
              <a:tile tx="0" ty="0" sx="100000" sy="100000" flip="none" algn="tl"/>
            </a:blip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data'!$G$11:$P$11</c:f>
              <c:numCache>
                <c:formatCode>#,##0</c:formatCode>
                <c:ptCount val="10"/>
                <c:pt idx="0">
                  <c:v>5478.96</c:v>
                </c:pt>
                <c:pt idx="1">
                  <c:v>7258.95</c:v>
                </c:pt>
                <c:pt idx="2">
                  <c:v>10788.67</c:v>
                </c:pt>
                <c:pt idx="3">
                  <c:v>20512.599999999999</c:v>
                </c:pt>
                <c:pt idx="4">
                  <c:v>15925.809999999998</c:v>
                </c:pt>
                <c:pt idx="5">
                  <c:v>13158.35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6-390E-4691-99EC-82BF3F9D62D0}"/>
            </c:ext>
          </c:extLst>
        </c:ser>
        <c:ser>
          <c:idx val="8"/>
          <c:order val="7"/>
          <c:spPr>
            <a:solidFill>
              <a:srgbClr val="00B050"/>
            </a:solidFill>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data'!$G$12:$P$12</c:f>
              <c:numCache>
                <c:formatCode>#,##0</c:formatCode>
                <c:ptCount val="10"/>
                <c:pt idx="0">
                  <c:v>22156.400000000001</c:v>
                </c:pt>
                <c:pt idx="1">
                  <c:v>22590.969999999998</c:v>
                </c:pt>
                <c:pt idx="2">
                  <c:v>26490.270000000004</c:v>
                </c:pt>
                <c:pt idx="3">
                  <c:v>23006.07</c:v>
                </c:pt>
                <c:pt idx="4">
                  <c:v>22067.079999999998</c:v>
                </c:pt>
                <c:pt idx="5">
                  <c:v>21888.530000000002</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7-390E-4691-99EC-82BF3F9D62D0}"/>
            </c:ext>
          </c:extLst>
        </c:ser>
        <c:dLbls>
          <c:showLegendKey val="0"/>
          <c:showVal val="0"/>
          <c:showCatName val="0"/>
          <c:showSerName val="0"/>
          <c:showPercent val="0"/>
          <c:showBubbleSize val="0"/>
        </c:dLbls>
        <c:gapWidth val="150"/>
        <c:overlap val="100"/>
        <c:axId val="70183552"/>
        <c:axId val="72766208"/>
      </c:barChart>
      <c:catAx>
        <c:axId val="70183552"/>
        <c:scaling>
          <c:orientation val="minMax"/>
        </c:scaling>
        <c:delete val="0"/>
        <c:axPos val="b"/>
        <c:title>
          <c:tx>
            <c:rich>
              <a:bodyPr/>
              <a:lstStyle/>
              <a:p>
                <a:pPr>
                  <a:defRPr sz="800">
                    <a:latin typeface="Arial" pitchFamily="34" charset="0"/>
                    <a:cs typeface="Arial" pitchFamily="34" charset="0"/>
                  </a:defRPr>
                </a:pPr>
                <a:r>
                  <a:rPr lang="en-GB" sz="800">
                    <a:latin typeface="Arial" pitchFamily="34" charset="0"/>
                    <a:cs typeface="Arial" pitchFamily="34" charset="0"/>
                  </a:rPr>
                  <a:t>Year</a:t>
                </a:r>
              </a:p>
            </c:rich>
          </c:tx>
          <c:overlay val="0"/>
        </c:title>
        <c:numFmt formatCode="General" sourceLinked="1"/>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2766208"/>
        <c:crosses val="autoZero"/>
        <c:auto val="1"/>
        <c:lblAlgn val="ctr"/>
        <c:lblOffset val="100"/>
        <c:noMultiLvlLbl val="0"/>
      </c:catAx>
      <c:valAx>
        <c:axId val="72766208"/>
        <c:scaling>
          <c:orientation val="minMax"/>
        </c:scaling>
        <c:delete val="0"/>
        <c:axPos val="l"/>
        <c:majorGridlines/>
        <c:numFmt formatCode="#,##0.0" sourceLinked="0"/>
        <c:majorTickMark val="none"/>
        <c:minorTickMark val="none"/>
        <c:tickLblPos val="nextTo"/>
        <c:spPr>
          <a:ln>
            <a:noFill/>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0183552"/>
        <c:crosses val="autoZero"/>
        <c:crossBetween val="between"/>
        <c:dispUnits>
          <c:builtInUnit val="millions"/>
          <c:dispUnitsLbl>
            <c:tx>
              <c:rich>
                <a:bodyPr/>
                <a:lstStyle/>
                <a:p>
                  <a:pPr>
                    <a:defRPr sz="800">
                      <a:latin typeface="Arial" pitchFamily="34" charset="0"/>
                      <a:cs typeface="Arial" pitchFamily="34" charset="0"/>
                    </a:defRPr>
                  </a:pPr>
                  <a:r>
                    <a:rPr lang="en-GB" sz="800">
                      <a:latin typeface="Arial" pitchFamily="34" charset="0"/>
                      <a:cs typeface="Arial" pitchFamily="34" charset="0"/>
                    </a:rPr>
                    <a:t>€ millions</a:t>
                  </a:r>
                </a:p>
              </c:rich>
            </c:tx>
          </c:dispUnitsLbl>
        </c:dispUnits>
      </c:valAx>
    </c:plotArea>
    <c:legend>
      <c:legendPos val="b"/>
      <c:overlay val="0"/>
      <c:txPr>
        <a:bodyPr/>
        <a:lstStyle/>
        <a:p>
          <a:pPr>
            <a:defRPr sz="800" b="0" i="0" u="none" strike="noStrike" baseline="0">
              <a:solidFill>
                <a:srgbClr val="000000"/>
              </a:solidFill>
              <a:latin typeface="Arial" pitchFamily="34" charset="0"/>
              <a:ea typeface="Calibri"/>
              <a:cs typeface="Arial" pitchFamily="34" charset="0"/>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pitchFamily="34" charset="0"/>
                <a:ea typeface="Calibri"/>
                <a:cs typeface="Arial" pitchFamily="34" charset="0"/>
              </a:defRPr>
            </a:pPr>
            <a:r>
              <a:rPr lang="en-GB" sz="800">
                <a:latin typeface="Arial" pitchFamily="34" charset="0"/>
                <a:cs typeface="Arial" pitchFamily="34" charset="0"/>
              </a:rPr>
              <a:t>Chart 1.7. Pension</a:t>
            </a:r>
            <a:r>
              <a:rPr lang="en-GB" sz="800" baseline="0">
                <a:latin typeface="Arial" pitchFamily="34" charset="0"/>
                <a:cs typeface="Arial" pitchFamily="34" charset="0"/>
              </a:rPr>
              <a:t>ers </a:t>
            </a:r>
            <a:r>
              <a:rPr lang="en-GB" sz="800">
                <a:latin typeface="Arial" pitchFamily="34" charset="0"/>
                <a:cs typeface="Arial" pitchFamily="34" charset="0"/>
              </a:rPr>
              <a:t>by sex: 2013 - 2022 </a:t>
            </a:r>
          </a:p>
        </c:rich>
      </c:tx>
      <c:overlay val="0"/>
    </c:title>
    <c:autoTitleDeleted val="0"/>
    <c:plotArea>
      <c:layout>
        <c:manualLayout>
          <c:layoutTarget val="inner"/>
          <c:xMode val="edge"/>
          <c:yMode val="edge"/>
          <c:x val="0.14623887531300001"/>
          <c:y val="0.12861774167992779"/>
          <c:w val="0.83690288713910765"/>
          <c:h val="0.70981021073153261"/>
        </c:manualLayout>
      </c:layout>
      <c:lineChart>
        <c:grouping val="standard"/>
        <c:varyColors val="0"/>
        <c:ser>
          <c:idx val="0"/>
          <c:order val="0"/>
          <c:tx>
            <c:strRef>
              <c:f>'C1.7 data'!$Q$21</c:f>
              <c:strCache>
                <c:ptCount val="1"/>
                <c:pt idx="0">
                  <c:v>Male</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data'!$Q$28:$Q$37</c:f>
              <c:numCache>
                <c:formatCode>#,##0</c:formatCode>
                <c:ptCount val="10"/>
                <c:pt idx="0">
                  <c:v>46678</c:v>
                </c:pt>
                <c:pt idx="1">
                  <c:v>47853</c:v>
                </c:pt>
                <c:pt idx="2">
                  <c:v>49238</c:v>
                </c:pt>
                <c:pt idx="3">
                  <c:v>50601</c:v>
                </c:pt>
                <c:pt idx="4">
                  <c:v>52008</c:v>
                </c:pt>
                <c:pt idx="5">
                  <c:v>0</c:v>
                </c:pt>
                <c:pt idx="6">
                  <c:v>0</c:v>
                </c:pt>
                <c:pt idx="7">
                  <c:v>0</c:v>
                </c:pt>
                <c:pt idx="8">
                  <c:v>0</c:v>
                </c:pt>
                <c:pt idx="9">
                  <c:v>0</c:v>
                </c:pt>
              </c:numCache>
            </c:numRef>
          </c:val>
          <c:smooth val="0"/>
          <c:extLst>
            <c:ext xmlns:c16="http://schemas.microsoft.com/office/drawing/2014/chart" uri="{C3380CC4-5D6E-409C-BE32-E72D297353CC}">
              <c16:uniqueId val="{00000000-4D01-49A4-B813-A2F224953537}"/>
            </c:ext>
          </c:extLst>
        </c:ser>
        <c:ser>
          <c:idx val="1"/>
          <c:order val="1"/>
          <c:tx>
            <c:strRef>
              <c:f>'C1.7 data'!$R$21</c:f>
              <c:strCache>
                <c:ptCount val="1"/>
                <c:pt idx="0">
                  <c:v>Female</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data'!$R$28:$R$37</c:f>
              <c:numCache>
                <c:formatCode>#,##0</c:formatCode>
                <c:ptCount val="10"/>
                <c:pt idx="0">
                  <c:v>35014</c:v>
                </c:pt>
                <c:pt idx="1">
                  <c:v>35946</c:v>
                </c:pt>
                <c:pt idx="2">
                  <c:v>36927</c:v>
                </c:pt>
                <c:pt idx="3">
                  <c:v>37878</c:v>
                </c:pt>
                <c:pt idx="4">
                  <c:v>39119</c:v>
                </c:pt>
                <c:pt idx="5">
                  <c:v>0</c:v>
                </c:pt>
                <c:pt idx="6">
                  <c:v>0</c:v>
                </c:pt>
                <c:pt idx="7">
                  <c:v>0</c:v>
                </c:pt>
                <c:pt idx="8">
                  <c:v>0</c:v>
                </c:pt>
                <c:pt idx="9">
                  <c:v>0</c:v>
                </c:pt>
              </c:numCache>
            </c:numRef>
          </c:val>
          <c:smooth val="0"/>
          <c:extLst>
            <c:ext xmlns:c16="http://schemas.microsoft.com/office/drawing/2014/chart" uri="{C3380CC4-5D6E-409C-BE32-E72D297353CC}">
              <c16:uniqueId val="{00000001-4D01-49A4-B813-A2F224953537}"/>
            </c:ext>
          </c:extLst>
        </c:ser>
        <c:ser>
          <c:idx val="2"/>
          <c:order val="2"/>
          <c:tx>
            <c:strRef>
              <c:f>'C1.7 data'!$S$21</c:f>
              <c:strCache>
                <c:ptCount val="1"/>
                <c:pt idx="0">
                  <c:v>Total</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data'!$S$28:$S$37</c:f>
              <c:numCache>
                <c:formatCode>#,##0</c:formatCode>
                <c:ptCount val="10"/>
                <c:pt idx="0">
                  <c:v>81692</c:v>
                </c:pt>
                <c:pt idx="1">
                  <c:v>83799</c:v>
                </c:pt>
                <c:pt idx="2">
                  <c:v>86165</c:v>
                </c:pt>
                <c:pt idx="3">
                  <c:v>88479</c:v>
                </c:pt>
                <c:pt idx="4">
                  <c:v>91127</c:v>
                </c:pt>
                <c:pt idx="5">
                  <c:v>0</c:v>
                </c:pt>
                <c:pt idx="6">
                  <c:v>0</c:v>
                </c:pt>
                <c:pt idx="7">
                  <c:v>0</c:v>
                </c:pt>
                <c:pt idx="8">
                  <c:v>0</c:v>
                </c:pt>
                <c:pt idx="9">
                  <c:v>0</c:v>
                </c:pt>
              </c:numCache>
            </c:numRef>
          </c:val>
          <c:smooth val="0"/>
          <c:extLst>
            <c:ext xmlns:c16="http://schemas.microsoft.com/office/drawing/2014/chart" uri="{C3380CC4-5D6E-409C-BE32-E72D297353CC}">
              <c16:uniqueId val="{00000002-4D01-49A4-B813-A2F224953537}"/>
            </c:ext>
          </c:extLst>
        </c:ser>
        <c:dLbls>
          <c:showLegendKey val="0"/>
          <c:showVal val="0"/>
          <c:showCatName val="0"/>
          <c:showSerName val="0"/>
          <c:showPercent val="0"/>
          <c:showBubbleSize val="0"/>
        </c:dLbls>
        <c:smooth val="0"/>
        <c:axId val="73015680"/>
        <c:axId val="73017600"/>
      </c:lineChart>
      <c:catAx>
        <c:axId val="73015680"/>
        <c:scaling>
          <c:orientation val="minMax"/>
        </c:scaling>
        <c:delete val="0"/>
        <c:axPos val="b"/>
        <c:title>
          <c:tx>
            <c:rich>
              <a:bodyPr/>
              <a:lstStyle/>
              <a:p>
                <a:pPr>
                  <a:defRPr sz="800">
                    <a:latin typeface="Arial" pitchFamily="34" charset="0"/>
                    <a:cs typeface="Arial" pitchFamily="34" charset="0"/>
                  </a:defRPr>
                </a:pPr>
                <a:r>
                  <a:rPr lang="en-US" sz="800">
                    <a:latin typeface="Arial" pitchFamily="34" charset="0"/>
                    <a:cs typeface="Arial" pitchFamily="34" charset="0"/>
                  </a:rPr>
                  <a:t>Year</a:t>
                </a:r>
              </a:p>
            </c:rich>
          </c:tx>
          <c:overlay val="0"/>
        </c:title>
        <c:numFmt formatCode="General" sourceLinked="1"/>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3017600"/>
        <c:crosses val="autoZero"/>
        <c:auto val="1"/>
        <c:lblAlgn val="ctr"/>
        <c:lblOffset val="100"/>
        <c:noMultiLvlLbl val="0"/>
      </c:catAx>
      <c:valAx>
        <c:axId val="73017600"/>
        <c:scaling>
          <c:orientation val="minMax"/>
        </c:scaling>
        <c:delete val="0"/>
        <c:axPos val="l"/>
        <c:title>
          <c:tx>
            <c:rich>
              <a:bodyPr rot="-5400000" vert="horz"/>
              <a:lstStyle/>
              <a:p>
                <a:pPr>
                  <a:defRPr sz="800" b="0" i="0" u="none" strike="noStrike" baseline="0">
                    <a:solidFill>
                      <a:srgbClr val="000000"/>
                    </a:solidFill>
                    <a:latin typeface="Arial" pitchFamily="34" charset="0"/>
                    <a:ea typeface="Calibri"/>
                    <a:cs typeface="Arial" pitchFamily="34" charset="0"/>
                  </a:defRPr>
                </a:pPr>
                <a:r>
                  <a:rPr lang="en-GB" sz="800" b="0">
                    <a:latin typeface="Arial" pitchFamily="34" charset="0"/>
                    <a:cs typeface="Arial" pitchFamily="34" charset="0"/>
                  </a:rPr>
                  <a:t>No. of beneficiaries</a:t>
                </a:r>
              </a:p>
            </c:rich>
          </c:tx>
          <c:layout>
            <c:manualLayout>
              <c:xMode val="edge"/>
              <c:yMode val="edge"/>
              <c:x val="7.1444264173972566E-2"/>
              <c:y val="0.1202702204597348"/>
            </c:manualLayout>
          </c:layout>
          <c:overlay val="0"/>
        </c:title>
        <c:numFmt formatCode="#,##0" sourceLinked="0"/>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3015680"/>
        <c:crosses val="autoZero"/>
        <c:crossBetween val="between"/>
      </c:valAx>
    </c:plotArea>
    <c:legend>
      <c:legendPos val="b"/>
      <c:overlay val="0"/>
      <c:txPr>
        <a:bodyPr/>
        <a:lstStyle/>
        <a:p>
          <a:pPr>
            <a:defRPr sz="800" b="0" i="0" u="none" strike="noStrike" baseline="0">
              <a:solidFill>
                <a:srgbClr val="000000"/>
              </a:solidFill>
              <a:latin typeface="Arial" pitchFamily="34" charset="0"/>
              <a:ea typeface="Calibri"/>
              <a:cs typeface="Arial" pitchFamily="34" charset="0"/>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n-GB">
                <a:latin typeface="Arial" pitchFamily="34" charset="0"/>
                <a:cs typeface="Arial" pitchFamily="34" charset="0"/>
              </a:rPr>
              <a:t>Chart 3. Pension</a:t>
            </a:r>
            <a:r>
              <a:rPr lang="en-GB" baseline="0">
                <a:latin typeface="Arial" pitchFamily="34" charset="0"/>
                <a:cs typeface="Arial" pitchFamily="34" charset="0"/>
              </a:rPr>
              <a:t> Beneficiaries</a:t>
            </a:r>
            <a:r>
              <a:rPr lang="en-GB">
                <a:latin typeface="Arial" pitchFamily="34" charset="0"/>
                <a:cs typeface="Arial" pitchFamily="34" charset="0"/>
              </a:rPr>
              <a:t> by Function</a:t>
            </a:r>
          </a:p>
        </c:rich>
      </c:tx>
      <c:overlay val="0"/>
    </c:title>
    <c:autoTitleDeleted val="0"/>
    <c:plotArea>
      <c:layout>
        <c:manualLayout>
          <c:layoutTarget val="inner"/>
          <c:xMode val="edge"/>
          <c:yMode val="edge"/>
          <c:x val="0.14623887531300001"/>
          <c:y val="0.12861774167992779"/>
          <c:w val="0.83690288713910765"/>
          <c:h val="0.70981021073153261"/>
        </c:manualLayout>
      </c:layout>
      <c:barChart>
        <c:barDir val="col"/>
        <c:grouping val="stacked"/>
        <c:varyColors val="0"/>
        <c:ser>
          <c:idx val="0"/>
          <c:order val="0"/>
          <c:tx>
            <c:strRef>
              <c:f>'Chart 3 data'!$A$4</c:f>
              <c:strCache>
                <c:ptCount val="1"/>
                <c:pt idx="0">
                  <c:v>Disability</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data'!$B$4:$F$4</c:f>
              <c:numCache>
                <c:formatCode>General</c:formatCode>
                <c:ptCount val="5"/>
                <c:pt idx="0">
                  <c:v>7323</c:v>
                </c:pt>
                <c:pt idx="1">
                  <c:v>7294</c:v>
                </c:pt>
                <c:pt idx="2">
                  <c:v>7354</c:v>
                </c:pt>
                <c:pt idx="3">
                  <c:v>7407</c:v>
                </c:pt>
                <c:pt idx="4">
                  <c:v>7718</c:v>
                </c:pt>
              </c:numCache>
            </c:numRef>
          </c:val>
          <c:extLst>
            <c:ext xmlns:c16="http://schemas.microsoft.com/office/drawing/2014/chart" uri="{C3380CC4-5D6E-409C-BE32-E72D297353CC}">
              <c16:uniqueId val="{00000000-1552-4819-A374-D94EA3B8B7EB}"/>
            </c:ext>
          </c:extLst>
        </c:ser>
        <c:ser>
          <c:idx val="1"/>
          <c:order val="1"/>
          <c:tx>
            <c:strRef>
              <c:f>'Chart 3 data'!$A$5</c:f>
              <c:strCache>
                <c:ptCount val="1"/>
                <c:pt idx="0">
                  <c:v>Old Age</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data'!$B$5:$F$5</c:f>
              <c:numCache>
                <c:formatCode>General</c:formatCode>
                <c:ptCount val="5"/>
                <c:pt idx="0">
                  <c:v>59441</c:v>
                </c:pt>
                <c:pt idx="1">
                  <c:v>60935</c:v>
                </c:pt>
                <c:pt idx="2">
                  <c:v>61286</c:v>
                </c:pt>
                <c:pt idx="3">
                  <c:v>63412</c:v>
                </c:pt>
                <c:pt idx="4">
                  <c:v>65697</c:v>
                </c:pt>
              </c:numCache>
            </c:numRef>
          </c:val>
          <c:extLst>
            <c:ext xmlns:c16="http://schemas.microsoft.com/office/drawing/2014/chart" uri="{C3380CC4-5D6E-409C-BE32-E72D297353CC}">
              <c16:uniqueId val="{00000001-1552-4819-A374-D94EA3B8B7EB}"/>
            </c:ext>
          </c:extLst>
        </c:ser>
        <c:ser>
          <c:idx val="2"/>
          <c:order val="2"/>
          <c:tx>
            <c:strRef>
              <c:f>'Chart 3 data'!$A$6</c:f>
              <c:strCache>
                <c:ptCount val="1"/>
                <c:pt idx="0">
                  <c:v>Survivors</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data'!$B$6:$F$6</c:f>
              <c:numCache>
                <c:formatCode>General</c:formatCode>
                <c:ptCount val="5"/>
                <c:pt idx="0">
                  <c:v>15684</c:v>
                </c:pt>
                <c:pt idx="1">
                  <c:v>16110</c:v>
                </c:pt>
                <c:pt idx="2">
                  <c:v>15757</c:v>
                </c:pt>
                <c:pt idx="3">
                  <c:v>16018</c:v>
                </c:pt>
                <c:pt idx="4">
                  <c:v>16165</c:v>
                </c:pt>
              </c:numCache>
            </c:numRef>
          </c:val>
          <c:extLst>
            <c:ext xmlns:c16="http://schemas.microsoft.com/office/drawing/2014/chart" uri="{C3380CC4-5D6E-409C-BE32-E72D297353CC}">
              <c16:uniqueId val="{00000002-1552-4819-A374-D94EA3B8B7EB}"/>
            </c:ext>
          </c:extLst>
        </c:ser>
        <c:ser>
          <c:idx val="3"/>
          <c:order val="3"/>
          <c:tx>
            <c:strRef>
              <c:f>'Chart 3 data'!$A$7</c:f>
              <c:strCache>
                <c:ptCount val="1"/>
                <c:pt idx="0">
                  <c:v>Unemployment</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data'!$B$7:$F$7</c:f>
              <c:numCache>
                <c:formatCode>General</c:formatCode>
                <c:ptCount val="5"/>
                <c:pt idx="0">
                  <c:v>288</c:v>
                </c:pt>
                <c:pt idx="1">
                  <c:v>293</c:v>
                </c:pt>
                <c:pt idx="2">
                  <c:v>327</c:v>
                </c:pt>
                <c:pt idx="3">
                  <c:v>327</c:v>
                </c:pt>
                <c:pt idx="4">
                  <c:v>216</c:v>
                </c:pt>
              </c:numCache>
            </c:numRef>
          </c:val>
          <c:extLst>
            <c:ext xmlns:c16="http://schemas.microsoft.com/office/drawing/2014/chart" uri="{C3380CC4-5D6E-409C-BE32-E72D297353CC}">
              <c16:uniqueId val="{00000003-1552-4819-A374-D94EA3B8B7EB}"/>
            </c:ext>
          </c:extLst>
        </c:ser>
        <c:dLbls>
          <c:showLegendKey val="0"/>
          <c:showVal val="0"/>
          <c:showCatName val="0"/>
          <c:showSerName val="0"/>
          <c:showPercent val="0"/>
          <c:showBubbleSize val="0"/>
        </c:dLbls>
        <c:gapWidth val="150"/>
        <c:overlap val="100"/>
        <c:axId val="113814144"/>
        <c:axId val="113824128"/>
      </c:barChart>
      <c:catAx>
        <c:axId val="113814144"/>
        <c:scaling>
          <c:orientation val="minMax"/>
        </c:scaling>
        <c:delete val="0"/>
        <c:axPos val="b"/>
        <c:numFmt formatCode="General" sourceLinked="1"/>
        <c:majorTickMark val="none"/>
        <c:minorTickMark val="none"/>
        <c:tickLblPos val="nextTo"/>
        <c:txPr>
          <a:bodyPr rot="0" vert="horz"/>
          <a:lstStyle/>
          <a:p>
            <a:pPr>
              <a:defRPr sz="1000" b="1" i="0" u="none" strike="noStrike" baseline="0">
                <a:solidFill>
                  <a:srgbClr val="000000"/>
                </a:solidFill>
                <a:latin typeface="Calibri"/>
                <a:ea typeface="Calibri"/>
                <a:cs typeface="Calibri"/>
              </a:defRPr>
            </a:pPr>
            <a:endParaRPr lang="en-US"/>
          </a:p>
        </c:txPr>
        <c:crossAx val="113824128"/>
        <c:crosses val="autoZero"/>
        <c:auto val="1"/>
        <c:lblAlgn val="ctr"/>
        <c:lblOffset val="100"/>
        <c:noMultiLvlLbl val="0"/>
      </c:catAx>
      <c:valAx>
        <c:axId val="113824128"/>
        <c:scaling>
          <c:orientation val="minMax"/>
        </c:scaling>
        <c:delete val="0"/>
        <c:axPos val="l"/>
        <c:majorGridlines/>
        <c:title>
          <c:tx>
            <c:rich>
              <a:bodyPr rot="-5400000" vert="horz"/>
              <a:lstStyle/>
              <a:p>
                <a:pPr>
                  <a:defRPr sz="1000" b="1" i="0" u="none" strike="noStrike" baseline="0">
                    <a:solidFill>
                      <a:srgbClr val="000000"/>
                    </a:solidFill>
                    <a:latin typeface="Calibri"/>
                    <a:ea typeface="Calibri"/>
                    <a:cs typeface="Calibri"/>
                  </a:defRPr>
                </a:pPr>
                <a:r>
                  <a:rPr lang="en-GB"/>
                  <a:t>No. of beneficiaries</a:t>
                </a:r>
              </a:p>
            </c:rich>
          </c:tx>
          <c:overlay val="0"/>
        </c:title>
        <c:numFmt formatCode="General" sourceLinked="1"/>
        <c:majorTickMark val="none"/>
        <c:minorTickMark val="none"/>
        <c:tickLblPos val="nextTo"/>
        <c:txPr>
          <a:bodyPr rot="0" vert="horz"/>
          <a:lstStyle/>
          <a:p>
            <a:pPr>
              <a:defRPr sz="1000" b="1" i="0" u="none" strike="noStrike" baseline="0">
                <a:solidFill>
                  <a:srgbClr val="000000"/>
                </a:solidFill>
                <a:latin typeface="Calibri"/>
                <a:ea typeface="Calibri"/>
                <a:cs typeface="Calibri"/>
              </a:defRPr>
            </a:pPr>
            <a:endParaRPr lang="en-US"/>
          </a:p>
        </c:txPr>
        <c:crossAx val="113814144"/>
        <c:crosses val="autoZero"/>
        <c:crossBetween val="between"/>
        <c:dispUnits>
          <c:builtInUnit val="thousands"/>
          <c:dispUnitsLbl/>
        </c:dispUnits>
      </c:valAx>
    </c:plotArea>
    <c:legend>
      <c:legendPos val="b"/>
      <c:overlay val="0"/>
      <c:txPr>
        <a:bodyPr/>
        <a:lstStyle/>
        <a:p>
          <a:pPr>
            <a:defRPr sz="845" b="1" i="0" u="none" strike="noStrike" baseline="0">
              <a:solidFill>
                <a:srgbClr val="000000"/>
              </a:solidFill>
              <a:latin typeface="Calibri"/>
              <a:ea typeface="Calibri"/>
              <a:cs typeface="Calibri"/>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1.8. Unemployment benefits recipients by month</a:t>
            </a:r>
            <a:endParaRPr lang="en-GB" sz="800">
              <a:solidFill>
                <a:sysClr val="windowText" lastClr="000000"/>
              </a:solidFill>
              <a:effectLst/>
            </a:endParaRPr>
          </a:p>
        </c:rich>
      </c:tx>
      <c:layout>
        <c:manualLayout>
          <c:xMode val="edge"/>
          <c:yMode val="edge"/>
          <c:x val="0.29564185544768068"/>
          <c:y val="1.7232097699209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spPr>
            <a:ln w="28575" cap="rnd">
              <a:solidFill>
                <a:schemeClr val="accent1"/>
              </a:solidFill>
              <a:round/>
            </a:ln>
            <a:effectLst/>
          </c:spPr>
          <c:marker>
            <c:symbol val="none"/>
          </c:marker>
          <c:cat>
            <c:numRef>
              <c:f>'C1.8 data'!$P$2:$AA$2</c:f>
              <c:numCache>
                <c:formatCode>mmm\-yy</c:formatCode>
                <c:ptCount val="12"/>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numCache>
            </c:numRef>
          </c:cat>
          <c:val>
            <c:numRef>
              <c:f>'C1.8 data'!$P$3:$AA$3</c:f>
              <c:numCache>
                <c:formatCode>#,##0</c:formatCode>
                <c:ptCount val="12"/>
                <c:pt idx="0">
                  <c:v>63198</c:v>
                </c:pt>
                <c:pt idx="1">
                  <c:v>61307</c:v>
                </c:pt>
                <c:pt idx="2">
                  <c:v>58514</c:v>
                </c:pt>
                <c:pt idx="3">
                  <c:v>58444</c:v>
                </c:pt>
                <c:pt idx="4">
                  <c:v>57906</c:v>
                </c:pt>
                <c:pt idx="5">
                  <c:v>56941</c:v>
                </c:pt>
                <c:pt idx="6">
                  <c:v>55314</c:v>
                </c:pt>
                <c:pt idx="7">
                  <c:v>54504</c:v>
                </c:pt>
                <c:pt idx="8">
                  <c:v>52993</c:v>
                </c:pt>
                <c:pt idx="9">
                  <c:v>50565</c:v>
                </c:pt>
                <c:pt idx="10">
                  <c:v>49507</c:v>
                </c:pt>
                <c:pt idx="11">
                  <c:v>48596</c:v>
                </c:pt>
              </c:numCache>
            </c:numRef>
          </c:val>
          <c:smooth val="0"/>
          <c:extLst>
            <c:ext xmlns:c16="http://schemas.microsoft.com/office/drawing/2014/chart" uri="{C3380CC4-5D6E-409C-BE32-E72D297353CC}">
              <c16:uniqueId val="{00000000-16BF-4499-A26D-92B5A8D68626}"/>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1.8: Monthly unemployment cash benefits recipients</a:t>
            </a:r>
            <a:endParaRPr lang="en-GB" sz="800">
              <a:solidFill>
                <a:sysClr val="windowText" lastClr="000000"/>
              </a:solidFill>
              <a:effectLst/>
            </a:endParaRPr>
          </a:p>
        </c:rich>
      </c:tx>
      <c:layout>
        <c:manualLayout>
          <c:xMode val="edge"/>
          <c:yMode val="edge"/>
          <c:x val="0.28916936353829559"/>
          <c:y val="1.29240732744072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9.8003823260772852E-2"/>
          <c:y val="0.12241746649500598"/>
          <c:w val="0.8772768943985495"/>
          <c:h val="0.60681687645056503"/>
        </c:manualLayout>
      </c:layout>
      <c:lineChart>
        <c:grouping val="standard"/>
        <c:varyColors val="0"/>
        <c:ser>
          <c:idx val="0"/>
          <c:order val="0"/>
          <c:tx>
            <c:strRef>
              <c:f>'C1.8 data'!$A$3</c:f>
              <c:strCache>
                <c:ptCount val="1"/>
                <c:pt idx="0">
                  <c:v>Total</c:v>
                </c:pt>
              </c:strCache>
            </c:strRef>
          </c:tx>
          <c:spPr>
            <a:ln w="28575" cap="rnd">
              <a:solidFill>
                <a:schemeClr val="accent1"/>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data'!$B$3:$AK$3</c:f>
              <c:numCache>
                <c:formatCode>#,##0</c:formatCode>
                <c:ptCount val="36"/>
                <c:pt idx="0">
                  <c:v>3775</c:v>
                </c:pt>
                <c:pt idx="1">
                  <c:v>3737</c:v>
                </c:pt>
                <c:pt idx="2">
                  <c:v>9639</c:v>
                </c:pt>
                <c:pt idx="3">
                  <c:v>85882</c:v>
                </c:pt>
                <c:pt idx="4">
                  <c:v>88882</c:v>
                </c:pt>
                <c:pt idx="5">
                  <c:v>85803</c:v>
                </c:pt>
                <c:pt idx="6">
                  <c:v>81420</c:v>
                </c:pt>
                <c:pt idx="7">
                  <c:v>77738</c:v>
                </c:pt>
                <c:pt idx="8">
                  <c:v>75877</c:v>
                </c:pt>
                <c:pt idx="9">
                  <c:v>74758</c:v>
                </c:pt>
                <c:pt idx="10">
                  <c:v>72580</c:v>
                </c:pt>
                <c:pt idx="11">
                  <c:v>71481</c:v>
                </c:pt>
                <c:pt idx="12">
                  <c:v>60242</c:v>
                </c:pt>
                <c:pt idx="13">
                  <c:v>59608</c:v>
                </c:pt>
                <c:pt idx="14">
                  <c:v>63198</c:v>
                </c:pt>
                <c:pt idx="15">
                  <c:v>61307</c:v>
                </c:pt>
                <c:pt idx="16">
                  <c:v>58514</c:v>
                </c:pt>
                <c:pt idx="17">
                  <c:v>58444</c:v>
                </c:pt>
                <c:pt idx="18">
                  <c:v>57906</c:v>
                </c:pt>
                <c:pt idx="19">
                  <c:v>56941</c:v>
                </c:pt>
                <c:pt idx="20">
                  <c:v>55314</c:v>
                </c:pt>
                <c:pt idx="21">
                  <c:v>54504</c:v>
                </c:pt>
                <c:pt idx="22">
                  <c:v>52993</c:v>
                </c:pt>
                <c:pt idx="23">
                  <c:v>50565</c:v>
                </c:pt>
                <c:pt idx="24">
                  <c:v>49507</c:v>
                </c:pt>
                <c:pt idx="25">
                  <c:v>48596</c:v>
                </c:pt>
                <c:pt idx="26">
                  <c:v>47170</c:v>
                </c:pt>
                <c:pt idx="27">
                  <c:v>45800</c:v>
                </c:pt>
                <c:pt idx="28">
                  <c:v>43644</c:v>
                </c:pt>
                <c:pt idx="29">
                  <c:v>4118</c:v>
                </c:pt>
                <c:pt idx="30">
                  <c:v>4914</c:v>
                </c:pt>
                <c:pt idx="31">
                  <c:v>3924</c:v>
                </c:pt>
                <c:pt idx="32">
                  <c:v>3664</c:v>
                </c:pt>
                <c:pt idx="33">
                  <c:v>3638</c:v>
                </c:pt>
                <c:pt idx="34">
                  <c:v>3668</c:v>
                </c:pt>
                <c:pt idx="35">
                  <c:v>2484</c:v>
                </c:pt>
              </c:numCache>
            </c:numRef>
          </c:val>
          <c:smooth val="0"/>
          <c:extLst>
            <c:ext xmlns:c16="http://schemas.microsoft.com/office/drawing/2014/chart" uri="{C3380CC4-5D6E-409C-BE32-E72D297353CC}">
              <c16:uniqueId val="{00000000-481C-4CF4-84E0-52D75BD02CA9}"/>
            </c:ext>
          </c:extLst>
        </c:ser>
        <c:ser>
          <c:idx val="1"/>
          <c:order val="1"/>
          <c:tx>
            <c:strRef>
              <c:f>'C1.8 data'!$A$4</c:f>
              <c:strCache>
                <c:ptCount val="1"/>
                <c:pt idx="0">
                  <c:v>Males</c:v>
                </c:pt>
              </c:strCache>
            </c:strRef>
          </c:tx>
          <c:spPr>
            <a:ln w="28575" cap="rnd">
              <a:solidFill>
                <a:schemeClr val="accent2"/>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data'!$B$4:$AK$4</c:f>
              <c:numCache>
                <c:formatCode>#,##0</c:formatCode>
                <c:ptCount val="36"/>
                <c:pt idx="0">
                  <c:v>1702</c:v>
                </c:pt>
                <c:pt idx="1">
                  <c:v>1692</c:v>
                </c:pt>
                <c:pt idx="2">
                  <c:v>3314</c:v>
                </c:pt>
                <c:pt idx="3">
                  <c:v>49273</c:v>
                </c:pt>
                <c:pt idx="4">
                  <c:v>51522</c:v>
                </c:pt>
                <c:pt idx="5">
                  <c:v>50323</c:v>
                </c:pt>
                <c:pt idx="6">
                  <c:v>49026</c:v>
                </c:pt>
                <c:pt idx="7">
                  <c:v>47035</c:v>
                </c:pt>
                <c:pt idx="8">
                  <c:v>46010</c:v>
                </c:pt>
                <c:pt idx="9">
                  <c:v>45583</c:v>
                </c:pt>
                <c:pt idx="10">
                  <c:v>44333</c:v>
                </c:pt>
                <c:pt idx="11">
                  <c:v>43687</c:v>
                </c:pt>
                <c:pt idx="12">
                  <c:v>36066</c:v>
                </c:pt>
                <c:pt idx="13">
                  <c:v>35697</c:v>
                </c:pt>
                <c:pt idx="14">
                  <c:v>36979</c:v>
                </c:pt>
                <c:pt idx="15">
                  <c:v>36513</c:v>
                </c:pt>
                <c:pt idx="16">
                  <c:v>35086</c:v>
                </c:pt>
                <c:pt idx="17">
                  <c:v>34916</c:v>
                </c:pt>
                <c:pt idx="18">
                  <c:v>34334</c:v>
                </c:pt>
                <c:pt idx="19">
                  <c:v>33767</c:v>
                </c:pt>
                <c:pt idx="20">
                  <c:v>32971</c:v>
                </c:pt>
                <c:pt idx="21">
                  <c:v>32486</c:v>
                </c:pt>
                <c:pt idx="22">
                  <c:v>31595</c:v>
                </c:pt>
                <c:pt idx="23">
                  <c:v>30597</c:v>
                </c:pt>
                <c:pt idx="24">
                  <c:v>29692</c:v>
                </c:pt>
                <c:pt idx="25">
                  <c:v>29177</c:v>
                </c:pt>
                <c:pt idx="26">
                  <c:v>28312</c:v>
                </c:pt>
                <c:pt idx="27">
                  <c:v>27440</c:v>
                </c:pt>
                <c:pt idx="28">
                  <c:v>26074</c:v>
                </c:pt>
                <c:pt idx="29">
                  <c:v>1924</c:v>
                </c:pt>
                <c:pt idx="30">
                  <c:v>2337</c:v>
                </c:pt>
                <c:pt idx="31">
                  <c:v>1804</c:v>
                </c:pt>
                <c:pt idx="32">
                  <c:v>1667</c:v>
                </c:pt>
                <c:pt idx="33">
                  <c:v>1622</c:v>
                </c:pt>
                <c:pt idx="34">
                  <c:v>1613</c:v>
                </c:pt>
                <c:pt idx="35">
                  <c:v>1376</c:v>
                </c:pt>
              </c:numCache>
            </c:numRef>
          </c:val>
          <c:smooth val="0"/>
          <c:extLst>
            <c:ext xmlns:c16="http://schemas.microsoft.com/office/drawing/2014/chart" uri="{C3380CC4-5D6E-409C-BE32-E72D297353CC}">
              <c16:uniqueId val="{00000001-481C-4CF4-84E0-52D75BD02CA9}"/>
            </c:ext>
          </c:extLst>
        </c:ser>
        <c:ser>
          <c:idx val="2"/>
          <c:order val="2"/>
          <c:tx>
            <c:strRef>
              <c:f>'C1.8 data'!$A$5</c:f>
              <c:strCache>
                <c:ptCount val="1"/>
                <c:pt idx="0">
                  <c:v>Females</c:v>
                </c:pt>
              </c:strCache>
            </c:strRef>
          </c:tx>
          <c:spPr>
            <a:ln w="28575" cap="rnd">
              <a:solidFill>
                <a:schemeClr val="accent3"/>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data'!$B$5:$AK$5</c:f>
              <c:numCache>
                <c:formatCode>#,##0</c:formatCode>
                <c:ptCount val="36"/>
                <c:pt idx="0">
                  <c:v>2073</c:v>
                </c:pt>
                <c:pt idx="1">
                  <c:v>2045</c:v>
                </c:pt>
                <c:pt idx="2">
                  <c:v>6325</c:v>
                </c:pt>
                <c:pt idx="3">
                  <c:v>36609</c:v>
                </c:pt>
                <c:pt idx="4">
                  <c:v>37360</c:v>
                </c:pt>
                <c:pt idx="5">
                  <c:v>35480</c:v>
                </c:pt>
                <c:pt idx="6">
                  <c:v>32394</c:v>
                </c:pt>
                <c:pt idx="7">
                  <c:v>30703</c:v>
                </c:pt>
                <c:pt idx="8">
                  <c:v>29867</c:v>
                </c:pt>
                <c:pt idx="9">
                  <c:v>29175</c:v>
                </c:pt>
                <c:pt idx="10">
                  <c:v>28247</c:v>
                </c:pt>
                <c:pt idx="11">
                  <c:v>27794</c:v>
                </c:pt>
                <c:pt idx="12">
                  <c:v>24176</c:v>
                </c:pt>
                <c:pt idx="13">
                  <c:v>23911</c:v>
                </c:pt>
                <c:pt idx="14">
                  <c:v>26219</c:v>
                </c:pt>
                <c:pt idx="15">
                  <c:v>24794</c:v>
                </c:pt>
                <c:pt idx="16">
                  <c:v>23428</c:v>
                </c:pt>
                <c:pt idx="17">
                  <c:v>23528</c:v>
                </c:pt>
                <c:pt idx="18">
                  <c:v>23572</c:v>
                </c:pt>
                <c:pt idx="19">
                  <c:v>23174</c:v>
                </c:pt>
                <c:pt idx="20">
                  <c:v>22343</c:v>
                </c:pt>
                <c:pt idx="21">
                  <c:v>22018</c:v>
                </c:pt>
                <c:pt idx="22">
                  <c:v>21398</c:v>
                </c:pt>
                <c:pt idx="23">
                  <c:v>19968</c:v>
                </c:pt>
                <c:pt idx="24">
                  <c:v>19815</c:v>
                </c:pt>
                <c:pt idx="25">
                  <c:v>19419</c:v>
                </c:pt>
                <c:pt idx="26">
                  <c:v>18858</c:v>
                </c:pt>
                <c:pt idx="27">
                  <c:v>18360</c:v>
                </c:pt>
                <c:pt idx="28">
                  <c:v>17570</c:v>
                </c:pt>
                <c:pt idx="29">
                  <c:v>2194</c:v>
                </c:pt>
                <c:pt idx="30">
                  <c:v>2577</c:v>
                </c:pt>
                <c:pt idx="31">
                  <c:v>2120</c:v>
                </c:pt>
                <c:pt idx="32">
                  <c:v>1997</c:v>
                </c:pt>
                <c:pt idx="33">
                  <c:v>2016</c:v>
                </c:pt>
                <c:pt idx="34">
                  <c:v>2055</c:v>
                </c:pt>
                <c:pt idx="35">
                  <c:v>1108</c:v>
                </c:pt>
              </c:numCache>
            </c:numRef>
          </c:val>
          <c:smooth val="0"/>
          <c:extLst>
            <c:ext xmlns:c16="http://schemas.microsoft.com/office/drawing/2014/chart" uri="{C3380CC4-5D6E-409C-BE32-E72D297353CC}">
              <c16:uniqueId val="{00000002-481C-4CF4-84E0-52D75BD02CA9}"/>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2.1: Ratio</a:t>
            </a:r>
            <a:r>
              <a:rPr lang="en-GB" sz="900" baseline="0">
                <a:latin typeface="Arial" pitchFamily="34" charset="0"/>
                <a:cs typeface="Arial" pitchFamily="34" charset="0"/>
              </a:rPr>
              <a:t> of Sickness/Health Care to total Social Protection (EU): 2021</a:t>
            </a:r>
          </a:p>
        </c:rich>
      </c:tx>
      <c:overlay val="0"/>
    </c:title>
    <c:autoTitleDeleted val="0"/>
    <c:plotArea>
      <c:layout/>
      <c:barChart>
        <c:barDir val="col"/>
        <c:grouping val="clustered"/>
        <c:varyColors val="0"/>
        <c:ser>
          <c:idx val="0"/>
          <c:order val="0"/>
          <c:invertIfNegative val="0"/>
          <c:dPt>
            <c:idx val="1"/>
            <c:invertIfNegative val="0"/>
            <c:bubble3D val="0"/>
            <c:spPr>
              <a:solidFill>
                <a:schemeClr val="tx2">
                  <a:lumMod val="60000"/>
                  <a:lumOff val="40000"/>
                </a:schemeClr>
              </a:solidFill>
            </c:spPr>
            <c:extLst>
              <c:ext xmlns:c16="http://schemas.microsoft.com/office/drawing/2014/chart" uri="{C3380CC4-5D6E-409C-BE32-E72D297353CC}">
                <c16:uniqueId val="{00000000-24B9-4197-A77B-4DE66899A617}"/>
              </c:ext>
            </c:extLst>
          </c:dPt>
          <c:dPt>
            <c:idx val="6"/>
            <c:invertIfNegative val="0"/>
            <c:bubble3D val="0"/>
            <c:spPr>
              <a:solidFill>
                <a:schemeClr val="bg2">
                  <a:lumMod val="25000"/>
                </a:schemeClr>
              </a:solidFill>
            </c:spPr>
            <c:extLst>
              <c:ext xmlns:c16="http://schemas.microsoft.com/office/drawing/2014/chart" uri="{C3380CC4-5D6E-409C-BE32-E72D297353CC}">
                <c16:uniqueId val="{00000018-F00A-4B7C-AC3B-C8931A63D9E7}"/>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2"/>
            <c:invertIfNegative val="0"/>
            <c:bubble3D val="0"/>
            <c:spPr>
              <a:solidFill>
                <a:schemeClr val="bg2">
                  <a:lumMod val="25000"/>
                </a:schemeClr>
              </a:solidFill>
            </c:spPr>
            <c:extLst>
              <c:ext xmlns:c16="http://schemas.microsoft.com/office/drawing/2014/chart" uri="{C3380CC4-5D6E-409C-BE32-E72D297353CC}">
                <c16:uniqueId val="{00000003-24B9-4197-A77B-4DE66899A617}"/>
              </c:ext>
            </c:extLst>
          </c:dPt>
          <c:dPt>
            <c:idx val="13"/>
            <c:invertIfNegative val="0"/>
            <c:bubble3D val="0"/>
            <c:spPr>
              <a:solidFill>
                <a:schemeClr val="bg2">
                  <a:lumMod val="25000"/>
                </a:schemeClr>
              </a:solidFill>
            </c:spPr>
            <c:extLst>
              <c:ext xmlns:c16="http://schemas.microsoft.com/office/drawing/2014/chart" uri="{C3380CC4-5D6E-409C-BE32-E72D297353CC}">
                <c16:uniqueId val="{00000004-24B9-4197-A77B-4DE66899A617}"/>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6-24B9-4197-A77B-4DE66899A617}"/>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07-24B9-4197-A77B-4DE66899A617}"/>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8-24B9-4197-A77B-4DE66899A617}"/>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9-24B9-4197-A77B-4DE66899A617}"/>
              </c:ext>
            </c:extLst>
          </c:dPt>
          <c:dPt>
            <c:idx val="25"/>
            <c:invertIfNegative val="0"/>
            <c:bubble3D val="0"/>
            <c:spPr>
              <a:solidFill>
                <a:schemeClr val="tx2">
                  <a:lumMod val="60000"/>
                  <a:lumOff val="40000"/>
                </a:schemeClr>
              </a:solidFill>
            </c:spPr>
            <c:extLst>
              <c:ext xmlns:c16="http://schemas.microsoft.com/office/drawing/2014/chart" uri="{C3380CC4-5D6E-409C-BE32-E72D297353CC}">
                <c16:uniqueId val="{0000000A-24B9-4197-A77B-4DE66899A617}"/>
              </c:ext>
            </c:extLst>
          </c:dPt>
          <c:dPt>
            <c:idx val="27"/>
            <c:invertIfNegative val="0"/>
            <c:bubble3D val="0"/>
            <c:spPr>
              <a:solidFill>
                <a:schemeClr val="tx2">
                  <a:lumMod val="60000"/>
                  <a:lumOff val="40000"/>
                </a:schemeClr>
              </a:solidFill>
            </c:spPr>
            <c:extLst>
              <c:ext xmlns:c16="http://schemas.microsoft.com/office/drawing/2014/chart" uri="{C3380CC4-5D6E-409C-BE32-E72D297353CC}">
                <c16:uniqueId val="{00000016-1D2D-4E52-AF86-0BB88E1A89CF}"/>
              </c:ext>
            </c:extLst>
          </c:dPt>
          <c:cat>
            <c:numRef>
              <c:f>'C2.1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'C2.1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3960448"/>
        <c:axId val="73962240"/>
      </c:barChart>
      <c:catAx>
        <c:axId val="73960448"/>
        <c:scaling>
          <c:orientation val="minMax"/>
        </c:scaling>
        <c:delete val="0"/>
        <c:axPos val="b"/>
        <c:numFmt formatCode="General" sourceLinked="0"/>
        <c:majorTickMark val="out"/>
        <c:minorTickMark val="none"/>
        <c:tickLblPos val="nextTo"/>
        <c:crossAx val="73962240"/>
        <c:crosses val="autoZero"/>
        <c:auto val="1"/>
        <c:lblAlgn val="ctr"/>
        <c:lblOffset val="100"/>
        <c:noMultiLvlLbl val="0"/>
      </c:catAx>
      <c:valAx>
        <c:axId val="73962240"/>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3960448"/>
        <c:crosses val="autoZero"/>
        <c:crossBetween val="between"/>
      </c:valAx>
    </c:plotArea>
    <c:plotVisOnly val="1"/>
    <c:dispBlanksAs val="gap"/>
    <c:showDLblsOverMax val="0"/>
  </c:chart>
  <c:spPr>
    <a:ln>
      <a:noFill/>
    </a:ln>
  </c:spPr>
  <c:printSettings>
    <c:headerFooter/>
    <c:pageMargins b="0.75000000000000577" l="0.70000000000000062" r="0.70000000000000062" t="0.75000000000000577"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0</xdr:col>
      <xdr:colOff>0</xdr:colOff>
      <xdr:row>26</xdr:row>
      <xdr:rowOff>0</xdr:rowOff>
    </xdr:from>
    <xdr:to>
      <xdr:col>2</xdr:col>
      <xdr:colOff>1028700</xdr:colOff>
      <xdr:row>40</xdr:row>
      <xdr:rowOff>76200</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561975</xdr:colOff>
      <xdr:row>5</xdr:row>
      <xdr:rowOff>161924</xdr:rowOff>
    </xdr:from>
    <xdr:to>
      <xdr:col>13</xdr:col>
      <xdr:colOff>238125</xdr:colOff>
      <xdr:row>22</xdr:row>
      <xdr:rowOff>57149</xdr:rowOff>
    </xdr:to>
    <xdr:graphicFrame macro="">
      <xdr:nvGraphicFramePr>
        <xdr:cNvPr id="2" name="Chart 1">
          <a:extLst>
            <a:ext uri="{FF2B5EF4-FFF2-40B4-BE49-F238E27FC236}">
              <a16:creationId xmlns:a16="http://schemas.microsoft.com/office/drawing/2014/main" id="{00000000-0008-0000-2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6</xdr:col>
      <xdr:colOff>85725</xdr:colOff>
      <xdr:row>5</xdr:row>
      <xdr:rowOff>161924</xdr:rowOff>
    </xdr:from>
    <xdr:to>
      <xdr:col>15</xdr:col>
      <xdr:colOff>542925</xdr:colOff>
      <xdr:row>23</xdr:row>
      <xdr:rowOff>190499</xdr:rowOff>
    </xdr:to>
    <xdr:graphicFrame macro="">
      <xdr:nvGraphicFramePr>
        <xdr:cNvPr id="2" name="Chart 1">
          <a:extLst>
            <a:ext uri="{FF2B5EF4-FFF2-40B4-BE49-F238E27FC236}">
              <a16:creationId xmlns:a16="http://schemas.microsoft.com/office/drawing/2014/main" id="{00000000-0008-0000-2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6</xdr:col>
      <xdr:colOff>85725</xdr:colOff>
      <xdr:row>5</xdr:row>
      <xdr:rowOff>161924</xdr:rowOff>
    </xdr:from>
    <xdr:to>
      <xdr:col>15</xdr:col>
      <xdr:colOff>542925</xdr:colOff>
      <xdr:row>23</xdr:row>
      <xdr:rowOff>190499</xdr:rowOff>
    </xdr:to>
    <xdr:graphicFrame macro="">
      <xdr:nvGraphicFramePr>
        <xdr:cNvPr id="2" name="Chart 1">
          <a:extLst>
            <a:ext uri="{FF2B5EF4-FFF2-40B4-BE49-F238E27FC236}">
              <a16:creationId xmlns:a16="http://schemas.microsoft.com/office/drawing/2014/main" id="{00000000-0008-0000-2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285749</xdr:colOff>
      <xdr:row>7</xdr:row>
      <xdr:rowOff>95249</xdr:rowOff>
    </xdr:from>
    <xdr:to>
      <xdr:col>12</xdr:col>
      <xdr:colOff>295274</xdr:colOff>
      <xdr:row>22</xdr:row>
      <xdr:rowOff>142874</xdr:rowOff>
    </xdr:to>
    <xdr:graphicFrame macro="">
      <xdr:nvGraphicFramePr>
        <xdr:cNvPr id="2" name="Chart 1">
          <a:extLst>
            <a:ext uri="{FF2B5EF4-FFF2-40B4-BE49-F238E27FC236}">
              <a16:creationId xmlns:a16="http://schemas.microsoft.com/office/drawing/2014/main" id="{00000000-0008-0000-3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8</xdr:col>
      <xdr:colOff>266700</xdr:colOff>
      <xdr:row>18</xdr:row>
      <xdr:rowOff>152400</xdr:rowOff>
    </xdr:from>
    <xdr:to>
      <xdr:col>15</xdr:col>
      <xdr:colOff>262890</xdr:colOff>
      <xdr:row>33</xdr:row>
      <xdr:rowOff>45720</xdr:rowOff>
    </xdr:to>
    <xdr:graphicFrame macro="">
      <xdr:nvGraphicFramePr>
        <xdr:cNvPr id="2" name="Chart 1">
          <a:extLst>
            <a:ext uri="{FF2B5EF4-FFF2-40B4-BE49-F238E27FC236}">
              <a16:creationId xmlns:a16="http://schemas.microsoft.com/office/drawing/2014/main" id="{F98F4A3F-AC40-4AAD-A76F-D7E258718A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3</xdr:col>
      <xdr:colOff>0</xdr:colOff>
      <xdr:row>2</xdr:row>
      <xdr:rowOff>0</xdr:rowOff>
    </xdr:from>
    <xdr:to>
      <xdr:col>12</xdr:col>
      <xdr:colOff>457200</xdr:colOff>
      <xdr:row>19</xdr:row>
      <xdr:rowOff>123825</xdr:rowOff>
    </xdr:to>
    <xdr:graphicFrame macro="">
      <xdr:nvGraphicFramePr>
        <xdr:cNvPr id="2" name="Chart 1">
          <a:extLst>
            <a:ext uri="{FF2B5EF4-FFF2-40B4-BE49-F238E27FC236}">
              <a16:creationId xmlns:a16="http://schemas.microsoft.com/office/drawing/2014/main" id="{00000000-0008-0000-3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5715</xdr:colOff>
      <xdr:row>6</xdr:row>
      <xdr:rowOff>125730</xdr:rowOff>
    </xdr:from>
    <xdr:to>
      <xdr:col>13</xdr:col>
      <xdr:colOff>409575</xdr:colOff>
      <xdr:row>23</xdr:row>
      <xdr:rowOff>952</xdr:rowOff>
    </xdr:to>
    <xdr:graphicFrame macro="">
      <xdr:nvGraphicFramePr>
        <xdr:cNvPr id="2" name="Chart 1">
          <a:extLst>
            <a:ext uri="{FF2B5EF4-FFF2-40B4-BE49-F238E27FC236}">
              <a16:creationId xmlns:a16="http://schemas.microsoft.com/office/drawing/2014/main" id="{A0754C3C-C036-4121-9B89-A3EEF4CA97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3</xdr:col>
      <xdr:colOff>0</xdr:colOff>
      <xdr:row>2</xdr:row>
      <xdr:rowOff>0</xdr:rowOff>
    </xdr:from>
    <xdr:to>
      <xdr:col>12</xdr:col>
      <xdr:colOff>457200</xdr:colOff>
      <xdr:row>19</xdr:row>
      <xdr:rowOff>28575</xdr:rowOff>
    </xdr:to>
    <xdr:graphicFrame macro="">
      <xdr:nvGraphicFramePr>
        <xdr:cNvPr id="2" name="Chart 1">
          <a:extLst>
            <a:ext uri="{FF2B5EF4-FFF2-40B4-BE49-F238E27FC236}">
              <a16:creationId xmlns:a16="http://schemas.microsoft.com/office/drawing/2014/main" id="{00000000-0008-0000-3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1142999</xdr:colOff>
      <xdr:row>14</xdr:row>
      <xdr:rowOff>190499</xdr:rowOff>
    </xdr:from>
    <xdr:to>
      <xdr:col>10</xdr:col>
      <xdr:colOff>514349</xdr:colOff>
      <xdr:row>32</xdr:row>
      <xdr:rowOff>114300</xdr:rowOff>
    </xdr:to>
    <xdr:graphicFrame macro="">
      <xdr:nvGraphicFramePr>
        <xdr:cNvPr id="6" name="Chart 5">
          <a:extLst>
            <a:ext uri="{FF2B5EF4-FFF2-40B4-BE49-F238E27FC236}">
              <a16:creationId xmlns:a16="http://schemas.microsoft.com/office/drawing/2014/main" id="{00000000-0008-0000-4E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476250</xdr:colOff>
      <xdr:row>15</xdr:row>
      <xdr:rowOff>9524</xdr:rowOff>
    </xdr:from>
    <xdr:to>
      <xdr:col>19</xdr:col>
      <xdr:colOff>533400</xdr:colOff>
      <xdr:row>30</xdr:row>
      <xdr:rowOff>76199</xdr:rowOff>
    </xdr:to>
    <xdr:graphicFrame macro="">
      <xdr:nvGraphicFramePr>
        <xdr:cNvPr id="5" name="Chart 4">
          <a:extLst>
            <a:ext uri="{FF2B5EF4-FFF2-40B4-BE49-F238E27FC236}">
              <a16:creationId xmlns:a16="http://schemas.microsoft.com/office/drawing/2014/main" id="{00000000-0008-0000-4E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54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G</a:t>
          </a:r>
          <a:r>
            <a:rPr lang="en-GB" sz="2400" b="1" i="0" strike="noStrike">
              <a:solidFill>
                <a:srgbClr val="000000"/>
              </a:solidFill>
              <a:latin typeface="Helvetica"/>
            </a:rPr>
            <a:t>LOSSARY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1038225</xdr:colOff>
      <xdr:row>11</xdr:row>
      <xdr:rowOff>95250</xdr:rowOff>
    </xdr:from>
    <xdr:to>
      <xdr:col>4</xdr:col>
      <xdr:colOff>200025</xdr:colOff>
      <xdr:row>29</xdr:row>
      <xdr:rowOff>114300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55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A</a:t>
          </a:r>
          <a:r>
            <a:rPr lang="en-GB" sz="2400" b="1" i="0" strike="noStrike">
              <a:solidFill>
                <a:srgbClr val="000000"/>
              </a:solidFill>
              <a:latin typeface="Helvetica"/>
            </a:rPr>
            <a:t>PPENDICES</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68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S</a:t>
          </a:r>
          <a:r>
            <a:rPr lang="en-GB" sz="2200" b="1" i="0" strike="noStrike">
              <a:solidFill>
                <a:srgbClr val="000000"/>
              </a:solidFill>
              <a:latin typeface="Helvetica"/>
            </a:rPr>
            <a:t>ECTION</a:t>
          </a:r>
          <a:r>
            <a:rPr lang="en-GB" sz="2800" b="1" i="0" strike="noStrike">
              <a:solidFill>
                <a:srgbClr val="000000"/>
              </a:solidFill>
              <a:latin typeface="Helvetica"/>
            </a:rPr>
            <a:t> B</a:t>
          </a:r>
          <a:endParaRPr lang="en-GB" sz="1200" b="1" i="0" strike="noStrike">
            <a:solidFill>
              <a:srgbClr val="000000"/>
            </a:solidFill>
            <a:latin typeface="Helvetica"/>
          </a:endParaRPr>
        </a:p>
        <a:p>
          <a:pPr algn="ctr" rtl="0">
            <a:defRPr sz="1000"/>
          </a:pPr>
          <a:endParaRPr lang="en-GB" sz="1200" b="1" i="0" strike="noStrike">
            <a:solidFill>
              <a:srgbClr val="000000"/>
            </a:solidFill>
            <a:latin typeface="Helvetica"/>
          </a:endParaRPr>
        </a:p>
        <a:p>
          <a:pPr algn="ctr" rtl="0">
            <a:defRPr sz="1000"/>
          </a:pPr>
          <a:r>
            <a:rPr lang="en-GB" sz="2800" b="1" i="0" strike="noStrike">
              <a:solidFill>
                <a:srgbClr val="000000"/>
              </a:solidFill>
              <a:latin typeface="Helvetica"/>
            </a:rPr>
            <a:t>M</a:t>
          </a:r>
          <a:r>
            <a:rPr lang="en-GB" sz="2200" b="1" i="0" strike="noStrike">
              <a:solidFill>
                <a:srgbClr val="000000"/>
              </a:solidFill>
              <a:latin typeface="Helvetica"/>
            </a:rPr>
            <a:t>ALTA AND THE </a:t>
          </a:r>
          <a:r>
            <a:rPr lang="en-GB" sz="2800" b="1" i="0" strike="noStrike">
              <a:solidFill>
                <a:srgbClr val="000000"/>
              </a:solidFill>
              <a:latin typeface="Helvetica"/>
            </a:rPr>
            <a:t>EU</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xdr:row>
      <xdr:rowOff>19051</xdr:rowOff>
    </xdr:from>
    <xdr:to>
      <xdr:col>5</xdr:col>
      <xdr:colOff>895349</xdr:colOff>
      <xdr:row>23</xdr:row>
      <xdr:rowOff>123825</xdr:rowOff>
    </xdr:to>
    <xdr:graphicFrame macro="">
      <xdr:nvGraphicFramePr>
        <xdr:cNvPr id="2" name="Chart 26">
          <a:extLst>
            <a:ext uri="{FF2B5EF4-FFF2-40B4-BE49-F238E27FC236}">
              <a16:creationId xmlns:a16="http://schemas.microsoft.com/office/drawing/2014/main" id="{00000000-0008-0000-6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0</xdr:rowOff>
    </xdr:from>
    <xdr:to>
      <xdr:col>8</xdr:col>
      <xdr:colOff>600075</xdr:colOff>
      <xdr:row>28</xdr:row>
      <xdr:rowOff>142875</xdr:rowOff>
    </xdr:to>
    <xdr:graphicFrame macro="">
      <xdr:nvGraphicFramePr>
        <xdr:cNvPr id="2" name="Chart 3">
          <a:extLst>
            <a:ext uri="{FF2B5EF4-FFF2-40B4-BE49-F238E27FC236}">
              <a16:creationId xmlns:a16="http://schemas.microsoft.com/office/drawing/2014/main" id="{00000000-0008-0000-6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34</xdr:row>
      <xdr:rowOff>19050</xdr:rowOff>
    </xdr:from>
    <xdr:to>
      <xdr:col>8</xdr:col>
      <xdr:colOff>552451</xdr:colOff>
      <xdr:row>59</xdr:row>
      <xdr:rowOff>114300</xdr:rowOff>
    </xdr:to>
    <xdr:graphicFrame macro="">
      <xdr:nvGraphicFramePr>
        <xdr:cNvPr id="3" name="Chart 4">
          <a:extLst>
            <a:ext uri="{FF2B5EF4-FFF2-40B4-BE49-F238E27FC236}">
              <a16:creationId xmlns:a16="http://schemas.microsoft.com/office/drawing/2014/main" id="{00000000-0008-0000-6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2</xdr:col>
      <xdr:colOff>47625</xdr:colOff>
      <xdr:row>2</xdr:row>
      <xdr:rowOff>95250</xdr:rowOff>
    </xdr:to>
    <xdr:pic>
      <xdr:nvPicPr>
        <xdr:cNvPr id="4" name="Picture 103" descr="X Dimension">
          <a:extLst>
            <a:ext uri="{FF2B5EF4-FFF2-40B4-BE49-F238E27FC236}">
              <a16:creationId xmlns:a16="http://schemas.microsoft.com/office/drawing/2014/main" id="{00000000-0008-0000-6C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630150" y="0"/>
          <a:ext cx="47625" cy="95250"/>
        </a:xfrm>
        <a:prstGeom prst="rect">
          <a:avLst/>
        </a:prstGeom>
        <a:noFill/>
        <a:ln w="9525">
          <a:noFill/>
          <a:miter lim="800000"/>
          <a:headEnd/>
          <a:tailEnd/>
        </a:ln>
      </xdr:spPr>
    </xdr:pic>
    <xdr:clientData/>
  </xdr:twoCellAnchor>
  <xdr:twoCellAnchor editAs="oneCell">
    <xdr:from>
      <xdr:col>2</xdr:col>
      <xdr:colOff>0</xdr:colOff>
      <xdr:row>2</xdr:row>
      <xdr:rowOff>0</xdr:rowOff>
    </xdr:from>
    <xdr:to>
      <xdr:col>2</xdr:col>
      <xdr:colOff>85725</xdr:colOff>
      <xdr:row>2</xdr:row>
      <xdr:rowOff>57150</xdr:rowOff>
    </xdr:to>
    <xdr:pic>
      <xdr:nvPicPr>
        <xdr:cNvPr id="5" name="Picture 104" descr="Y Dimension">
          <a:extLst>
            <a:ext uri="{FF2B5EF4-FFF2-40B4-BE49-F238E27FC236}">
              <a16:creationId xmlns:a16="http://schemas.microsoft.com/office/drawing/2014/main" id="{00000000-0008-0000-6C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630150" y="180975"/>
          <a:ext cx="85725" cy="57150"/>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37</xdr:row>
      <xdr:rowOff>38100</xdr:rowOff>
    </xdr:from>
    <xdr:to>
      <xdr:col>5</xdr:col>
      <xdr:colOff>857250</xdr:colOff>
      <xdr:row>61</xdr:row>
      <xdr:rowOff>57150</xdr:rowOff>
    </xdr:to>
    <xdr:graphicFrame macro="">
      <xdr:nvGraphicFramePr>
        <xdr:cNvPr id="2" name="Chart 2">
          <a:extLst>
            <a:ext uri="{FF2B5EF4-FFF2-40B4-BE49-F238E27FC236}">
              <a16:creationId xmlns:a16="http://schemas.microsoft.com/office/drawing/2014/main" id="{00000000-0008-0000-6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37</xdr:row>
      <xdr:rowOff>57150</xdr:rowOff>
    </xdr:from>
    <xdr:to>
      <xdr:col>5</xdr:col>
      <xdr:colOff>704850</xdr:colOff>
      <xdr:row>56</xdr:row>
      <xdr:rowOff>85725</xdr:rowOff>
    </xdr:to>
    <xdr:graphicFrame macro="">
      <xdr:nvGraphicFramePr>
        <xdr:cNvPr id="2" name="Chart 2">
          <a:extLst>
            <a:ext uri="{FF2B5EF4-FFF2-40B4-BE49-F238E27FC236}">
              <a16:creationId xmlns:a16="http://schemas.microsoft.com/office/drawing/2014/main" id="{00000000-0008-0000-7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37</xdr:row>
      <xdr:rowOff>19050</xdr:rowOff>
    </xdr:from>
    <xdr:to>
      <xdr:col>5</xdr:col>
      <xdr:colOff>723900</xdr:colOff>
      <xdr:row>58</xdr:row>
      <xdr:rowOff>95250</xdr:rowOff>
    </xdr:to>
    <xdr:graphicFrame macro="">
      <xdr:nvGraphicFramePr>
        <xdr:cNvPr id="2" name="Chart 3">
          <a:extLst>
            <a:ext uri="{FF2B5EF4-FFF2-40B4-BE49-F238E27FC236}">
              <a16:creationId xmlns:a16="http://schemas.microsoft.com/office/drawing/2014/main" id="{00000000-0008-0000-7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57150</xdr:colOff>
      <xdr:row>38</xdr:row>
      <xdr:rowOff>19050</xdr:rowOff>
    </xdr:from>
    <xdr:to>
      <xdr:col>7</xdr:col>
      <xdr:colOff>771525</xdr:colOff>
      <xdr:row>66</xdr:row>
      <xdr:rowOff>123825</xdr:rowOff>
    </xdr:to>
    <xdr:graphicFrame macro="">
      <xdr:nvGraphicFramePr>
        <xdr:cNvPr id="3" name="Chart 3">
          <a:extLst>
            <a:ext uri="{FF2B5EF4-FFF2-40B4-BE49-F238E27FC236}">
              <a16:creationId xmlns:a16="http://schemas.microsoft.com/office/drawing/2014/main" id="{00000000-0008-0000-7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36</xdr:row>
      <xdr:rowOff>19050</xdr:rowOff>
    </xdr:from>
    <xdr:to>
      <xdr:col>5</xdr:col>
      <xdr:colOff>885825</xdr:colOff>
      <xdr:row>60</xdr:row>
      <xdr:rowOff>95249</xdr:rowOff>
    </xdr:to>
    <xdr:graphicFrame macro="">
      <xdr:nvGraphicFramePr>
        <xdr:cNvPr id="2" name="Chart 26">
          <a:extLst>
            <a:ext uri="{FF2B5EF4-FFF2-40B4-BE49-F238E27FC236}">
              <a16:creationId xmlns:a16="http://schemas.microsoft.com/office/drawing/2014/main" id="{00000000-0008-0000-7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1352550</xdr:colOff>
      <xdr:row>12</xdr:row>
      <xdr:rowOff>152400</xdr:rowOff>
    </xdr:from>
    <xdr:to>
      <xdr:col>9</xdr:col>
      <xdr:colOff>228600</xdr:colOff>
      <xdr:row>33</xdr:row>
      <xdr:rowOff>28575</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447675</xdr:colOff>
      <xdr:row>30</xdr:row>
      <xdr:rowOff>114300</xdr:rowOff>
    </xdr:from>
    <xdr:to>
      <xdr:col>12</xdr:col>
      <xdr:colOff>381000</xdr:colOff>
      <xdr:row>59</xdr:row>
      <xdr:rowOff>47625</xdr:rowOff>
    </xdr:to>
    <xdr:graphicFrame macro="">
      <xdr:nvGraphicFramePr>
        <xdr:cNvPr id="2" name="Chart 1">
          <a:extLst>
            <a:ext uri="{FF2B5EF4-FFF2-40B4-BE49-F238E27FC236}">
              <a16:creationId xmlns:a16="http://schemas.microsoft.com/office/drawing/2014/main" id="{00000000-0008-0000-7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35</xdr:row>
      <xdr:rowOff>0</xdr:rowOff>
    </xdr:from>
    <xdr:to>
      <xdr:col>7</xdr:col>
      <xdr:colOff>647700</xdr:colOff>
      <xdr:row>62</xdr:row>
      <xdr:rowOff>123825</xdr:rowOff>
    </xdr:to>
    <xdr:graphicFrame macro="">
      <xdr:nvGraphicFramePr>
        <xdr:cNvPr id="2" name="Chart 4">
          <a:extLst>
            <a:ext uri="{FF2B5EF4-FFF2-40B4-BE49-F238E27FC236}">
              <a16:creationId xmlns:a16="http://schemas.microsoft.com/office/drawing/2014/main" id="{00000000-0008-0000-7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14</xdr:row>
      <xdr:rowOff>57150</xdr:rowOff>
    </xdr:from>
    <xdr:to>
      <xdr:col>6</xdr:col>
      <xdr:colOff>521970</xdr:colOff>
      <xdr:row>36</xdr:row>
      <xdr:rowOff>34290</xdr:rowOff>
    </xdr:to>
    <xdr:graphicFrame macro="">
      <xdr:nvGraphicFramePr>
        <xdr:cNvPr id="2" name="Chart 7">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21</xdr:row>
      <xdr:rowOff>0</xdr:rowOff>
    </xdr:from>
    <xdr:to>
      <xdr:col>14</xdr:col>
      <xdr:colOff>273325</xdr:colOff>
      <xdr:row>42</xdr:row>
      <xdr:rowOff>33131</xdr:rowOff>
    </xdr:to>
    <xdr:graphicFrame macro="">
      <xdr:nvGraphicFramePr>
        <xdr:cNvPr id="2" name="Chart 7">
          <a:extLst>
            <a:ext uri="{FF2B5EF4-FFF2-40B4-BE49-F238E27FC236}">
              <a16:creationId xmlns:a16="http://schemas.microsoft.com/office/drawing/2014/main" id="{109BEB6A-B097-45EB-94E9-7C100B2F1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8</xdr:row>
      <xdr:rowOff>0</xdr:rowOff>
    </xdr:from>
    <xdr:to>
      <xdr:col>12</xdr:col>
      <xdr:colOff>238125</xdr:colOff>
      <xdr:row>28</xdr:row>
      <xdr:rowOff>123825</xdr:rowOff>
    </xdr:to>
    <xdr:graphicFrame macro="">
      <xdr:nvGraphicFramePr>
        <xdr:cNvPr id="3" name="Chart 7">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xdr:colOff>
      <xdr:row>6</xdr:row>
      <xdr:rowOff>125730</xdr:rowOff>
    </xdr:from>
    <xdr:to>
      <xdr:col>13</xdr:col>
      <xdr:colOff>409575</xdr:colOff>
      <xdr:row>23</xdr:row>
      <xdr:rowOff>952</xdr:rowOff>
    </xdr:to>
    <xdr:graphicFrame macro="">
      <xdr:nvGraphicFramePr>
        <xdr:cNvPr id="2" name="Chart 1">
          <a:extLst>
            <a:ext uri="{FF2B5EF4-FFF2-40B4-BE49-F238E27FC236}">
              <a16:creationId xmlns:a16="http://schemas.microsoft.com/office/drawing/2014/main" id="{47C9706A-703B-B617-16ED-B447830DBB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5715</xdr:colOff>
      <xdr:row>6</xdr:row>
      <xdr:rowOff>125730</xdr:rowOff>
    </xdr:from>
    <xdr:to>
      <xdr:col>13</xdr:col>
      <xdr:colOff>409575</xdr:colOff>
      <xdr:row>23</xdr:row>
      <xdr:rowOff>952</xdr:rowOff>
    </xdr:to>
    <xdr:graphicFrame macro="">
      <xdr:nvGraphicFramePr>
        <xdr:cNvPr id="3" name="Chart 2">
          <a:extLst>
            <a:ext uri="{FF2B5EF4-FFF2-40B4-BE49-F238E27FC236}">
              <a16:creationId xmlns:a16="http://schemas.microsoft.com/office/drawing/2014/main" id="{8D7BBBC5-408A-4856-9EBA-2C37FC93D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457200</xdr:colOff>
      <xdr:row>18</xdr:row>
      <xdr:rowOff>219075</xdr:rowOff>
    </xdr:to>
    <xdr:graphicFrame macro="">
      <xdr:nvGraphicFramePr>
        <xdr:cNvPr id="2" name="Chart 1">
          <a:extLst>
            <a:ext uri="{FF2B5EF4-FFF2-40B4-BE49-F238E27FC236}">
              <a16:creationId xmlns:a16="http://schemas.microsoft.com/office/drawing/2014/main" id="{00000000-0008-0000-1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457200</xdr:colOff>
      <xdr:row>18</xdr:row>
      <xdr:rowOff>123825</xdr:rowOff>
    </xdr:to>
    <xdr:graphicFrame macro="">
      <xdr:nvGraphicFramePr>
        <xdr:cNvPr id="2" name="Chart 1">
          <a:extLst>
            <a:ext uri="{FF2B5EF4-FFF2-40B4-BE49-F238E27FC236}">
              <a16:creationId xmlns:a16="http://schemas.microsoft.com/office/drawing/2014/main" id="{00000000-0008-0000-1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ovt_Finance\Shaun%20Sammut\Shaun%20Sammut\NET%20ESSPROS%202015\Net%20questionnaire%20MT%2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Eurostat/Social_by_funct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Eurostat/GD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95_Population_By_District_20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0/ESSPROS%20publication%202020_new%20format_Updated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Govt_Finance\Shaun%20Sammut\Shaun%20Sammut\Social%20Benefits%20Expenditure\2016\NON%20-CONTR%202016exp.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Govt_Finance\Shaun%20Sammut\Shaun%20Sammut\ESSPROS%20PUBLICATION%202015\EU%20Templates_2(updated%2019_05_1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samms046\AppData\Roaming\Microsoft\Excel\11%20EUtemplates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oss"/>
      <sheetName val="AITR"/>
      <sheetName val="AISCR"/>
      <sheetName val="Fiscal"/>
      <sheetName val="Net"/>
      <sheetName val="Footnotes"/>
    </sheetNames>
    <sheetDataSet>
      <sheetData sheetId="0">
        <row r="3">
          <cell r="B3">
            <v>0</v>
          </cell>
          <cell r="C3">
            <v>0</v>
          </cell>
          <cell r="D3">
            <v>0</v>
          </cell>
          <cell r="E3">
            <v>0</v>
          </cell>
          <cell r="F3">
            <v>0</v>
          </cell>
          <cell r="G3">
            <v>0</v>
          </cell>
          <cell r="H3">
            <v>0</v>
          </cell>
          <cell r="I3" t="str">
            <v>All schemes</v>
          </cell>
          <cell r="J3" t="str">
            <v>Scheme 01</v>
          </cell>
          <cell r="K3" t="str">
            <v>Scheme 02</v>
          </cell>
          <cell r="L3" t="str">
            <v>Scheme 03</v>
          </cell>
          <cell r="M3" t="str">
            <v>Scheme 04</v>
          </cell>
          <cell r="N3" t="str">
            <v>Scheme 05</v>
          </cell>
          <cell r="O3" t="str">
            <v>Scheme 06</v>
          </cell>
          <cell r="P3" t="str">
            <v>Scheme 07</v>
          </cell>
          <cell r="Q3" t="str">
            <v>Scheme 08</v>
          </cell>
          <cell r="R3" t="str">
            <v>Scheme 09</v>
          </cell>
          <cell r="S3" t="str">
            <v>Scheme 10</v>
          </cell>
          <cell r="T3" t="str">
            <v>Scheme 11</v>
          </cell>
          <cell r="U3" t="str">
            <v>Scheme 12</v>
          </cell>
          <cell r="V3" t="str">
            <v>Scheme 13</v>
          </cell>
          <cell r="W3" t="str">
            <v>Scheme 14</v>
          </cell>
          <cell r="X3" t="str">
            <v>Scheme 15</v>
          </cell>
          <cell r="Y3" t="str">
            <v>Scheme 16</v>
          </cell>
          <cell r="Z3" t="str">
            <v>Scheme 17</v>
          </cell>
          <cell r="AA3" t="str">
            <v>Scheme 18</v>
          </cell>
          <cell r="AB3" t="str">
            <v>Scheme 19</v>
          </cell>
          <cell r="AC3" t="str">
            <v>Scheme 20</v>
          </cell>
          <cell r="AD3">
            <v>0</v>
          </cell>
          <cell r="AE3">
            <v>0</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v>0</v>
          </cell>
          <cell r="BB3">
            <v>0</v>
          </cell>
          <cell r="BC3">
            <v>0</v>
          </cell>
          <cell r="BD3">
            <v>0</v>
          </cell>
          <cell r="BE3">
            <v>0</v>
          </cell>
          <cell r="BF3">
            <v>0</v>
          </cell>
          <cell r="BG3">
            <v>0</v>
          </cell>
          <cell r="BH3">
            <v>0</v>
          </cell>
          <cell r="BI3">
            <v>0</v>
          </cell>
          <cell r="BJ3">
            <v>0</v>
          </cell>
          <cell r="BK3">
            <v>0</v>
          </cell>
          <cell r="BL3">
            <v>0</v>
          </cell>
          <cell r="BM3">
            <v>0</v>
          </cell>
          <cell r="BN3">
            <v>0</v>
          </cell>
          <cell r="BO3">
            <v>0</v>
          </cell>
          <cell r="BP3">
            <v>0</v>
          </cell>
          <cell r="BQ3">
            <v>0</v>
          </cell>
          <cell r="BR3">
            <v>0</v>
          </cell>
          <cell r="BS3">
            <v>0</v>
          </cell>
          <cell r="BT3">
            <v>0</v>
          </cell>
          <cell r="BU3">
            <v>0</v>
          </cell>
          <cell r="BV3">
            <v>0</v>
          </cell>
          <cell r="BW3">
            <v>0</v>
          </cell>
          <cell r="BX3">
            <v>0</v>
          </cell>
          <cell r="BY3">
            <v>0</v>
          </cell>
          <cell r="BZ3">
            <v>0</v>
          </cell>
          <cell r="CA3">
            <v>0</v>
          </cell>
          <cell r="CB3">
            <v>0</v>
          </cell>
          <cell r="CC3">
            <v>0</v>
          </cell>
          <cell r="CD3">
            <v>0</v>
          </cell>
          <cell r="CE3">
            <v>0</v>
          </cell>
          <cell r="CF3">
            <v>0</v>
          </cell>
          <cell r="CG3">
            <v>0</v>
          </cell>
          <cell r="CH3">
            <v>0</v>
          </cell>
          <cell r="CI3">
            <v>0</v>
          </cell>
          <cell r="CJ3">
            <v>0</v>
          </cell>
          <cell r="CK3">
            <v>0</v>
          </cell>
          <cell r="CL3">
            <v>0</v>
          </cell>
          <cell r="CM3">
            <v>0</v>
          </cell>
          <cell r="CN3">
            <v>0</v>
          </cell>
          <cell r="CO3">
            <v>0</v>
          </cell>
          <cell r="CP3">
            <v>0</v>
          </cell>
          <cell r="CQ3">
            <v>0</v>
          </cell>
          <cell r="CR3">
            <v>0</v>
          </cell>
          <cell r="CS3">
            <v>0</v>
          </cell>
          <cell r="CT3">
            <v>0</v>
          </cell>
          <cell r="CU3">
            <v>0</v>
          </cell>
          <cell r="CV3">
            <v>0</v>
          </cell>
          <cell r="CW3">
            <v>0</v>
          </cell>
          <cell r="CX3">
            <v>0</v>
          </cell>
          <cell r="CY3">
            <v>0</v>
          </cell>
          <cell r="CZ3">
            <v>0</v>
          </cell>
          <cell r="DA3">
            <v>0</v>
          </cell>
          <cell r="DB3">
            <v>0</v>
          </cell>
          <cell r="DC3">
            <v>0</v>
          </cell>
          <cell r="DD3">
            <v>0</v>
          </cell>
        </row>
        <row r="4">
          <cell r="B4">
            <v>1000000</v>
          </cell>
          <cell r="C4" t="str">
            <v>Total expenditures</v>
          </cell>
          <cell r="D4">
            <v>0</v>
          </cell>
          <cell r="E4">
            <v>0</v>
          </cell>
          <cell r="F4">
            <v>0</v>
          </cell>
          <cell r="G4">
            <v>0</v>
          </cell>
          <cell r="H4">
            <v>0</v>
          </cell>
          <cell r="I4">
            <v>1621.4775226885311</v>
          </cell>
          <cell r="J4">
            <v>673.82169521362982</v>
          </cell>
          <cell r="K4">
            <v>201.98111310371596</v>
          </cell>
          <cell r="L4">
            <v>14.634602849284731</v>
          </cell>
          <cell r="M4">
            <v>82.01580678740595</v>
          </cell>
          <cell r="N4">
            <v>0</v>
          </cell>
          <cell r="O4">
            <v>91.967163999999997</v>
          </cell>
          <cell r="P4">
            <v>418.84923137564874</v>
          </cell>
          <cell r="Q4">
            <v>24.447025727656655</v>
          </cell>
          <cell r="R4">
            <v>10.02383425</v>
          </cell>
          <cell r="S4">
            <v>13.883089000000002</v>
          </cell>
          <cell r="T4">
            <v>8.4723031599999992</v>
          </cell>
          <cell r="U4">
            <v>3.1866592206415598</v>
          </cell>
          <cell r="V4">
            <v>13.864328484763083</v>
          </cell>
          <cell r="W4">
            <v>43.862090173562251</v>
          </cell>
          <cell r="X4">
            <v>3.171531052222345</v>
          </cell>
          <cell r="Y4">
            <v>2.9240691900000004</v>
          </cell>
          <cell r="Z4">
            <v>3.3829199999999999</v>
          </cell>
          <cell r="AA4">
            <v>4.7185670000000002</v>
          </cell>
          <cell r="AB4">
            <v>1.5636181</v>
          </cell>
          <cell r="AC4">
            <v>4.7078740000000003</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cell r="BW4">
            <v>0</v>
          </cell>
          <cell r="BX4">
            <v>0</v>
          </cell>
          <cell r="BY4">
            <v>0</v>
          </cell>
          <cell r="BZ4">
            <v>0</v>
          </cell>
          <cell r="CA4">
            <v>0</v>
          </cell>
          <cell r="CB4">
            <v>0</v>
          </cell>
          <cell r="CC4">
            <v>0</v>
          </cell>
          <cell r="CD4">
            <v>0</v>
          </cell>
          <cell r="CE4">
            <v>0</v>
          </cell>
          <cell r="CF4">
            <v>0</v>
          </cell>
          <cell r="CG4">
            <v>0</v>
          </cell>
          <cell r="CH4">
            <v>0</v>
          </cell>
          <cell r="CI4">
            <v>0</v>
          </cell>
          <cell r="CJ4">
            <v>0</v>
          </cell>
          <cell r="CK4">
            <v>0</v>
          </cell>
          <cell r="CL4">
            <v>0</v>
          </cell>
          <cell r="CM4">
            <v>0</v>
          </cell>
          <cell r="CN4">
            <v>0</v>
          </cell>
          <cell r="CO4">
            <v>0</v>
          </cell>
          <cell r="CP4">
            <v>0</v>
          </cell>
          <cell r="CQ4">
            <v>0</v>
          </cell>
          <cell r="CR4">
            <v>0</v>
          </cell>
          <cell r="CS4">
            <v>0</v>
          </cell>
          <cell r="CT4">
            <v>0</v>
          </cell>
          <cell r="CU4">
            <v>0</v>
          </cell>
          <cell r="CV4">
            <v>0</v>
          </cell>
          <cell r="CW4">
            <v>0</v>
          </cell>
          <cell r="CX4">
            <v>0</v>
          </cell>
          <cell r="CY4">
            <v>0</v>
          </cell>
          <cell r="CZ4">
            <v>0</v>
          </cell>
          <cell r="DA4">
            <v>0</v>
          </cell>
          <cell r="DB4">
            <v>0</v>
          </cell>
          <cell r="DC4">
            <v>0</v>
          </cell>
          <cell r="DD4">
            <v>0</v>
          </cell>
        </row>
        <row r="5">
          <cell r="B5">
            <v>1100000</v>
          </cell>
          <cell r="C5">
            <v>0</v>
          </cell>
          <cell r="D5" t="str">
            <v>Social protection benefits</v>
          </cell>
          <cell r="E5">
            <v>0</v>
          </cell>
          <cell r="F5">
            <v>0</v>
          </cell>
          <cell r="G5">
            <v>0</v>
          </cell>
          <cell r="H5">
            <v>0</v>
          </cell>
          <cell r="I5">
            <v>1604.4840393906493</v>
          </cell>
          <cell r="J5">
            <v>668.19964345100004</v>
          </cell>
          <cell r="K5">
            <v>200.17835145110999</v>
          </cell>
          <cell r="L5">
            <v>14.634602849284731</v>
          </cell>
          <cell r="M5">
            <v>81.813275550790408</v>
          </cell>
          <cell r="N5">
            <v>0</v>
          </cell>
          <cell r="O5">
            <v>91.967163999999997</v>
          </cell>
          <cell r="P5">
            <v>418.84923137564874</v>
          </cell>
          <cell r="Q5">
            <v>20.512599000000002</v>
          </cell>
          <cell r="R5">
            <v>10.02383425</v>
          </cell>
          <cell r="S5">
            <v>11.106471200000001</v>
          </cell>
          <cell r="T5">
            <v>6.7820488028125538</v>
          </cell>
          <cell r="U5">
            <v>2.2218194594551206</v>
          </cell>
          <cell r="V5">
            <v>13.864328484763083</v>
          </cell>
          <cell r="W5">
            <v>43.862090173562251</v>
          </cell>
          <cell r="X5">
            <v>3.171531052222345</v>
          </cell>
          <cell r="Y5">
            <v>2.9240691900000004</v>
          </cell>
          <cell r="Z5">
            <v>3.3829199999999999</v>
          </cell>
          <cell r="AA5">
            <v>4.7185670000000002</v>
          </cell>
          <cell r="AB5">
            <v>1.5636181</v>
          </cell>
          <cell r="AC5">
            <v>4.7078740000000003</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cell r="BW5">
            <v>0</v>
          </cell>
          <cell r="BX5">
            <v>0</v>
          </cell>
          <cell r="BY5">
            <v>0</v>
          </cell>
          <cell r="BZ5">
            <v>0</v>
          </cell>
          <cell r="CA5">
            <v>0</v>
          </cell>
          <cell r="CB5">
            <v>0</v>
          </cell>
          <cell r="CC5">
            <v>0</v>
          </cell>
          <cell r="CD5">
            <v>0</v>
          </cell>
          <cell r="CE5">
            <v>0</v>
          </cell>
          <cell r="CF5">
            <v>0</v>
          </cell>
          <cell r="CG5">
            <v>0</v>
          </cell>
          <cell r="CH5">
            <v>0</v>
          </cell>
          <cell r="CI5">
            <v>0</v>
          </cell>
          <cell r="CJ5">
            <v>0</v>
          </cell>
          <cell r="CK5">
            <v>0</v>
          </cell>
          <cell r="CL5">
            <v>0</v>
          </cell>
          <cell r="CM5">
            <v>0</v>
          </cell>
          <cell r="CN5">
            <v>0</v>
          </cell>
          <cell r="CO5">
            <v>0</v>
          </cell>
          <cell r="CP5">
            <v>0</v>
          </cell>
          <cell r="CQ5">
            <v>0</v>
          </cell>
          <cell r="CR5">
            <v>0</v>
          </cell>
          <cell r="CS5">
            <v>0</v>
          </cell>
          <cell r="CT5">
            <v>0</v>
          </cell>
          <cell r="CU5">
            <v>0</v>
          </cell>
          <cell r="CV5">
            <v>0</v>
          </cell>
          <cell r="CW5">
            <v>0</v>
          </cell>
          <cell r="CX5">
            <v>0</v>
          </cell>
          <cell r="CY5">
            <v>0</v>
          </cell>
          <cell r="CZ5">
            <v>0</v>
          </cell>
          <cell r="DA5">
            <v>0</v>
          </cell>
          <cell r="DB5">
            <v>0</v>
          </cell>
          <cell r="DC5">
            <v>0</v>
          </cell>
          <cell r="DD5">
            <v>0</v>
          </cell>
        </row>
        <row r="6">
          <cell r="B6">
            <v>1101000</v>
          </cell>
          <cell r="C6">
            <v>0</v>
          </cell>
          <cell r="D6">
            <v>0</v>
          </cell>
          <cell r="E6" t="str">
            <v>Non Means-tested</v>
          </cell>
          <cell r="F6">
            <v>0</v>
          </cell>
          <cell r="G6">
            <v>0</v>
          </cell>
          <cell r="H6">
            <v>0</v>
          </cell>
          <cell r="I6">
            <v>1394.7674419344039</v>
          </cell>
          <cell r="J6">
            <v>667.75345772100002</v>
          </cell>
          <cell r="K6">
            <v>44.038498466864553</v>
          </cell>
          <cell r="L6">
            <v>14.634602849284731</v>
          </cell>
          <cell r="M6">
            <v>81.813275550790408</v>
          </cell>
          <cell r="N6">
            <v>0</v>
          </cell>
          <cell r="O6">
            <v>91.967163999999997</v>
          </cell>
          <cell r="P6">
            <v>393.86321482364872</v>
          </cell>
          <cell r="Q6">
            <v>0</v>
          </cell>
          <cell r="R6">
            <v>10.02383425</v>
          </cell>
          <cell r="S6">
            <v>11.106471200000001</v>
          </cell>
          <cell r="T6">
            <v>6.7820488028125538</v>
          </cell>
          <cell r="U6">
            <v>2.2218194594551206</v>
          </cell>
          <cell r="V6">
            <v>13.864328484763083</v>
          </cell>
          <cell r="W6">
            <v>43.862090173562251</v>
          </cell>
          <cell r="X6">
            <v>3.171531052222345</v>
          </cell>
          <cell r="Y6">
            <v>0</v>
          </cell>
          <cell r="Z6">
            <v>3.3829199999999999</v>
          </cell>
          <cell r="AA6">
            <v>4.7185670000000002</v>
          </cell>
          <cell r="AB6">
            <v>1.5636181</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row>
        <row r="7">
          <cell r="B7">
            <v>1101100</v>
          </cell>
          <cell r="C7">
            <v>0</v>
          </cell>
          <cell r="D7">
            <v>0</v>
          </cell>
          <cell r="E7">
            <v>0</v>
          </cell>
          <cell r="F7" t="str">
            <v>Cash benefits</v>
          </cell>
          <cell r="G7">
            <v>0</v>
          </cell>
          <cell r="H7">
            <v>0</v>
          </cell>
          <cell r="I7">
            <v>859.96328236142688</v>
          </cell>
          <cell r="J7">
            <v>667.75345772100002</v>
          </cell>
          <cell r="K7">
            <v>44.038498466864553</v>
          </cell>
          <cell r="L7">
            <v>0</v>
          </cell>
          <cell r="M7">
            <v>8.6686779999999999</v>
          </cell>
          <cell r="N7">
            <v>0</v>
          </cell>
          <cell r="O7">
            <v>91.967163999999997</v>
          </cell>
          <cell r="P7">
            <v>0</v>
          </cell>
          <cell r="Q7">
            <v>0</v>
          </cell>
          <cell r="R7">
            <v>0.29047400000000001</v>
          </cell>
          <cell r="S7">
            <v>0</v>
          </cell>
          <cell r="T7">
            <v>0</v>
          </cell>
          <cell r="U7">
            <v>0</v>
          </cell>
          <cell r="V7">
            <v>0</v>
          </cell>
          <cell r="W7">
            <v>43.862090173562251</v>
          </cell>
          <cell r="X7">
            <v>0</v>
          </cell>
          <cell r="Y7">
            <v>0</v>
          </cell>
          <cell r="Z7">
            <v>3.3829199999999999</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row>
        <row r="8">
          <cell r="B8">
            <v>1101110</v>
          </cell>
          <cell r="C8">
            <v>0</v>
          </cell>
          <cell r="D8">
            <v>0</v>
          </cell>
          <cell r="E8">
            <v>0</v>
          </cell>
          <cell r="F8">
            <v>0</v>
          </cell>
          <cell r="G8" t="str">
            <v xml:space="preserve"> Periodic</v>
          </cell>
          <cell r="H8">
            <v>0</v>
          </cell>
          <cell r="I8">
            <v>849.96984911142681</v>
          </cell>
          <cell r="J8">
            <v>666.251180471</v>
          </cell>
          <cell r="K8">
            <v>44.038498466864553</v>
          </cell>
          <cell r="L8">
            <v>0</v>
          </cell>
          <cell r="M8">
            <v>0.17752200000000001</v>
          </cell>
          <cell r="N8">
            <v>0</v>
          </cell>
          <cell r="O8">
            <v>91.967163999999997</v>
          </cell>
          <cell r="P8">
            <v>0</v>
          </cell>
          <cell r="Q8">
            <v>0</v>
          </cell>
          <cell r="R8">
            <v>0.29047400000000001</v>
          </cell>
          <cell r="S8">
            <v>0</v>
          </cell>
          <cell r="T8">
            <v>0</v>
          </cell>
          <cell r="U8">
            <v>0</v>
          </cell>
          <cell r="V8">
            <v>0</v>
          </cell>
          <cell r="W8">
            <v>43.862090173562251</v>
          </cell>
          <cell r="X8">
            <v>0</v>
          </cell>
          <cell r="Y8">
            <v>0</v>
          </cell>
          <cell r="Z8">
            <v>3.3829199999999999</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row>
        <row r="9">
          <cell r="B9">
            <v>1101120</v>
          </cell>
          <cell r="C9">
            <v>0</v>
          </cell>
          <cell r="D9">
            <v>0</v>
          </cell>
          <cell r="E9">
            <v>0</v>
          </cell>
          <cell r="F9">
            <v>0</v>
          </cell>
          <cell r="G9" t="str">
            <v xml:space="preserve"> Lump sum</v>
          </cell>
          <cell r="H9">
            <v>0</v>
          </cell>
          <cell r="I9">
            <v>9.9934332500000007</v>
          </cell>
          <cell r="J9">
            <v>1.5022772499999999</v>
          </cell>
          <cell r="K9">
            <v>0</v>
          </cell>
          <cell r="L9">
            <v>0</v>
          </cell>
          <cell r="M9">
            <v>8.4911560000000001</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row>
        <row r="10">
          <cell r="B10">
            <v>1101200</v>
          </cell>
          <cell r="C10">
            <v>0</v>
          </cell>
          <cell r="D10">
            <v>0</v>
          </cell>
          <cell r="E10">
            <v>0</v>
          </cell>
          <cell r="F10" t="str">
            <v>Benefits in kind</v>
          </cell>
          <cell r="G10">
            <v>0</v>
          </cell>
          <cell r="H10">
            <v>0</v>
          </cell>
          <cell r="I10">
            <v>534.80415957297691</v>
          </cell>
          <cell r="J10">
            <v>0</v>
          </cell>
          <cell r="K10">
            <v>0</v>
          </cell>
          <cell r="L10">
            <v>14.634602849284731</v>
          </cell>
          <cell r="M10">
            <v>73.144597550790408</v>
          </cell>
          <cell r="N10">
            <v>0</v>
          </cell>
          <cell r="O10">
            <v>0</v>
          </cell>
          <cell r="P10">
            <v>393.86321482364872</v>
          </cell>
          <cell r="Q10">
            <v>0</v>
          </cell>
          <cell r="R10">
            <v>9.7333602500000005</v>
          </cell>
          <cell r="S10">
            <v>11.106471200000001</v>
          </cell>
          <cell r="T10">
            <v>6.7820488028125538</v>
          </cell>
          <cell r="U10">
            <v>2.2218194594551206</v>
          </cell>
          <cell r="V10">
            <v>13.864328484763083</v>
          </cell>
          <cell r="W10">
            <v>0</v>
          </cell>
          <cell r="X10">
            <v>3.171531052222345</v>
          </cell>
          <cell r="Y10">
            <v>0</v>
          </cell>
          <cell r="Z10">
            <v>0</v>
          </cell>
          <cell r="AA10">
            <v>4.7185670000000002</v>
          </cell>
          <cell r="AB10">
            <v>1.5636181</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row>
        <row r="11">
          <cell r="B11">
            <v>1102000</v>
          </cell>
          <cell r="C11">
            <v>0</v>
          </cell>
          <cell r="D11">
            <v>0</v>
          </cell>
          <cell r="E11" t="str">
            <v>Means-tested</v>
          </cell>
          <cell r="F11">
            <v>0</v>
          </cell>
          <cell r="G11">
            <v>0</v>
          </cell>
          <cell r="H11">
            <v>0</v>
          </cell>
          <cell r="I11">
            <v>209.71659745624544</v>
          </cell>
          <cell r="J11">
            <v>0.44618573</v>
          </cell>
          <cell r="K11">
            <v>156.13985298424544</v>
          </cell>
          <cell r="L11">
            <v>0</v>
          </cell>
          <cell r="M11">
            <v>0</v>
          </cell>
          <cell r="N11">
            <v>0</v>
          </cell>
          <cell r="O11">
            <v>0</v>
          </cell>
          <cell r="P11">
            <v>24.986016552000002</v>
          </cell>
          <cell r="Q11">
            <v>20.512599000000002</v>
          </cell>
          <cell r="R11">
            <v>0</v>
          </cell>
          <cell r="S11">
            <v>0</v>
          </cell>
          <cell r="T11">
            <v>0</v>
          </cell>
          <cell r="U11">
            <v>0</v>
          </cell>
          <cell r="V11">
            <v>0</v>
          </cell>
          <cell r="W11">
            <v>0</v>
          </cell>
          <cell r="X11">
            <v>0</v>
          </cell>
          <cell r="Y11">
            <v>2.9240691900000004</v>
          </cell>
          <cell r="Z11">
            <v>0</v>
          </cell>
          <cell r="AA11">
            <v>0</v>
          </cell>
          <cell r="AB11">
            <v>0</v>
          </cell>
          <cell r="AC11">
            <v>4.7078740000000003</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row>
        <row r="12">
          <cell r="B12">
            <v>1102100</v>
          </cell>
          <cell r="C12">
            <v>0</v>
          </cell>
          <cell r="D12">
            <v>0</v>
          </cell>
          <cell r="E12">
            <v>0</v>
          </cell>
          <cell r="F12" t="str">
            <v>Cash benefits</v>
          </cell>
          <cell r="G12">
            <v>0</v>
          </cell>
          <cell r="H12">
            <v>0</v>
          </cell>
          <cell r="I12">
            <v>156.58603871424543</v>
          </cell>
          <cell r="J12">
            <v>0.44618573</v>
          </cell>
          <cell r="K12">
            <v>156.13985298424544</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row>
        <row r="13">
          <cell r="B13">
            <v>1102110</v>
          </cell>
          <cell r="C13">
            <v>0</v>
          </cell>
          <cell r="D13">
            <v>0</v>
          </cell>
          <cell r="E13">
            <v>0</v>
          </cell>
          <cell r="F13">
            <v>0</v>
          </cell>
          <cell r="G13" t="str">
            <v xml:space="preserve"> Periodic</v>
          </cell>
          <cell r="H13">
            <v>0</v>
          </cell>
          <cell r="I13">
            <v>148.74990902424543</v>
          </cell>
          <cell r="J13">
            <v>0.44618573</v>
          </cell>
          <cell r="K13">
            <v>148.30372329424543</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row>
        <row r="14">
          <cell r="B14">
            <v>1102120</v>
          </cell>
          <cell r="C14">
            <v>0</v>
          </cell>
          <cell r="D14">
            <v>0</v>
          </cell>
          <cell r="E14">
            <v>0</v>
          </cell>
          <cell r="F14">
            <v>0</v>
          </cell>
          <cell r="G14" t="str">
            <v xml:space="preserve"> Lump sum</v>
          </cell>
          <cell r="H14">
            <v>0</v>
          </cell>
          <cell r="I14">
            <v>7.836129689999999</v>
          </cell>
          <cell r="J14">
            <v>0</v>
          </cell>
          <cell r="K14">
            <v>7.836129689999999</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row>
        <row r="15">
          <cell r="B15">
            <v>1102200</v>
          </cell>
          <cell r="C15">
            <v>0</v>
          </cell>
          <cell r="D15">
            <v>0</v>
          </cell>
          <cell r="E15">
            <v>0</v>
          </cell>
          <cell r="F15" t="str">
            <v>Benefits in kind</v>
          </cell>
          <cell r="G15">
            <v>0</v>
          </cell>
          <cell r="H15">
            <v>0</v>
          </cell>
          <cell r="I15">
            <v>53.130558742000005</v>
          </cell>
          <cell r="J15">
            <v>0</v>
          </cell>
          <cell r="K15">
            <v>0</v>
          </cell>
          <cell r="L15">
            <v>0</v>
          </cell>
          <cell r="M15">
            <v>0</v>
          </cell>
          <cell r="N15">
            <v>0</v>
          </cell>
          <cell r="O15">
            <v>0</v>
          </cell>
          <cell r="P15">
            <v>24.986016552000002</v>
          </cell>
          <cell r="Q15">
            <v>20.512599000000002</v>
          </cell>
          <cell r="R15">
            <v>0</v>
          </cell>
          <cell r="S15">
            <v>0</v>
          </cell>
          <cell r="T15">
            <v>0</v>
          </cell>
          <cell r="U15">
            <v>0</v>
          </cell>
          <cell r="V15">
            <v>0</v>
          </cell>
          <cell r="W15">
            <v>0</v>
          </cell>
          <cell r="X15">
            <v>0</v>
          </cell>
          <cell r="Y15">
            <v>2.9240691900000004</v>
          </cell>
          <cell r="Z15">
            <v>0</v>
          </cell>
          <cell r="AA15">
            <v>0</v>
          </cell>
          <cell r="AB15">
            <v>0</v>
          </cell>
          <cell r="AC15">
            <v>4.7078740000000003</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row>
        <row r="16">
          <cell r="B16">
            <v>1200000</v>
          </cell>
          <cell r="C16">
            <v>0</v>
          </cell>
          <cell r="D16" t="str">
            <v>Administration costs</v>
          </cell>
          <cell r="E16">
            <v>0</v>
          </cell>
          <cell r="F16">
            <v>0</v>
          </cell>
          <cell r="G16">
            <v>0</v>
          </cell>
          <cell r="H16">
            <v>0</v>
          </cell>
          <cell r="I16">
            <v>16.993483297881792</v>
          </cell>
          <cell r="J16">
            <v>5.6220517626297362</v>
          </cell>
          <cell r="K16">
            <v>1.8027616526059715</v>
          </cell>
          <cell r="L16">
            <v>0</v>
          </cell>
          <cell r="M16">
            <v>0.20253123661554492</v>
          </cell>
          <cell r="N16">
            <v>0</v>
          </cell>
          <cell r="O16">
            <v>0</v>
          </cell>
          <cell r="P16">
            <v>0</v>
          </cell>
          <cell r="Q16">
            <v>3.9344267276566525</v>
          </cell>
          <cell r="R16">
            <v>0</v>
          </cell>
          <cell r="S16">
            <v>2.7766178000000004</v>
          </cell>
          <cell r="T16">
            <v>1.6902543571874455</v>
          </cell>
          <cell r="U16">
            <v>0.96483976118643944</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row>
        <row r="17">
          <cell r="B17">
            <v>1300000</v>
          </cell>
          <cell r="C17">
            <v>0</v>
          </cell>
          <cell r="D17" t="str">
            <v>Transfers to other schemes</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row>
        <row r="18">
          <cell r="B18">
            <v>1310000</v>
          </cell>
          <cell r="C18">
            <v>0</v>
          </cell>
          <cell r="D18">
            <v>0</v>
          </cell>
          <cell r="E18" t="str">
            <v>Social contributions rerouted to other schemes</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row>
        <row r="19">
          <cell r="B19">
            <v>1310001</v>
          </cell>
          <cell r="C19">
            <v>0</v>
          </cell>
          <cell r="D19">
            <v>0</v>
          </cell>
          <cell r="E19">
            <v>0</v>
          </cell>
          <cell r="F19" t="str">
            <v>Sickness/Health care benefits</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row>
        <row r="20">
          <cell r="B20">
            <v>1310002</v>
          </cell>
          <cell r="C20">
            <v>0</v>
          </cell>
          <cell r="D20">
            <v>0</v>
          </cell>
          <cell r="E20">
            <v>0</v>
          </cell>
          <cell r="F20" t="str">
            <v>Disability benefits</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row>
        <row r="21">
          <cell r="B21">
            <v>1310003</v>
          </cell>
          <cell r="C21">
            <v>0</v>
          </cell>
          <cell r="D21">
            <v>0</v>
          </cell>
          <cell r="E21">
            <v>0</v>
          </cell>
          <cell r="F21" t="str">
            <v>Old age benefits</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row>
        <row r="22">
          <cell r="B22">
            <v>1310004</v>
          </cell>
          <cell r="C22">
            <v>0</v>
          </cell>
          <cell r="D22">
            <v>0</v>
          </cell>
          <cell r="E22">
            <v>0</v>
          </cell>
          <cell r="F22" t="str">
            <v>Survivors benefits</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row>
        <row r="23">
          <cell r="B23">
            <v>1310005</v>
          </cell>
          <cell r="C23">
            <v>0</v>
          </cell>
          <cell r="D23">
            <v>0</v>
          </cell>
          <cell r="E23">
            <v>0</v>
          </cell>
          <cell r="F23" t="str">
            <v>Family/Children benefits</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row>
        <row r="24">
          <cell r="B24">
            <v>1310006</v>
          </cell>
          <cell r="C24">
            <v>0</v>
          </cell>
          <cell r="D24">
            <v>0</v>
          </cell>
          <cell r="E24">
            <v>0</v>
          </cell>
          <cell r="F24" t="str">
            <v>Unemployment benefits</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row>
        <row r="25">
          <cell r="B25">
            <v>1310007</v>
          </cell>
          <cell r="C25">
            <v>0</v>
          </cell>
          <cell r="D25">
            <v>0</v>
          </cell>
          <cell r="E25">
            <v>0</v>
          </cell>
          <cell r="F25" t="str">
            <v>Housing benefits</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row>
        <row r="26">
          <cell r="B26">
            <v>1310008</v>
          </cell>
          <cell r="C26">
            <v>0</v>
          </cell>
          <cell r="D26">
            <v>0</v>
          </cell>
          <cell r="E26">
            <v>0</v>
          </cell>
          <cell r="F26" t="str">
            <v>Social exclusion n.e.c. benefits</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row>
        <row r="27">
          <cell r="B27">
            <v>1320000</v>
          </cell>
          <cell r="C27">
            <v>0</v>
          </cell>
          <cell r="D27">
            <v>0</v>
          </cell>
          <cell r="E27" t="str">
            <v>Other transfers to other resident schemes</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row>
        <row r="28">
          <cell r="B28">
            <v>1400000</v>
          </cell>
          <cell r="C28">
            <v>0</v>
          </cell>
          <cell r="D28" t="str">
            <v>Other expenditure</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row>
        <row r="29">
          <cell r="B29">
            <v>1410000</v>
          </cell>
          <cell r="C29">
            <v>0</v>
          </cell>
          <cell r="D29">
            <v>0</v>
          </cell>
          <cell r="E29" t="str">
            <v>Property income</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row>
        <row r="30">
          <cell r="B30">
            <v>1420000</v>
          </cell>
          <cell r="C30">
            <v>0</v>
          </cell>
          <cell r="D30">
            <v>0</v>
          </cell>
          <cell r="E30" t="str">
            <v>Other</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row>
        <row r="32">
          <cell r="B32">
            <v>0</v>
          </cell>
          <cell r="C32">
            <v>0</v>
          </cell>
          <cell r="D32">
            <v>0</v>
          </cell>
          <cell r="E32">
            <v>0</v>
          </cell>
          <cell r="F32">
            <v>0</v>
          </cell>
          <cell r="G32">
            <v>0</v>
          </cell>
          <cell r="H32">
            <v>0</v>
          </cell>
          <cell r="I32" t="str">
            <v>All schemes</v>
          </cell>
          <cell r="J32" t="str">
            <v>Scheme 01</v>
          </cell>
          <cell r="K32" t="str">
            <v>Scheme 02</v>
          </cell>
          <cell r="L32" t="str">
            <v>Scheme 03</v>
          </cell>
          <cell r="M32" t="str">
            <v>Scheme 04</v>
          </cell>
          <cell r="N32" t="str">
            <v>Scheme 05</v>
          </cell>
          <cell r="O32" t="str">
            <v>Scheme 06</v>
          </cell>
          <cell r="P32" t="str">
            <v>Scheme 07</v>
          </cell>
          <cell r="Q32" t="str">
            <v>Scheme 08</v>
          </cell>
          <cell r="R32" t="str">
            <v>Scheme 09</v>
          </cell>
          <cell r="S32" t="str">
            <v>Scheme 10</v>
          </cell>
          <cell r="T32" t="str">
            <v>Scheme 11</v>
          </cell>
          <cell r="U32" t="str">
            <v>Scheme 12</v>
          </cell>
          <cell r="V32" t="str">
            <v>Scheme 13</v>
          </cell>
          <cell r="W32" t="str">
            <v>Scheme 14</v>
          </cell>
          <cell r="X32" t="str">
            <v>Scheme 15</v>
          </cell>
          <cell r="Y32" t="str">
            <v>Scheme 16</v>
          </cell>
          <cell r="Z32" t="str">
            <v>Scheme 17</v>
          </cell>
          <cell r="AA32" t="str">
            <v>Scheme 18</v>
          </cell>
          <cell r="AB32" t="str">
            <v>Scheme 19</v>
          </cell>
          <cell r="AC32" t="str">
            <v>Scheme 20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row>
        <row r="33">
          <cell r="B33" t="str">
            <v>11000009</v>
          </cell>
          <cell r="C33" t="str">
            <v>Social protection benefits split by residence</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row>
        <row r="34">
          <cell r="B34" t="str">
            <v>1100010</v>
          </cell>
          <cell r="C34">
            <v>0</v>
          </cell>
          <cell r="D34" t="str">
            <v>Granted to resident households</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row>
        <row r="35">
          <cell r="B35" t="str">
            <v>1100020</v>
          </cell>
          <cell r="C35">
            <v>0</v>
          </cell>
          <cell r="D35" t="str">
            <v>Granted to non-resident households</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row>
        <row r="36">
          <cell r="B36" t="str">
            <v>1100021</v>
          </cell>
          <cell r="C36">
            <v>0</v>
          </cell>
          <cell r="D36">
            <v>0</v>
          </cell>
          <cell r="E36" t="str">
            <v>Residents of the EU</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row>
        <row r="37">
          <cell r="B37" t="str">
            <v>1100022</v>
          </cell>
          <cell r="C37">
            <v>0</v>
          </cell>
          <cell r="D37">
            <v>0</v>
          </cell>
          <cell r="E37" t="str">
            <v>Residents of other countries</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row>
        <row r="38">
          <cell r="B38" t="str">
            <v>14000009</v>
          </cell>
          <cell r="C38" t="str">
            <v>Other expenditure split by residence</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row>
        <row r="39">
          <cell r="B39" t="str">
            <v>1400001</v>
          </cell>
          <cell r="C39">
            <v>0</v>
          </cell>
          <cell r="D39" t="str">
            <v>To resident units</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row>
        <row r="40">
          <cell r="B40" t="str">
            <v>1400002</v>
          </cell>
          <cell r="C40">
            <v>0</v>
          </cell>
          <cell r="D40" t="str">
            <v>To non-resident units</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row>
        <row r="42">
          <cell r="B42">
            <v>0</v>
          </cell>
          <cell r="C42">
            <v>0</v>
          </cell>
          <cell r="D42">
            <v>0</v>
          </cell>
          <cell r="E42">
            <v>0</v>
          </cell>
          <cell r="F42">
            <v>0</v>
          </cell>
          <cell r="G42">
            <v>0</v>
          </cell>
          <cell r="H42">
            <v>0</v>
          </cell>
          <cell r="I42" t="str">
            <v>All schemes</v>
          </cell>
          <cell r="J42" t="str">
            <v>Scheme 01</v>
          </cell>
          <cell r="K42" t="str">
            <v>Scheme 02</v>
          </cell>
          <cell r="L42" t="str">
            <v>Scheme 03</v>
          </cell>
          <cell r="M42" t="str">
            <v>Scheme 04</v>
          </cell>
          <cell r="N42" t="str">
            <v>Scheme 05</v>
          </cell>
          <cell r="O42" t="str">
            <v>Scheme 06</v>
          </cell>
          <cell r="P42" t="str">
            <v>Scheme 07</v>
          </cell>
          <cell r="Q42" t="str">
            <v>Scheme 08</v>
          </cell>
          <cell r="R42" t="str">
            <v>Scheme 09</v>
          </cell>
          <cell r="S42" t="str">
            <v>Scheme 10</v>
          </cell>
          <cell r="T42" t="str">
            <v>Scheme 11</v>
          </cell>
          <cell r="U42" t="str">
            <v>Scheme 12</v>
          </cell>
          <cell r="V42" t="str">
            <v>Scheme 13</v>
          </cell>
          <cell r="W42" t="str">
            <v>Scheme 14</v>
          </cell>
          <cell r="X42" t="str">
            <v>Scheme 15</v>
          </cell>
          <cell r="Y42" t="str">
            <v>Scheme 16</v>
          </cell>
          <cell r="Z42" t="str">
            <v>Scheme 17</v>
          </cell>
          <cell r="AA42" t="str">
            <v>Scheme 18</v>
          </cell>
          <cell r="AB42" t="str">
            <v>Scheme 19</v>
          </cell>
          <cell r="AC42" t="str">
            <v>Scheme 20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row>
        <row r="43">
          <cell r="B43">
            <v>2000000</v>
          </cell>
          <cell r="C43" t="str">
            <v>Total receipts</v>
          </cell>
          <cell r="D43">
            <v>0</v>
          </cell>
          <cell r="E43">
            <v>0</v>
          </cell>
          <cell r="F43">
            <v>0</v>
          </cell>
          <cell r="G43">
            <v>0</v>
          </cell>
          <cell r="H43">
            <v>0</v>
          </cell>
          <cell r="I43">
            <v>1623.300283770506</v>
          </cell>
          <cell r="J43">
            <v>673.82169521362971</v>
          </cell>
          <cell r="K43">
            <v>201.98111310371596</v>
          </cell>
          <cell r="L43">
            <v>14.634602849284729</v>
          </cell>
          <cell r="M43">
            <v>82.01580678740595</v>
          </cell>
          <cell r="N43">
            <v>0</v>
          </cell>
          <cell r="O43">
            <v>91.967163999999997</v>
          </cell>
          <cell r="P43">
            <v>418.84923137564863</v>
          </cell>
          <cell r="Q43">
            <v>24.344629999999999</v>
          </cell>
          <cell r="R43">
            <v>10.02383425</v>
          </cell>
          <cell r="S43">
            <v>12.499230000000001</v>
          </cell>
          <cell r="T43">
            <v>7.5366650704004687</v>
          </cell>
          <cell r="U43">
            <v>3.3986469999999995</v>
          </cell>
          <cell r="V43">
            <v>17.896994604635758</v>
          </cell>
          <cell r="W43">
            <v>43.862090173562251</v>
          </cell>
          <cell r="X43">
            <v>3.171531052222345</v>
          </cell>
          <cell r="Y43">
            <v>2.9240691900000004</v>
          </cell>
          <cell r="Z43">
            <v>3.3829199999999999</v>
          </cell>
          <cell r="AA43">
            <v>4.7185670000000002</v>
          </cell>
          <cell r="AB43">
            <v>1.5636181</v>
          </cell>
          <cell r="AC43">
            <v>4.7078740000000003</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row>
        <row r="44">
          <cell r="B44">
            <v>2100000</v>
          </cell>
          <cell r="C44">
            <v>0</v>
          </cell>
          <cell r="D44" t="str">
            <v>Social contributions</v>
          </cell>
          <cell r="E44">
            <v>0</v>
          </cell>
          <cell r="F44">
            <v>0</v>
          </cell>
          <cell r="G44">
            <v>0</v>
          </cell>
          <cell r="H44">
            <v>0</v>
          </cell>
          <cell r="I44">
            <v>646.94030617356236</v>
          </cell>
          <cell r="J44">
            <v>292.18520130879716</v>
          </cell>
          <cell r="K44">
            <v>0</v>
          </cell>
          <cell r="L44">
            <v>0</v>
          </cell>
          <cell r="M44">
            <v>35.774679949066368</v>
          </cell>
          <cell r="N44">
            <v>0</v>
          </cell>
          <cell r="O44">
            <v>91.967163999999997</v>
          </cell>
          <cell r="P44">
            <v>183.15117074213651</v>
          </cell>
          <cell r="Q44">
            <v>0</v>
          </cell>
          <cell r="R44">
            <v>0</v>
          </cell>
          <cell r="S44">
            <v>0</v>
          </cell>
          <cell r="T44">
            <v>0</v>
          </cell>
          <cell r="U44">
            <v>0</v>
          </cell>
          <cell r="V44">
            <v>0</v>
          </cell>
          <cell r="W44">
            <v>43.862090173562251</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row>
        <row r="45">
          <cell r="B45">
            <v>2110000</v>
          </cell>
          <cell r="C45">
            <v>0</v>
          </cell>
          <cell r="D45">
            <v>0</v>
          </cell>
          <cell r="E45" t="str">
            <v>Employers' social contributions</v>
          </cell>
          <cell r="F45">
            <v>0</v>
          </cell>
          <cell r="G45">
            <v>0</v>
          </cell>
          <cell r="H45">
            <v>0</v>
          </cell>
          <cell r="I45">
            <v>457.81863122613413</v>
          </cell>
          <cell r="J45">
            <v>184.07062532742862</v>
          </cell>
          <cell r="K45">
            <v>0</v>
          </cell>
          <cell r="L45">
            <v>0</v>
          </cell>
          <cell r="M45">
            <v>22.537307432465795</v>
          </cell>
          <cell r="N45">
            <v>0</v>
          </cell>
          <cell r="O45">
            <v>91.967163999999997</v>
          </cell>
          <cell r="P45">
            <v>115.38144429267743</v>
          </cell>
          <cell r="Q45">
            <v>0</v>
          </cell>
          <cell r="R45">
            <v>0</v>
          </cell>
          <cell r="S45">
            <v>0</v>
          </cell>
          <cell r="T45">
            <v>0</v>
          </cell>
          <cell r="U45">
            <v>0</v>
          </cell>
          <cell r="V45">
            <v>0</v>
          </cell>
          <cell r="W45">
            <v>43.862090173562251</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row>
        <row r="46">
          <cell r="B46">
            <v>2110100</v>
          </cell>
          <cell r="C46">
            <v>0</v>
          </cell>
          <cell r="D46">
            <v>0</v>
          </cell>
          <cell r="E46" t="str">
            <v xml:space="preserve"> </v>
          </cell>
          <cell r="F46" t="str">
            <v>Actual</v>
          </cell>
          <cell r="G46">
            <v>0</v>
          </cell>
          <cell r="H46">
            <v>0</v>
          </cell>
          <cell r="I46">
            <v>321.98937705257185</v>
          </cell>
          <cell r="J46">
            <v>184.07062532742862</v>
          </cell>
          <cell r="K46">
            <v>0</v>
          </cell>
          <cell r="L46">
            <v>0</v>
          </cell>
          <cell r="M46">
            <v>22.537307432465795</v>
          </cell>
          <cell r="N46">
            <v>0</v>
          </cell>
          <cell r="O46">
            <v>0</v>
          </cell>
          <cell r="P46">
            <v>115.38144429267743</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row>
        <row r="47">
          <cell r="B47">
            <v>2110101</v>
          </cell>
          <cell r="C47">
            <v>0</v>
          </cell>
          <cell r="D47">
            <v>0</v>
          </cell>
          <cell r="E47">
            <v>0</v>
          </cell>
          <cell r="F47" t="str">
            <v xml:space="preserve"> </v>
          </cell>
          <cell r="G47" t="str">
            <v>Corporations</v>
          </cell>
          <cell r="H47">
            <v>0</v>
          </cell>
          <cell r="I47">
            <v>114.04063003307836</v>
          </cell>
          <cell r="J47">
            <v>65.193237972864367</v>
          </cell>
          <cell r="K47">
            <v>0</v>
          </cell>
          <cell r="L47">
            <v>0</v>
          </cell>
          <cell r="M47">
            <v>7.9821538287206995</v>
          </cell>
          <cell r="N47">
            <v>0</v>
          </cell>
          <cell r="O47">
            <v>0</v>
          </cell>
          <cell r="P47">
            <v>40.865238231493294</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0</v>
          </cell>
          <cell r="CB47">
            <v>0</v>
          </cell>
          <cell r="CC47">
            <v>0</v>
          </cell>
          <cell r="CD47">
            <v>0</v>
          </cell>
          <cell r="CE47">
            <v>0</v>
          </cell>
          <cell r="CF47">
            <v>0</v>
          </cell>
          <cell r="CG47">
            <v>0</v>
          </cell>
          <cell r="CH47">
            <v>0</v>
          </cell>
          <cell r="CI47">
            <v>0</v>
          </cell>
          <cell r="CJ47">
            <v>0</v>
          </cell>
          <cell r="CK47">
            <v>0</v>
          </cell>
          <cell r="CL47">
            <v>0</v>
          </cell>
          <cell r="CM47">
            <v>0</v>
          </cell>
          <cell r="CN47">
            <v>0</v>
          </cell>
          <cell r="CO47">
            <v>0</v>
          </cell>
          <cell r="CP47">
            <v>0</v>
          </cell>
          <cell r="CQ47">
            <v>0</v>
          </cell>
          <cell r="CR47">
            <v>0</v>
          </cell>
          <cell r="CS47">
            <v>0</v>
          </cell>
          <cell r="CT47">
            <v>0</v>
          </cell>
          <cell r="CU47">
            <v>0</v>
          </cell>
          <cell r="CV47">
            <v>0</v>
          </cell>
          <cell r="CW47">
            <v>0</v>
          </cell>
          <cell r="CX47">
            <v>0</v>
          </cell>
          <cell r="CY47">
            <v>0</v>
          </cell>
          <cell r="CZ47">
            <v>0</v>
          </cell>
          <cell r="DA47">
            <v>0</v>
          </cell>
          <cell r="DB47">
            <v>0</v>
          </cell>
          <cell r="DC47">
            <v>0</v>
          </cell>
          <cell r="DD47">
            <v>0</v>
          </cell>
        </row>
        <row r="48">
          <cell r="B48">
            <v>2110102</v>
          </cell>
          <cell r="C48">
            <v>0</v>
          </cell>
          <cell r="D48">
            <v>0</v>
          </cell>
          <cell r="E48">
            <v>0</v>
          </cell>
          <cell r="F48" t="str">
            <v xml:space="preserve"> </v>
          </cell>
          <cell r="G48" t="str">
            <v>Central government</v>
          </cell>
          <cell r="H48">
            <v>0</v>
          </cell>
          <cell r="I48">
            <v>207.94874701949348</v>
          </cell>
          <cell r="J48">
            <v>118.87738735456423</v>
          </cell>
          <cell r="K48">
            <v>0</v>
          </cell>
          <cell r="L48">
            <v>0</v>
          </cell>
          <cell r="M48">
            <v>14.555153603745097</v>
          </cell>
          <cell r="N48">
            <v>0</v>
          </cell>
          <cell r="O48">
            <v>0</v>
          </cell>
          <cell r="P48">
            <v>74.516206061184135</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row>
        <row r="49">
          <cell r="B49">
            <v>2110103</v>
          </cell>
          <cell r="C49">
            <v>0</v>
          </cell>
          <cell r="D49">
            <v>0</v>
          </cell>
          <cell r="E49">
            <v>0</v>
          </cell>
          <cell r="F49" t="str">
            <v xml:space="preserve"> </v>
          </cell>
          <cell r="G49" t="str">
            <v>State and local government</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row>
        <row r="50">
          <cell r="B50">
            <v>2110104</v>
          </cell>
          <cell r="C50">
            <v>0</v>
          </cell>
          <cell r="D50">
            <v>0</v>
          </cell>
          <cell r="E50" t="str">
            <v xml:space="preserve"> </v>
          </cell>
          <cell r="F50">
            <v>0</v>
          </cell>
          <cell r="G50" t="str">
            <v>Social security funds</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row>
        <row r="51">
          <cell r="B51">
            <v>2110105</v>
          </cell>
          <cell r="C51">
            <v>0</v>
          </cell>
          <cell r="D51">
            <v>0</v>
          </cell>
          <cell r="E51" t="str">
            <v xml:space="preserve"> </v>
          </cell>
          <cell r="F51" t="str">
            <v xml:space="preserve"> </v>
          </cell>
          <cell r="G51" t="str">
            <v>Households</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row>
        <row r="52">
          <cell r="B52">
            <v>2110106</v>
          </cell>
          <cell r="C52">
            <v>0</v>
          </cell>
          <cell r="D52">
            <v>0</v>
          </cell>
          <cell r="E52" t="str">
            <v xml:space="preserve"> </v>
          </cell>
          <cell r="F52">
            <v>0</v>
          </cell>
          <cell r="G52" t="str">
            <v>Non-profit institutions serving households</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row>
        <row r="53">
          <cell r="B53">
            <v>2110107</v>
          </cell>
          <cell r="C53">
            <v>0</v>
          </cell>
          <cell r="D53">
            <v>0</v>
          </cell>
          <cell r="E53">
            <v>0</v>
          </cell>
          <cell r="F53" t="str">
            <v xml:space="preserve"> </v>
          </cell>
          <cell r="G53" t="str">
            <v>Rest of the World</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row>
        <row r="54">
          <cell r="B54">
            <v>2110200</v>
          </cell>
          <cell r="C54">
            <v>0</v>
          </cell>
          <cell r="D54">
            <v>0</v>
          </cell>
          <cell r="E54" t="str">
            <v xml:space="preserve"> </v>
          </cell>
          <cell r="F54" t="str">
            <v>Imputed</v>
          </cell>
          <cell r="G54">
            <v>0</v>
          </cell>
          <cell r="H54">
            <v>0</v>
          </cell>
          <cell r="I54">
            <v>135.82925417356225</v>
          </cell>
          <cell r="J54">
            <v>0</v>
          </cell>
          <cell r="K54">
            <v>0</v>
          </cell>
          <cell r="L54">
            <v>0</v>
          </cell>
          <cell r="M54">
            <v>0</v>
          </cell>
          <cell r="N54">
            <v>0</v>
          </cell>
          <cell r="O54">
            <v>91.967163999999997</v>
          </cell>
          <cell r="P54">
            <v>0</v>
          </cell>
          <cell r="Q54">
            <v>0</v>
          </cell>
          <cell r="R54">
            <v>0</v>
          </cell>
          <cell r="S54">
            <v>0</v>
          </cell>
          <cell r="T54">
            <v>0</v>
          </cell>
          <cell r="U54">
            <v>0</v>
          </cell>
          <cell r="V54">
            <v>0</v>
          </cell>
          <cell r="W54">
            <v>43.862090173562251</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row>
        <row r="55">
          <cell r="B55">
            <v>2110201</v>
          </cell>
          <cell r="C55">
            <v>0</v>
          </cell>
          <cell r="D55">
            <v>0</v>
          </cell>
          <cell r="E55">
            <v>0</v>
          </cell>
          <cell r="F55" t="str">
            <v xml:space="preserve"> </v>
          </cell>
          <cell r="G55" t="str">
            <v>Corporations</v>
          </cell>
          <cell r="H55">
            <v>0</v>
          </cell>
          <cell r="I55">
            <v>26.347786747137349</v>
          </cell>
          <cell r="J55">
            <v>0</v>
          </cell>
          <cell r="K55">
            <v>0</v>
          </cell>
          <cell r="L55">
            <v>0</v>
          </cell>
          <cell r="M55">
            <v>0</v>
          </cell>
          <cell r="N55">
            <v>0</v>
          </cell>
          <cell r="O55">
            <v>0</v>
          </cell>
          <cell r="P55">
            <v>0</v>
          </cell>
          <cell r="Q55">
            <v>0</v>
          </cell>
          <cell r="R55">
            <v>0</v>
          </cell>
          <cell r="S55">
            <v>0</v>
          </cell>
          <cell r="T55">
            <v>0</v>
          </cell>
          <cell r="U55">
            <v>0</v>
          </cell>
          <cell r="V55">
            <v>0</v>
          </cell>
          <cell r="W55">
            <v>26.347786747137349</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row>
        <row r="56">
          <cell r="B56">
            <v>2110202</v>
          </cell>
          <cell r="C56">
            <v>0</v>
          </cell>
          <cell r="D56">
            <v>0</v>
          </cell>
          <cell r="E56">
            <v>0</v>
          </cell>
          <cell r="F56" t="str">
            <v xml:space="preserve"> </v>
          </cell>
          <cell r="G56" t="str">
            <v>Central government</v>
          </cell>
          <cell r="H56">
            <v>0</v>
          </cell>
          <cell r="I56">
            <v>109.4814674264249</v>
          </cell>
          <cell r="J56">
            <v>0</v>
          </cell>
          <cell r="K56">
            <v>0</v>
          </cell>
          <cell r="L56">
            <v>0</v>
          </cell>
          <cell r="M56">
            <v>0</v>
          </cell>
          <cell r="N56">
            <v>0</v>
          </cell>
          <cell r="O56">
            <v>91.967163999999997</v>
          </cell>
          <cell r="P56">
            <v>0</v>
          </cell>
          <cell r="Q56">
            <v>0</v>
          </cell>
          <cell r="R56">
            <v>0</v>
          </cell>
          <cell r="S56">
            <v>0</v>
          </cell>
          <cell r="T56">
            <v>0</v>
          </cell>
          <cell r="U56">
            <v>0</v>
          </cell>
          <cell r="V56">
            <v>0</v>
          </cell>
          <cell r="W56">
            <v>17.514303426424902</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row>
        <row r="57">
          <cell r="B57">
            <v>2110203</v>
          </cell>
          <cell r="C57">
            <v>0</v>
          </cell>
          <cell r="D57">
            <v>0</v>
          </cell>
          <cell r="E57">
            <v>0</v>
          </cell>
          <cell r="F57">
            <v>0</v>
          </cell>
          <cell r="G57" t="str">
            <v>State and local government</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row>
        <row r="58">
          <cell r="B58">
            <v>2110204</v>
          </cell>
          <cell r="C58">
            <v>0</v>
          </cell>
          <cell r="D58">
            <v>0</v>
          </cell>
          <cell r="E58">
            <v>0</v>
          </cell>
          <cell r="F58">
            <v>0</v>
          </cell>
          <cell r="G58" t="str">
            <v>Social security funds</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row>
        <row r="59">
          <cell r="B59">
            <v>2110205</v>
          </cell>
          <cell r="C59">
            <v>0</v>
          </cell>
          <cell r="D59">
            <v>0</v>
          </cell>
          <cell r="E59">
            <v>0</v>
          </cell>
          <cell r="F59">
            <v>0</v>
          </cell>
          <cell r="G59" t="str">
            <v>Households</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0</v>
          </cell>
          <cell r="CB59">
            <v>0</v>
          </cell>
          <cell r="CC59">
            <v>0</v>
          </cell>
          <cell r="CD59">
            <v>0</v>
          </cell>
          <cell r="CE59">
            <v>0</v>
          </cell>
          <cell r="CF59">
            <v>0</v>
          </cell>
          <cell r="CG59">
            <v>0</v>
          </cell>
          <cell r="CH59">
            <v>0</v>
          </cell>
          <cell r="CI59">
            <v>0</v>
          </cell>
          <cell r="CJ59">
            <v>0</v>
          </cell>
          <cell r="CK59">
            <v>0</v>
          </cell>
          <cell r="CL59">
            <v>0</v>
          </cell>
          <cell r="CM59">
            <v>0</v>
          </cell>
          <cell r="CN59">
            <v>0</v>
          </cell>
          <cell r="CO59">
            <v>0</v>
          </cell>
          <cell r="CP59">
            <v>0</v>
          </cell>
          <cell r="CQ59">
            <v>0</v>
          </cell>
          <cell r="CR59">
            <v>0</v>
          </cell>
          <cell r="CS59">
            <v>0</v>
          </cell>
          <cell r="CT59">
            <v>0</v>
          </cell>
          <cell r="CU59">
            <v>0</v>
          </cell>
          <cell r="CV59">
            <v>0</v>
          </cell>
          <cell r="CW59">
            <v>0</v>
          </cell>
          <cell r="CX59">
            <v>0</v>
          </cell>
          <cell r="CY59">
            <v>0</v>
          </cell>
          <cell r="CZ59">
            <v>0</v>
          </cell>
          <cell r="DA59">
            <v>0</v>
          </cell>
          <cell r="DB59">
            <v>0</v>
          </cell>
          <cell r="DC59">
            <v>0</v>
          </cell>
          <cell r="DD59">
            <v>0</v>
          </cell>
        </row>
        <row r="60">
          <cell r="B60">
            <v>2110206</v>
          </cell>
          <cell r="C60">
            <v>0</v>
          </cell>
          <cell r="D60">
            <v>0</v>
          </cell>
          <cell r="E60">
            <v>0</v>
          </cell>
          <cell r="F60">
            <v>0</v>
          </cell>
          <cell r="G60" t="str">
            <v>Non-profit institutions serving households</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row>
        <row r="61">
          <cell r="B61">
            <v>2110207</v>
          </cell>
          <cell r="C61">
            <v>0</v>
          </cell>
          <cell r="D61">
            <v>0</v>
          </cell>
          <cell r="E61">
            <v>0</v>
          </cell>
          <cell r="F61">
            <v>0</v>
          </cell>
          <cell r="G61" t="str">
            <v>Rest of the World</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row>
        <row r="62">
          <cell r="B62">
            <v>2120000</v>
          </cell>
          <cell r="C62">
            <v>0</v>
          </cell>
          <cell r="D62">
            <v>0</v>
          </cell>
          <cell r="E62" t="str">
            <v>Social contributions by the protected persons</v>
          </cell>
          <cell r="F62">
            <v>0</v>
          </cell>
          <cell r="G62">
            <v>0</v>
          </cell>
          <cell r="H62">
            <v>0</v>
          </cell>
          <cell r="I62">
            <v>189.1216749474282</v>
          </cell>
          <cell r="J62">
            <v>108.11457598136853</v>
          </cell>
          <cell r="K62">
            <v>0</v>
          </cell>
          <cell r="L62">
            <v>0</v>
          </cell>
          <cell r="M62">
            <v>13.237372516600574</v>
          </cell>
          <cell r="N62">
            <v>0</v>
          </cell>
          <cell r="O62">
            <v>0</v>
          </cell>
          <cell r="P62">
            <v>67.7697264494591</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row>
        <row r="63">
          <cell r="B63">
            <v>2121000</v>
          </cell>
          <cell r="C63">
            <v>0</v>
          </cell>
          <cell r="D63">
            <v>0</v>
          </cell>
          <cell r="E63">
            <v>0</v>
          </cell>
          <cell r="F63" t="str">
            <v>Employees</v>
          </cell>
          <cell r="G63">
            <v>0</v>
          </cell>
          <cell r="H63">
            <v>0</v>
          </cell>
          <cell r="I63">
            <v>152.70900010131251</v>
          </cell>
          <cell r="J63">
            <v>87.298659971585039</v>
          </cell>
          <cell r="K63">
            <v>0</v>
          </cell>
          <cell r="L63">
            <v>0</v>
          </cell>
          <cell r="M63">
            <v>10.688705678715003</v>
          </cell>
          <cell r="N63">
            <v>0</v>
          </cell>
          <cell r="O63">
            <v>0</v>
          </cell>
          <cell r="P63">
            <v>54.721634451012484</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row>
        <row r="64">
          <cell r="B64">
            <v>2121005</v>
          </cell>
          <cell r="C64">
            <v>0</v>
          </cell>
          <cell r="D64">
            <v>0</v>
          </cell>
          <cell r="E64">
            <v>0</v>
          </cell>
          <cell r="F64">
            <v>0</v>
          </cell>
          <cell r="G64" t="str">
            <v>Households</v>
          </cell>
          <cell r="H64">
            <v>0</v>
          </cell>
          <cell r="I64">
            <v>152.70900010131251</v>
          </cell>
          <cell r="J64">
            <v>87.298659971585039</v>
          </cell>
          <cell r="K64">
            <v>0</v>
          </cell>
          <cell r="L64">
            <v>0</v>
          </cell>
          <cell r="M64">
            <v>10.688705678715003</v>
          </cell>
          <cell r="N64">
            <v>0</v>
          </cell>
          <cell r="O64">
            <v>0</v>
          </cell>
          <cell r="P64">
            <v>54.721634451012484</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row>
        <row r="65">
          <cell r="B65">
            <v>2121007</v>
          </cell>
          <cell r="C65">
            <v>0</v>
          </cell>
          <cell r="D65">
            <v>0</v>
          </cell>
          <cell r="E65">
            <v>0</v>
          </cell>
          <cell r="F65">
            <v>0</v>
          </cell>
          <cell r="G65" t="str">
            <v>Rest of the World</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row>
        <row r="66">
          <cell r="B66">
            <v>2122000</v>
          </cell>
          <cell r="C66">
            <v>0</v>
          </cell>
          <cell r="D66">
            <v>0</v>
          </cell>
          <cell r="E66">
            <v>0</v>
          </cell>
          <cell r="F66" t="str">
            <v>Self-employed</v>
          </cell>
          <cell r="G66">
            <v>0</v>
          </cell>
          <cell r="H66">
            <v>0</v>
          </cell>
          <cell r="I66">
            <v>36.412674846115671</v>
          </cell>
          <cell r="J66">
            <v>20.815916009783489</v>
          </cell>
          <cell r="K66">
            <v>0</v>
          </cell>
          <cell r="L66">
            <v>0</v>
          </cell>
          <cell r="M66">
            <v>2.548666837885571</v>
          </cell>
          <cell r="N66">
            <v>0</v>
          </cell>
          <cell r="O66">
            <v>0</v>
          </cell>
          <cell r="P66">
            <v>13.048091998446614</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row>
        <row r="67">
          <cell r="B67">
            <v>2122005</v>
          </cell>
          <cell r="C67">
            <v>0</v>
          </cell>
          <cell r="D67">
            <v>0</v>
          </cell>
          <cell r="E67">
            <v>0</v>
          </cell>
          <cell r="F67">
            <v>0</v>
          </cell>
          <cell r="G67" t="str">
            <v>Households</v>
          </cell>
          <cell r="H67">
            <v>0</v>
          </cell>
          <cell r="I67">
            <v>36.412674846115671</v>
          </cell>
          <cell r="J67">
            <v>20.815916009783489</v>
          </cell>
          <cell r="K67">
            <v>0</v>
          </cell>
          <cell r="L67">
            <v>0</v>
          </cell>
          <cell r="M67">
            <v>2.548666837885571</v>
          </cell>
          <cell r="N67">
            <v>0</v>
          </cell>
          <cell r="O67">
            <v>0</v>
          </cell>
          <cell r="P67">
            <v>13.048091998446614</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row>
        <row r="68">
          <cell r="B68">
            <v>2122007</v>
          </cell>
          <cell r="C68">
            <v>0</v>
          </cell>
          <cell r="D68">
            <v>0</v>
          </cell>
          <cell r="E68">
            <v>0</v>
          </cell>
          <cell r="F68">
            <v>0</v>
          </cell>
          <cell r="G68" t="str">
            <v>Rest of the World</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row>
        <row r="69">
          <cell r="B69">
            <v>2123000</v>
          </cell>
          <cell r="C69">
            <v>0</v>
          </cell>
          <cell r="D69">
            <v>0</v>
          </cell>
          <cell r="E69">
            <v>0</v>
          </cell>
          <cell r="F69" t="str">
            <v>Pensioners and other</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row>
        <row r="70">
          <cell r="B70">
            <v>2123005</v>
          </cell>
          <cell r="C70">
            <v>0</v>
          </cell>
          <cell r="D70">
            <v>0</v>
          </cell>
          <cell r="E70">
            <v>0</v>
          </cell>
          <cell r="F70">
            <v>0</v>
          </cell>
          <cell r="G70" t="str">
            <v>Households</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row>
        <row r="71">
          <cell r="B71">
            <v>2123007</v>
          </cell>
          <cell r="C71">
            <v>0</v>
          </cell>
          <cell r="D71">
            <v>0</v>
          </cell>
          <cell r="E71">
            <v>0</v>
          </cell>
          <cell r="F71">
            <v>0</v>
          </cell>
          <cell r="G71" t="str">
            <v>Rest of the World</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0</v>
          </cell>
          <cell r="CB71">
            <v>0</v>
          </cell>
          <cell r="CC71">
            <v>0</v>
          </cell>
          <cell r="CD71">
            <v>0</v>
          </cell>
          <cell r="CE71">
            <v>0</v>
          </cell>
          <cell r="CF71">
            <v>0</v>
          </cell>
          <cell r="CG71">
            <v>0</v>
          </cell>
          <cell r="CH71">
            <v>0</v>
          </cell>
          <cell r="CI71">
            <v>0</v>
          </cell>
          <cell r="CJ71">
            <v>0</v>
          </cell>
          <cell r="CK71">
            <v>0</v>
          </cell>
          <cell r="CL71">
            <v>0</v>
          </cell>
          <cell r="CM71">
            <v>0</v>
          </cell>
          <cell r="CN71">
            <v>0</v>
          </cell>
          <cell r="CO71">
            <v>0</v>
          </cell>
          <cell r="CP71">
            <v>0</v>
          </cell>
          <cell r="CQ71">
            <v>0</v>
          </cell>
          <cell r="CR71">
            <v>0</v>
          </cell>
          <cell r="CS71">
            <v>0</v>
          </cell>
          <cell r="CT71">
            <v>0</v>
          </cell>
          <cell r="CU71">
            <v>0</v>
          </cell>
          <cell r="CV71">
            <v>0</v>
          </cell>
          <cell r="CW71">
            <v>0</v>
          </cell>
          <cell r="CX71">
            <v>0</v>
          </cell>
          <cell r="CY71">
            <v>0</v>
          </cell>
          <cell r="CZ71">
            <v>0</v>
          </cell>
          <cell r="DA71">
            <v>0</v>
          </cell>
          <cell r="DB71">
            <v>0</v>
          </cell>
          <cell r="DC71">
            <v>0</v>
          </cell>
          <cell r="DD71">
            <v>0</v>
          </cell>
        </row>
        <row r="72">
          <cell r="B72">
            <v>0</v>
          </cell>
          <cell r="C72">
            <v>0</v>
          </cell>
          <cell r="D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row>
        <row r="73">
          <cell r="B73">
            <v>0</v>
          </cell>
          <cell r="C73">
            <v>0</v>
          </cell>
          <cell r="D73">
            <v>0</v>
          </cell>
          <cell r="E73">
            <v>0</v>
          </cell>
          <cell r="F73">
            <v>0</v>
          </cell>
          <cell r="G73">
            <v>0</v>
          </cell>
          <cell r="H73">
            <v>0</v>
          </cell>
          <cell r="I73" t="str">
            <v>All schemes</v>
          </cell>
          <cell r="J73" t="str">
            <v>Scheme 01</v>
          </cell>
          <cell r="K73" t="str">
            <v>Scheme 02</v>
          </cell>
          <cell r="L73" t="str">
            <v>Scheme 03</v>
          </cell>
          <cell r="M73" t="str">
            <v>Scheme 04</v>
          </cell>
          <cell r="N73" t="str">
            <v>Scheme 05</v>
          </cell>
          <cell r="O73" t="str">
            <v>Scheme 06</v>
          </cell>
          <cell r="P73" t="str">
            <v>Scheme 07</v>
          </cell>
          <cell r="Q73" t="str">
            <v>Scheme 08</v>
          </cell>
          <cell r="R73" t="str">
            <v>Scheme 09</v>
          </cell>
          <cell r="S73" t="str">
            <v>Scheme 10</v>
          </cell>
          <cell r="T73" t="str">
            <v>Scheme 11</v>
          </cell>
          <cell r="U73" t="str">
            <v>Scheme 12</v>
          </cell>
          <cell r="V73" t="str">
            <v>Scheme 13</v>
          </cell>
          <cell r="W73" t="str">
            <v>Scheme 14</v>
          </cell>
          <cell r="X73" t="str">
            <v>Scheme 15</v>
          </cell>
          <cell r="Y73" t="str">
            <v>Scheme 16</v>
          </cell>
          <cell r="Z73" t="str">
            <v>Scheme 17</v>
          </cell>
          <cell r="AA73" t="str">
            <v>Scheme 18</v>
          </cell>
          <cell r="AB73" t="str">
            <v>Scheme 19</v>
          </cell>
          <cell r="AC73" t="str">
            <v>Scheme 20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row>
        <row r="74">
          <cell r="B74">
            <v>2200000</v>
          </cell>
          <cell r="C74">
            <v>0</v>
          </cell>
          <cell r="D74" t="str">
            <v>General government contributions</v>
          </cell>
          <cell r="E74">
            <v>0</v>
          </cell>
          <cell r="F74">
            <v>0</v>
          </cell>
          <cell r="G74">
            <v>0</v>
          </cell>
          <cell r="H74">
            <v>0</v>
          </cell>
          <cell r="I74">
            <v>933.7155244480515</v>
          </cell>
          <cell r="J74">
            <v>381.63649390483261</v>
          </cell>
          <cell r="K74">
            <v>201.98111310371596</v>
          </cell>
          <cell r="L74">
            <v>14.634602849284729</v>
          </cell>
          <cell r="M74">
            <v>46.241126838339582</v>
          </cell>
          <cell r="N74">
            <v>0</v>
          </cell>
          <cell r="O74">
            <v>0</v>
          </cell>
          <cell r="P74">
            <v>235.69806063351214</v>
          </cell>
          <cell r="Q74">
            <v>0</v>
          </cell>
          <cell r="R74">
            <v>10.02383425</v>
          </cell>
          <cell r="S74">
            <v>12.499230000000001</v>
          </cell>
          <cell r="T74">
            <v>5.0803365657855428</v>
          </cell>
          <cell r="U74">
            <v>3.0964049575916222</v>
          </cell>
          <cell r="V74">
            <v>5.2798111927668909</v>
          </cell>
          <cell r="W74">
            <v>0</v>
          </cell>
          <cell r="X74">
            <v>3.171531052222345</v>
          </cell>
          <cell r="Y74">
            <v>0</v>
          </cell>
          <cell r="Z74">
            <v>3.3829199999999999</v>
          </cell>
          <cell r="AA74">
            <v>4.7185670000000002</v>
          </cell>
          <cell r="AB74">
            <v>1.5636181</v>
          </cell>
          <cell r="AC74">
            <v>4.7078740000000003</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row>
        <row r="75">
          <cell r="B75">
            <v>2210000</v>
          </cell>
          <cell r="C75">
            <v>0</v>
          </cell>
          <cell r="D75">
            <v>0</v>
          </cell>
          <cell r="E75" t="str">
            <v>Earmarked taxes</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row>
        <row r="76">
          <cell r="B76">
            <v>2210002</v>
          </cell>
          <cell r="C76">
            <v>0</v>
          </cell>
          <cell r="D76">
            <v>0</v>
          </cell>
          <cell r="E76">
            <v>0</v>
          </cell>
          <cell r="F76" t="str">
            <v>Central government</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row>
        <row r="77">
          <cell r="B77">
            <v>2210003</v>
          </cell>
          <cell r="C77">
            <v>0</v>
          </cell>
          <cell r="D77">
            <v>0</v>
          </cell>
          <cell r="E77">
            <v>0</v>
          </cell>
          <cell r="F77" t="str">
            <v>State and local government</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row>
        <row r="78">
          <cell r="B78">
            <v>2210004</v>
          </cell>
          <cell r="C78">
            <v>0</v>
          </cell>
          <cell r="D78">
            <v>0</v>
          </cell>
          <cell r="E78">
            <v>0</v>
          </cell>
          <cell r="F78" t="str">
            <v>Social security funds</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row>
        <row r="79">
          <cell r="B79">
            <v>2220000</v>
          </cell>
          <cell r="C79">
            <v>0</v>
          </cell>
          <cell r="D79">
            <v>0</v>
          </cell>
          <cell r="E79" t="str">
            <v>General revenue</v>
          </cell>
          <cell r="F79">
            <v>0</v>
          </cell>
          <cell r="G79">
            <v>0</v>
          </cell>
          <cell r="H79">
            <v>0</v>
          </cell>
          <cell r="I79">
            <v>933.7155244480515</v>
          </cell>
          <cell r="J79">
            <v>381.63649390483261</v>
          </cell>
          <cell r="K79">
            <v>201.98111310371596</v>
          </cell>
          <cell r="L79">
            <v>14.634602849284729</v>
          </cell>
          <cell r="M79">
            <v>46.241126838339582</v>
          </cell>
          <cell r="N79">
            <v>0</v>
          </cell>
          <cell r="O79">
            <v>0</v>
          </cell>
          <cell r="P79">
            <v>235.69806063351214</v>
          </cell>
          <cell r="Q79">
            <v>0</v>
          </cell>
          <cell r="R79">
            <v>10.02383425</v>
          </cell>
          <cell r="S79">
            <v>12.499230000000001</v>
          </cell>
          <cell r="T79">
            <v>5.0803365657855428</v>
          </cell>
          <cell r="U79">
            <v>3.0964049575916222</v>
          </cell>
          <cell r="V79">
            <v>5.2798111927668909</v>
          </cell>
          <cell r="W79">
            <v>0</v>
          </cell>
          <cell r="X79">
            <v>3.171531052222345</v>
          </cell>
          <cell r="Y79">
            <v>0</v>
          </cell>
          <cell r="Z79">
            <v>3.3829199999999999</v>
          </cell>
          <cell r="AA79">
            <v>4.7185670000000002</v>
          </cell>
          <cell r="AB79">
            <v>1.5636181</v>
          </cell>
          <cell r="AC79">
            <v>4.7078740000000003</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row>
        <row r="80">
          <cell r="B80">
            <v>2220002</v>
          </cell>
          <cell r="C80">
            <v>0</v>
          </cell>
          <cell r="D80">
            <v>0</v>
          </cell>
          <cell r="E80">
            <v>0</v>
          </cell>
          <cell r="F80" t="str">
            <v>Central government</v>
          </cell>
          <cell r="G80">
            <v>0</v>
          </cell>
          <cell r="H80">
            <v>0</v>
          </cell>
          <cell r="I80">
            <v>933.7155244480515</v>
          </cell>
          <cell r="J80">
            <v>381.63649390483261</v>
          </cell>
          <cell r="K80">
            <v>201.98111310371596</v>
          </cell>
          <cell r="L80">
            <v>14.634602849284729</v>
          </cell>
          <cell r="M80">
            <v>46.241126838339582</v>
          </cell>
          <cell r="N80">
            <v>0</v>
          </cell>
          <cell r="O80">
            <v>0</v>
          </cell>
          <cell r="P80">
            <v>235.69806063351214</v>
          </cell>
          <cell r="Q80">
            <v>0</v>
          </cell>
          <cell r="R80">
            <v>10.02383425</v>
          </cell>
          <cell r="S80">
            <v>12.499230000000001</v>
          </cell>
          <cell r="T80">
            <v>5.0803365657855428</v>
          </cell>
          <cell r="U80">
            <v>3.0964049575916222</v>
          </cell>
          <cell r="V80">
            <v>5.2798111927668909</v>
          </cell>
          <cell r="W80">
            <v>0</v>
          </cell>
          <cell r="X80">
            <v>3.171531052222345</v>
          </cell>
          <cell r="Y80">
            <v>0</v>
          </cell>
          <cell r="Z80">
            <v>3.3829199999999999</v>
          </cell>
          <cell r="AA80">
            <v>4.7185670000000002</v>
          </cell>
          <cell r="AB80">
            <v>1.5636181</v>
          </cell>
          <cell r="AC80">
            <v>4.7078740000000003</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row>
        <row r="81">
          <cell r="B81">
            <v>2220003</v>
          </cell>
          <cell r="C81">
            <v>0</v>
          </cell>
          <cell r="D81">
            <v>0</v>
          </cell>
          <cell r="E81">
            <v>0</v>
          </cell>
          <cell r="F81" t="str">
            <v>State and local government</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row>
        <row r="82">
          <cell r="B82">
            <v>2220004</v>
          </cell>
          <cell r="C82">
            <v>0</v>
          </cell>
          <cell r="D82">
            <v>0</v>
          </cell>
          <cell r="E82">
            <v>0</v>
          </cell>
          <cell r="F82" t="str">
            <v>Social security funds</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row>
        <row r="83">
          <cell r="B83">
            <v>2300000</v>
          </cell>
          <cell r="C83">
            <v>0</v>
          </cell>
          <cell r="D83" t="str">
            <v>Transfers from other schemes</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0</v>
          </cell>
          <cell r="CB83">
            <v>0</v>
          </cell>
          <cell r="CC83">
            <v>0</v>
          </cell>
          <cell r="CD83">
            <v>0</v>
          </cell>
          <cell r="CE83">
            <v>0</v>
          </cell>
          <cell r="CF83">
            <v>0</v>
          </cell>
          <cell r="CG83">
            <v>0</v>
          </cell>
          <cell r="CH83">
            <v>0</v>
          </cell>
          <cell r="CI83">
            <v>0</v>
          </cell>
          <cell r="CJ83">
            <v>0</v>
          </cell>
          <cell r="CK83">
            <v>0</v>
          </cell>
          <cell r="CL83">
            <v>0</v>
          </cell>
          <cell r="CM83">
            <v>0</v>
          </cell>
          <cell r="CN83">
            <v>0</v>
          </cell>
          <cell r="CO83">
            <v>0</v>
          </cell>
          <cell r="CP83">
            <v>0</v>
          </cell>
          <cell r="CQ83">
            <v>0</v>
          </cell>
          <cell r="CR83">
            <v>0</v>
          </cell>
          <cell r="CS83">
            <v>0</v>
          </cell>
          <cell r="CT83">
            <v>0</v>
          </cell>
          <cell r="CU83">
            <v>0</v>
          </cell>
          <cell r="CV83">
            <v>0</v>
          </cell>
          <cell r="CW83">
            <v>0</v>
          </cell>
          <cell r="CX83">
            <v>0</v>
          </cell>
          <cell r="CY83">
            <v>0</v>
          </cell>
          <cell r="CZ83">
            <v>0</v>
          </cell>
          <cell r="DA83">
            <v>0</v>
          </cell>
          <cell r="DB83">
            <v>0</v>
          </cell>
          <cell r="DC83">
            <v>0</v>
          </cell>
          <cell r="DD83">
            <v>0</v>
          </cell>
        </row>
        <row r="84">
          <cell r="B84">
            <v>2310000</v>
          </cell>
          <cell r="C84">
            <v>0</v>
          </cell>
          <cell r="D84">
            <v>0</v>
          </cell>
          <cell r="E84" t="str">
            <v>Social contributions rerouted from other schemes</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0</v>
          </cell>
          <cell r="CB84">
            <v>0</v>
          </cell>
          <cell r="CC84">
            <v>0</v>
          </cell>
          <cell r="CD84">
            <v>0</v>
          </cell>
          <cell r="CE84">
            <v>0</v>
          </cell>
          <cell r="CF84">
            <v>0</v>
          </cell>
          <cell r="CG84">
            <v>0</v>
          </cell>
          <cell r="CH84">
            <v>0</v>
          </cell>
          <cell r="CI84">
            <v>0</v>
          </cell>
          <cell r="CJ84">
            <v>0</v>
          </cell>
          <cell r="CK84">
            <v>0</v>
          </cell>
          <cell r="CL84">
            <v>0</v>
          </cell>
          <cell r="CM84">
            <v>0</v>
          </cell>
          <cell r="CN84">
            <v>0</v>
          </cell>
          <cell r="CO84">
            <v>0</v>
          </cell>
          <cell r="CP84">
            <v>0</v>
          </cell>
          <cell r="CQ84">
            <v>0</v>
          </cell>
          <cell r="CR84">
            <v>0</v>
          </cell>
          <cell r="CS84">
            <v>0</v>
          </cell>
          <cell r="CT84">
            <v>0</v>
          </cell>
          <cell r="CU84">
            <v>0</v>
          </cell>
          <cell r="CV84">
            <v>0</v>
          </cell>
          <cell r="CW84">
            <v>0</v>
          </cell>
          <cell r="CX84">
            <v>0</v>
          </cell>
          <cell r="CY84">
            <v>0</v>
          </cell>
          <cell r="CZ84">
            <v>0</v>
          </cell>
          <cell r="DA84">
            <v>0</v>
          </cell>
          <cell r="DB84">
            <v>0</v>
          </cell>
          <cell r="DC84">
            <v>0</v>
          </cell>
          <cell r="DD84">
            <v>0</v>
          </cell>
        </row>
        <row r="85">
          <cell r="B85">
            <v>2310005</v>
          </cell>
          <cell r="C85">
            <v>0</v>
          </cell>
          <cell r="D85">
            <v>0</v>
          </cell>
          <cell r="E85">
            <v>0</v>
          </cell>
          <cell r="F85" t="str">
            <v>Households</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0</v>
          </cell>
          <cell r="CB85">
            <v>0</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0</v>
          </cell>
          <cell r="CT85">
            <v>0</v>
          </cell>
          <cell r="CU85">
            <v>0</v>
          </cell>
          <cell r="CV85">
            <v>0</v>
          </cell>
          <cell r="CW85">
            <v>0</v>
          </cell>
          <cell r="CX85">
            <v>0</v>
          </cell>
          <cell r="CY85">
            <v>0</v>
          </cell>
          <cell r="CZ85">
            <v>0</v>
          </cell>
          <cell r="DA85">
            <v>0</v>
          </cell>
          <cell r="DB85">
            <v>0</v>
          </cell>
          <cell r="DC85">
            <v>0</v>
          </cell>
          <cell r="DD85">
            <v>0</v>
          </cell>
        </row>
        <row r="86">
          <cell r="B86">
            <v>2310007</v>
          </cell>
          <cell r="C86">
            <v>0</v>
          </cell>
          <cell r="D86">
            <v>0</v>
          </cell>
          <cell r="E86">
            <v>0</v>
          </cell>
          <cell r="F86" t="str">
            <v>Rest of the World</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0</v>
          </cell>
          <cell r="CB86">
            <v>0</v>
          </cell>
          <cell r="CC86">
            <v>0</v>
          </cell>
          <cell r="CD86">
            <v>0</v>
          </cell>
          <cell r="CE86">
            <v>0</v>
          </cell>
          <cell r="CF86">
            <v>0</v>
          </cell>
          <cell r="CG86">
            <v>0</v>
          </cell>
          <cell r="CH86">
            <v>0</v>
          </cell>
          <cell r="CI86">
            <v>0</v>
          </cell>
          <cell r="CJ86">
            <v>0</v>
          </cell>
          <cell r="CK86">
            <v>0</v>
          </cell>
          <cell r="CL86">
            <v>0</v>
          </cell>
          <cell r="CM86">
            <v>0</v>
          </cell>
          <cell r="CN86">
            <v>0</v>
          </cell>
          <cell r="CO86">
            <v>0</v>
          </cell>
          <cell r="CP86">
            <v>0</v>
          </cell>
          <cell r="CQ86">
            <v>0</v>
          </cell>
          <cell r="CR86">
            <v>0</v>
          </cell>
          <cell r="CS86">
            <v>0</v>
          </cell>
          <cell r="CT86">
            <v>0</v>
          </cell>
          <cell r="CU86">
            <v>0</v>
          </cell>
          <cell r="CV86">
            <v>0</v>
          </cell>
          <cell r="CW86">
            <v>0</v>
          </cell>
          <cell r="CX86">
            <v>0</v>
          </cell>
          <cell r="CY86">
            <v>0</v>
          </cell>
          <cell r="CZ86">
            <v>0</v>
          </cell>
          <cell r="DA86">
            <v>0</v>
          </cell>
          <cell r="DB86">
            <v>0</v>
          </cell>
          <cell r="DC86">
            <v>0</v>
          </cell>
          <cell r="DD86">
            <v>0</v>
          </cell>
        </row>
        <row r="87">
          <cell r="B87">
            <v>2320000</v>
          </cell>
          <cell r="C87">
            <v>0</v>
          </cell>
          <cell r="D87">
            <v>0</v>
          </cell>
          <cell r="E87" t="str">
            <v>Other transfers from other resident schemes</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0</v>
          </cell>
          <cell r="CB87">
            <v>0</v>
          </cell>
          <cell r="CC87">
            <v>0</v>
          </cell>
          <cell r="CD87">
            <v>0</v>
          </cell>
          <cell r="CE87">
            <v>0</v>
          </cell>
          <cell r="CF87">
            <v>0</v>
          </cell>
          <cell r="CG87">
            <v>0</v>
          </cell>
          <cell r="CH87">
            <v>0</v>
          </cell>
          <cell r="CI87">
            <v>0</v>
          </cell>
          <cell r="CJ87">
            <v>0</v>
          </cell>
          <cell r="CK87">
            <v>0</v>
          </cell>
          <cell r="CL87">
            <v>0</v>
          </cell>
          <cell r="CM87">
            <v>0</v>
          </cell>
          <cell r="CN87">
            <v>0</v>
          </cell>
          <cell r="CO87">
            <v>0</v>
          </cell>
          <cell r="CP87">
            <v>0</v>
          </cell>
          <cell r="CQ87">
            <v>0</v>
          </cell>
          <cell r="CR87">
            <v>0</v>
          </cell>
          <cell r="CS87">
            <v>0</v>
          </cell>
          <cell r="CT87">
            <v>0</v>
          </cell>
          <cell r="CU87">
            <v>0</v>
          </cell>
          <cell r="CV87">
            <v>0</v>
          </cell>
          <cell r="CW87">
            <v>0</v>
          </cell>
          <cell r="CX87">
            <v>0</v>
          </cell>
          <cell r="CY87">
            <v>0</v>
          </cell>
          <cell r="CZ87">
            <v>0</v>
          </cell>
          <cell r="DA87">
            <v>0</v>
          </cell>
          <cell r="DB87">
            <v>0</v>
          </cell>
          <cell r="DC87">
            <v>0</v>
          </cell>
          <cell r="DD87">
            <v>0</v>
          </cell>
        </row>
        <row r="88">
          <cell r="B88">
            <v>2400000</v>
          </cell>
          <cell r="C88">
            <v>0</v>
          </cell>
          <cell r="D88" t="str">
            <v>Other receipts</v>
          </cell>
          <cell r="E88">
            <v>0</v>
          </cell>
          <cell r="F88">
            <v>0</v>
          </cell>
          <cell r="G88">
            <v>0</v>
          </cell>
          <cell r="H88">
            <v>0</v>
          </cell>
          <cell r="I88">
            <v>42.644453148892168</v>
          </cell>
          <cell r="J88">
            <v>0</v>
          </cell>
          <cell r="K88">
            <v>0</v>
          </cell>
          <cell r="L88">
            <v>0</v>
          </cell>
          <cell r="M88">
            <v>0</v>
          </cell>
          <cell r="N88">
            <v>0</v>
          </cell>
          <cell r="O88">
            <v>0</v>
          </cell>
          <cell r="P88">
            <v>0</v>
          </cell>
          <cell r="Q88">
            <v>24.344629999999999</v>
          </cell>
          <cell r="R88">
            <v>0</v>
          </cell>
          <cell r="S88">
            <v>0</v>
          </cell>
          <cell r="T88">
            <v>2.4563285046149255</v>
          </cell>
          <cell r="U88">
            <v>0.3022420424083776</v>
          </cell>
          <cell r="V88">
            <v>12.617183411868869</v>
          </cell>
          <cell r="W88">
            <v>0</v>
          </cell>
          <cell r="X88">
            <v>0</v>
          </cell>
          <cell r="Y88">
            <v>2.9240691900000004</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0</v>
          </cell>
          <cell r="CB88">
            <v>0</v>
          </cell>
          <cell r="CC88">
            <v>0</v>
          </cell>
          <cell r="CD88">
            <v>0</v>
          </cell>
          <cell r="CE88">
            <v>0</v>
          </cell>
          <cell r="CF88">
            <v>0</v>
          </cell>
          <cell r="CG88">
            <v>0</v>
          </cell>
          <cell r="CH88">
            <v>0</v>
          </cell>
          <cell r="CI88">
            <v>0</v>
          </cell>
          <cell r="CJ88">
            <v>0</v>
          </cell>
          <cell r="CK88">
            <v>0</v>
          </cell>
          <cell r="CL88">
            <v>0</v>
          </cell>
          <cell r="CM88">
            <v>0</v>
          </cell>
          <cell r="CN88">
            <v>0</v>
          </cell>
          <cell r="CO88">
            <v>0</v>
          </cell>
          <cell r="CP88">
            <v>0</v>
          </cell>
          <cell r="CQ88">
            <v>0</v>
          </cell>
          <cell r="CR88">
            <v>0</v>
          </cell>
          <cell r="CS88">
            <v>0</v>
          </cell>
          <cell r="CT88">
            <v>0</v>
          </cell>
          <cell r="CU88">
            <v>0</v>
          </cell>
          <cell r="CV88">
            <v>0</v>
          </cell>
          <cell r="CW88">
            <v>0</v>
          </cell>
          <cell r="CX88">
            <v>0</v>
          </cell>
          <cell r="CY88">
            <v>0</v>
          </cell>
          <cell r="CZ88">
            <v>0</v>
          </cell>
          <cell r="DA88">
            <v>0</v>
          </cell>
          <cell r="DB88">
            <v>0</v>
          </cell>
          <cell r="DC88">
            <v>0</v>
          </cell>
          <cell r="DD88">
            <v>0</v>
          </cell>
        </row>
        <row r="89">
          <cell r="B89">
            <v>2410000</v>
          </cell>
          <cell r="C89">
            <v>0</v>
          </cell>
          <cell r="D89">
            <v>0</v>
          </cell>
          <cell r="E89" t="str">
            <v>Property income</v>
          </cell>
          <cell r="F89">
            <v>0</v>
          </cell>
          <cell r="G89">
            <v>0</v>
          </cell>
          <cell r="H89">
            <v>0</v>
          </cell>
          <cell r="I89">
            <v>24.920658003597811</v>
          </cell>
          <cell r="J89">
            <v>0</v>
          </cell>
          <cell r="K89">
            <v>0</v>
          </cell>
          <cell r="L89">
            <v>0</v>
          </cell>
          <cell r="M89">
            <v>0</v>
          </cell>
          <cell r="N89">
            <v>0</v>
          </cell>
          <cell r="O89">
            <v>0</v>
          </cell>
          <cell r="P89">
            <v>0</v>
          </cell>
          <cell r="Q89">
            <v>24.344629999999999</v>
          </cell>
          <cell r="R89">
            <v>0</v>
          </cell>
          <cell r="S89">
            <v>0</v>
          </cell>
          <cell r="T89">
            <v>0</v>
          </cell>
          <cell r="U89">
            <v>0</v>
          </cell>
          <cell r="V89">
            <v>0.57602800359781292</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0</v>
          </cell>
          <cell r="CB89">
            <v>0</v>
          </cell>
          <cell r="CC89">
            <v>0</v>
          </cell>
          <cell r="CD89">
            <v>0</v>
          </cell>
          <cell r="CE89">
            <v>0</v>
          </cell>
          <cell r="CF89">
            <v>0</v>
          </cell>
          <cell r="CG89">
            <v>0</v>
          </cell>
          <cell r="CH89">
            <v>0</v>
          </cell>
          <cell r="CI89">
            <v>0</v>
          </cell>
          <cell r="CJ89">
            <v>0</v>
          </cell>
          <cell r="CK89">
            <v>0</v>
          </cell>
          <cell r="CL89">
            <v>0</v>
          </cell>
          <cell r="CM89">
            <v>0</v>
          </cell>
          <cell r="CN89">
            <v>0</v>
          </cell>
          <cell r="CO89">
            <v>0</v>
          </cell>
          <cell r="CP89">
            <v>0</v>
          </cell>
          <cell r="CQ89">
            <v>0</v>
          </cell>
          <cell r="CR89">
            <v>0</v>
          </cell>
          <cell r="CS89">
            <v>0</v>
          </cell>
          <cell r="CT89">
            <v>0</v>
          </cell>
          <cell r="CU89">
            <v>0</v>
          </cell>
          <cell r="CV89">
            <v>0</v>
          </cell>
          <cell r="CW89">
            <v>0</v>
          </cell>
          <cell r="CX89">
            <v>0</v>
          </cell>
          <cell r="CY89">
            <v>0</v>
          </cell>
          <cell r="CZ89">
            <v>0</v>
          </cell>
          <cell r="DA89">
            <v>0</v>
          </cell>
          <cell r="DB89">
            <v>0</v>
          </cell>
          <cell r="DC89">
            <v>0</v>
          </cell>
          <cell r="DD89">
            <v>0</v>
          </cell>
        </row>
        <row r="90">
          <cell r="B90">
            <v>2410001</v>
          </cell>
          <cell r="C90">
            <v>0</v>
          </cell>
          <cell r="D90">
            <v>0</v>
          </cell>
          <cell r="E90" t="str">
            <v xml:space="preserve">  Corporations</v>
          </cell>
          <cell r="F90">
            <v>0</v>
          </cell>
          <cell r="G90">
            <v>0</v>
          </cell>
          <cell r="H90">
            <v>0</v>
          </cell>
          <cell r="I90">
            <v>0.68977708319371567</v>
          </cell>
          <cell r="J90">
            <v>0</v>
          </cell>
          <cell r="K90">
            <v>0</v>
          </cell>
          <cell r="L90">
            <v>0</v>
          </cell>
          <cell r="M90">
            <v>0</v>
          </cell>
          <cell r="N90">
            <v>0</v>
          </cell>
          <cell r="O90">
            <v>0</v>
          </cell>
          <cell r="P90">
            <v>0</v>
          </cell>
          <cell r="Q90">
            <v>0.11374907959590277</v>
          </cell>
          <cell r="R90">
            <v>0</v>
          </cell>
          <cell r="S90">
            <v>0</v>
          </cell>
          <cell r="T90">
            <v>0</v>
          </cell>
          <cell r="U90">
            <v>0</v>
          </cell>
          <cell r="V90">
            <v>0.57602800359781292</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v>0</v>
          </cell>
          <cell r="CG90">
            <v>0</v>
          </cell>
          <cell r="CH90">
            <v>0</v>
          </cell>
          <cell r="CI90">
            <v>0</v>
          </cell>
          <cell r="CJ90">
            <v>0</v>
          </cell>
          <cell r="CK90">
            <v>0</v>
          </cell>
          <cell r="CL90">
            <v>0</v>
          </cell>
          <cell r="CM90">
            <v>0</v>
          </cell>
          <cell r="CN90">
            <v>0</v>
          </cell>
          <cell r="CO90">
            <v>0</v>
          </cell>
          <cell r="CP90">
            <v>0</v>
          </cell>
          <cell r="CQ90">
            <v>0</v>
          </cell>
          <cell r="CR90">
            <v>0</v>
          </cell>
          <cell r="CS90">
            <v>0</v>
          </cell>
          <cell r="CT90">
            <v>0</v>
          </cell>
          <cell r="CU90">
            <v>0</v>
          </cell>
          <cell r="CV90">
            <v>0</v>
          </cell>
          <cell r="CW90">
            <v>0</v>
          </cell>
          <cell r="CX90">
            <v>0</v>
          </cell>
          <cell r="CY90">
            <v>0</v>
          </cell>
          <cell r="CZ90">
            <v>0</v>
          </cell>
          <cell r="DA90">
            <v>0</v>
          </cell>
          <cell r="DB90">
            <v>0</v>
          </cell>
          <cell r="DC90">
            <v>0</v>
          </cell>
          <cell r="DD90">
            <v>0</v>
          </cell>
        </row>
        <row r="91">
          <cell r="B91">
            <v>2410002</v>
          </cell>
          <cell r="C91">
            <v>0</v>
          </cell>
          <cell r="D91">
            <v>0</v>
          </cell>
          <cell r="E91" t="str">
            <v xml:space="preserve">  Central government</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0</v>
          </cell>
          <cell r="CB91">
            <v>0</v>
          </cell>
          <cell r="CC91">
            <v>0</v>
          </cell>
          <cell r="CD91">
            <v>0</v>
          </cell>
          <cell r="CE91">
            <v>0</v>
          </cell>
          <cell r="CF91">
            <v>0</v>
          </cell>
          <cell r="CG91">
            <v>0</v>
          </cell>
          <cell r="CH91">
            <v>0</v>
          </cell>
          <cell r="CI91">
            <v>0</v>
          </cell>
          <cell r="CJ91">
            <v>0</v>
          </cell>
          <cell r="CK91">
            <v>0</v>
          </cell>
          <cell r="CL91">
            <v>0</v>
          </cell>
          <cell r="CM91">
            <v>0</v>
          </cell>
          <cell r="CN91">
            <v>0</v>
          </cell>
          <cell r="CO91">
            <v>0</v>
          </cell>
          <cell r="CP91">
            <v>0</v>
          </cell>
          <cell r="CQ91">
            <v>0</v>
          </cell>
          <cell r="CR91">
            <v>0</v>
          </cell>
          <cell r="CS91">
            <v>0</v>
          </cell>
          <cell r="CT91">
            <v>0</v>
          </cell>
          <cell r="CU91">
            <v>0</v>
          </cell>
          <cell r="CV91">
            <v>0</v>
          </cell>
          <cell r="CW91">
            <v>0</v>
          </cell>
          <cell r="CX91">
            <v>0</v>
          </cell>
          <cell r="CY91">
            <v>0</v>
          </cell>
          <cell r="CZ91">
            <v>0</v>
          </cell>
          <cell r="DA91">
            <v>0</v>
          </cell>
          <cell r="DB91">
            <v>0</v>
          </cell>
          <cell r="DC91">
            <v>0</v>
          </cell>
          <cell r="DD91">
            <v>0</v>
          </cell>
        </row>
        <row r="92">
          <cell r="B92">
            <v>2410003</v>
          </cell>
          <cell r="C92">
            <v>0</v>
          </cell>
          <cell r="D92">
            <v>0</v>
          </cell>
          <cell r="E92" t="str">
            <v xml:space="preserve">  State and local government</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0</v>
          </cell>
          <cell r="CB92">
            <v>0</v>
          </cell>
          <cell r="CC92">
            <v>0</v>
          </cell>
          <cell r="CD92">
            <v>0</v>
          </cell>
          <cell r="CE92">
            <v>0</v>
          </cell>
          <cell r="CF92">
            <v>0</v>
          </cell>
          <cell r="CG92">
            <v>0</v>
          </cell>
          <cell r="CH92">
            <v>0</v>
          </cell>
          <cell r="CI92">
            <v>0</v>
          </cell>
          <cell r="CJ92">
            <v>0</v>
          </cell>
          <cell r="CK92">
            <v>0</v>
          </cell>
          <cell r="CL92">
            <v>0</v>
          </cell>
          <cell r="CM92">
            <v>0</v>
          </cell>
          <cell r="CN92">
            <v>0</v>
          </cell>
          <cell r="CO92">
            <v>0</v>
          </cell>
          <cell r="CP92">
            <v>0</v>
          </cell>
          <cell r="CQ92">
            <v>0</v>
          </cell>
          <cell r="CR92">
            <v>0</v>
          </cell>
          <cell r="CS92">
            <v>0</v>
          </cell>
          <cell r="CT92">
            <v>0</v>
          </cell>
          <cell r="CU92">
            <v>0</v>
          </cell>
          <cell r="CV92">
            <v>0</v>
          </cell>
          <cell r="CW92">
            <v>0</v>
          </cell>
          <cell r="CX92">
            <v>0</v>
          </cell>
          <cell r="CY92">
            <v>0</v>
          </cell>
          <cell r="CZ92">
            <v>0</v>
          </cell>
          <cell r="DA92">
            <v>0</v>
          </cell>
          <cell r="DB92">
            <v>0</v>
          </cell>
          <cell r="DC92">
            <v>0</v>
          </cell>
          <cell r="DD92">
            <v>0</v>
          </cell>
        </row>
        <row r="93">
          <cell r="B93">
            <v>2410004</v>
          </cell>
          <cell r="C93">
            <v>0</v>
          </cell>
          <cell r="D93">
            <v>0</v>
          </cell>
          <cell r="E93" t="str">
            <v xml:space="preserve">  Social security funds</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0</v>
          </cell>
          <cell r="CB93">
            <v>0</v>
          </cell>
          <cell r="CC93">
            <v>0</v>
          </cell>
          <cell r="CD93">
            <v>0</v>
          </cell>
          <cell r="CE93">
            <v>0</v>
          </cell>
          <cell r="CF93">
            <v>0</v>
          </cell>
          <cell r="CG93">
            <v>0</v>
          </cell>
          <cell r="CH93">
            <v>0</v>
          </cell>
          <cell r="CI93">
            <v>0</v>
          </cell>
          <cell r="CJ93">
            <v>0</v>
          </cell>
          <cell r="CK93">
            <v>0</v>
          </cell>
          <cell r="CL93">
            <v>0</v>
          </cell>
          <cell r="CM93">
            <v>0</v>
          </cell>
          <cell r="CN93">
            <v>0</v>
          </cell>
          <cell r="CO93">
            <v>0</v>
          </cell>
          <cell r="CP93">
            <v>0</v>
          </cell>
          <cell r="CQ93">
            <v>0</v>
          </cell>
          <cell r="CR93">
            <v>0</v>
          </cell>
          <cell r="CS93">
            <v>0</v>
          </cell>
          <cell r="CT93">
            <v>0</v>
          </cell>
          <cell r="CU93">
            <v>0</v>
          </cell>
          <cell r="CV93">
            <v>0</v>
          </cell>
          <cell r="CW93">
            <v>0</v>
          </cell>
          <cell r="CX93">
            <v>0</v>
          </cell>
          <cell r="CY93">
            <v>0</v>
          </cell>
          <cell r="CZ93">
            <v>0</v>
          </cell>
          <cell r="DA93">
            <v>0</v>
          </cell>
          <cell r="DB93">
            <v>0</v>
          </cell>
          <cell r="DC93">
            <v>0</v>
          </cell>
          <cell r="DD93">
            <v>0</v>
          </cell>
        </row>
        <row r="94">
          <cell r="B94">
            <v>2410005</v>
          </cell>
          <cell r="C94">
            <v>0</v>
          </cell>
          <cell r="D94">
            <v>0</v>
          </cell>
          <cell r="E94" t="str">
            <v xml:space="preserve">  Households</v>
          </cell>
          <cell r="F94">
            <v>0</v>
          </cell>
          <cell r="G94">
            <v>0</v>
          </cell>
          <cell r="H94">
            <v>0</v>
          </cell>
          <cell r="I94">
            <v>24.230880920404097</v>
          </cell>
          <cell r="J94">
            <v>0</v>
          </cell>
          <cell r="K94">
            <v>0</v>
          </cell>
          <cell r="L94">
            <v>0</v>
          </cell>
          <cell r="M94">
            <v>0</v>
          </cell>
          <cell r="N94">
            <v>0</v>
          </cell>
          <cell r="O94">
            <v>0</v>
          </cell>
          <cell r="P94">
            <v>0</v>
          </cell>
          <cell r="Q94">
            <v>24.230880920404097</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0</v>
          </cell>
          <cell r="CB94">
            <v>0</v>
          </cell>
          <cell r="CC94">
            <v>0</v>
          </cell>
          <cell r="CD94">
            <v>0</v>
          </cell>
          <cell r="CE94">
            <v>0</v>
          </cell>
          <cell r="CF94">
            <v>0</v>
          </cell>
          <cell r="CG94">
            <v>0</v>
          </cell>
          <cell r="CH94">
            <v>0</v>
          </cell>
          <cell r="CI94">
            <v>0</v>
          </cell>
          <cell r="CJ94">
            <v>0</v>
          </cell>
          <cell r="CK94">
            <v>0</v>
          </cell>
          <cell r="CL94">
            <v>0</v>
          </cell>
          <cell r="CM94">
            <v>0</v>
          </cell>
          <cell r="CN94">
            <v>0</v>
          </cell>
          <cell r="CO94">
            <v>0</v>
          </cell>
          <cell r="CP94">
            <v>0</v>
          </cell>
          <cell r="CQ94">
            <v>0</v>
          </cell>
          <cell r="CR94">
            <v>0</v>
          </cell>
          <cell r="CS94">
            <v>0</v>
          </cell>
          <cell r="CT94">
            <v>0</v>
          </cell>
          <cell r="CU94">
            <v>0</v>
          </cell>
          <cell r="CV94">
            <v>0</v>
          </cell>
          <cell r="CW94">
            <v>0</v>
          </cell>
          <cell r="CX94">
            <v>0</v>
          </cell>
          <cell r="CY94">
            <v>0</v>
          </cell>
          <cell r="CZ94">
            <v>0</v>
          </cell>
          <cell r="DA94">
            <v>0</v>
          </cell>
          <cell r="DB94">
            <v>0</v>
          </cell>
          <cell r="DC94">
            <v>0</v>
          </cell>
          <cell r="DD94">
            <v>0</v>
          </cell>
        </row>
        <row r="95">
          <cell r="B95">
            <v>2410006</v>
          </cell>
          <cell r="C95">
            <v>0</v>
          </cell>
          <cell r="D95">
            <v>0</v>
          </cell>
          <cell r="E95" t="str">
            <v xml:space="preserve">  Non-profit institutions serving households</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0</v>
          </cell>
          <cell r="CB95">
            <v>0</v>
          </cell>
          <cell r="CC95">
            <v>0</v>
          </cell>
          <cell r="CD95">
            <v>0</v>
          </cell>
          <cell r="CE95">
            <v>0</v>
          </cell>
          <cell r="CF95">
            <v>0</v>
          </cell>
          <cell r="CG95">
            <v>0</v>
          </cell>
          <cell r="CH95">
            <v>0</v>
          </cell>
          <cell r="CI95">
            <v>0</v>
          </cell>
          <cell r="CJ95">
            <v>0</v>
          </cell>
          <cell r="CK95">
            <v>0</v>
          </cell>
          <cell r="CL95">
            <v>0</v>
          </cell>
          <cell r="CM95">
            <v>0</v>
          </cell>
          <cell r="CN95">
            <v>0</v>
          </cell>
          <cell r="CO95">
            <v>0</v>
          </cell>
          <cell r="CP95">
            <v>0</v>
          </cell>
          <cell r="CQ95">
            <v>0</v>
          </cell>
          <cell r="CR95">
            <v>0</v>
          </cell>
          <cell r="CS95">
            <v>0</v>
          </cell>
          <cell r="CT95">
            <v>0</v>
          </cell>
          <cell r="CU95">
            <v>0</v>
          </cell>
          <cell r="CV95">
            <v>0</v>
          </cell>
          <cell r="CW95">
            <v>0</v>
          </cell>
          <cell r="CX95">
            <v>0</v>
          </cell>
          <cell r="CY95">
            <v>0</v>
          </cell>
          <cell r="CZ95">
            <v>0</v>
          </cell>
          <cell r="DA95">
            <v>0</v>
          </cell>
          <cell r="DB95">
            <v>0</v>
          </cell>
          <cell r="DC95">
            <v>0</v>
          </cell>
          <cell r="DD95">
            <v>0</v>
          </cell>
        </row>
        <row r="96">
          <cell r="B96">
            <v>2410007</v>
          </cell>
          <cell r="C96">
            <v>0</v>
          </cell>
          <cell r="D96">
            <v>0</v>
          </cell>
          <cell r="E96" t="str">
            <v xml:space="preserve">  Rest of the World</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0</v>
          </cell>
          <cell r="CB96">
            <v>0</v>
          </cell>
          <cell r="CC96">
            <v>0</v>
          </cell>
          <cell r="CD96">
            <v>0</v>
          </cell>
          <cell r="CE96">
            <v>0</v>
          </cell>
          <cell r="CF96">
            <v>0</v>
          </cell>
          <cell r="CG96">
            <v>0</v>
          </cell>
          <cell r="CH96">
            <v>0</v>
          </cell>
          <cell r="CI96">
            <v>0</v>
          </cell>
          <cell r="CJ96">
            <v>0</v>
          </cell>
          <cell r="CK96">
            <v>0</v>
          </cell>
          <cell r="CL96">
            <v>0</v>
          </cell>
          <cell r="CM96">
            <v>0</v>
          </cell>
          <cell r="CN96">
            <v>0</v>
          </cell>
          <cell r="CO96">
            <v>0</v>
          </cell>
          <cell r="CP96">
            <v>0</v>
          </cell>
          <cell r="CQ96">
            <v>0</v>
          </cell>
          <cell r="CR96">
            <v>0</v>
          </cell>
          <cell r="CS96">
            <v>0</v>
          </cell>
          <cell r="CT96">
            <v>0</v>
          </cell>
          <cell r="CU96">
            <v>0</v>
          </cell>
          <cell r="CV96">
            <v>0</v>
          </cell>
          <cell r="CW96">
            <v>0</v>
          </cell>
          <cell r="CX96">
            <v>0</v>
          </cell>
          <cell r="CY96">
            <v>0</v>
          </cell>
          <cell r="CZ96">
            <v>0</v>
          </cell>
          <cell r="DA96">
            <v>0</v>
          </cell>
          <cell r="DB96">
            <v>0</v>
          </cell>
          <cell r="DC96">
            <v>0</v>
          </cell>
          <cell r="DD96">
            <v>0</v>
          </cell>
        </row>
        <row r="97">
          <cell r="B97">
            <v>2420000</v>
          </cell>
          <cell r="C97">
            <v>0</v>
          </cell>
          <cell r="D97">
            <v>0</v>
          </cell>
          <cell r="E97" t="str">
            <v>Other</v>
          </cell>
          <cell r="F97">
            <v>0</v>
          </cell>
          <cell r="G97">
            <v>0</v>
          </cell>
          <cell r="H97">
            <v>0</v>
          </cell>
          <cell r="I97">
            <v>17.723795145294361</v>
          </cell>
          <cell r="J97">
            <v>0</v>
          </cell>
          <cell r="K97">
            <v>0</v>
          </cell>
          <cell r="L97">
            <v>0</v>
          </cell>
          <cell r="M97">
            <v>0</v>
          </cell>
          <cell r="N97">
            <v>0</v>
          </cell>
          <cell r="O97">
            <v>0</v>
          </cell>
          <cell r="P97">
            <v>0</v>
          </cell>
          <cell r="Q97">
            <v>0</v>
          </cell>
          <cell r="R97">
            <v>0</v>
          </cell>
          <cell r="S97">
            <v>0</v>
          </cell>
          <cell r="T97">
            <v>2.4563285046149255</v>
          </cell>
          <cell r="U97">
            <v>0.3022420424083776</v>
          </cell>
          <cell r="V97">
            <v>12.041155408271056</v>
          </cell>
          <cell r="W97">
            <v>0</v>
          </cell>
          <cell r="X97">
            <v>0</v>
          </cell>
          <cell r="Y97">
            <v>2.9240691900000004</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0</v>
          </cell>
          <cell r="CB97">
            <v>0</v>
          </cell>
          <cell r="CC97">
            <v>0</v>
          </cell>
          <cell r="CD97">
            <v>0</v>
          </cell>
          <cell r="CE97">
            <v>0</v>
          </cell>
          <cell r="CF97">
            <v>0</v>
          </cell>
          <cell r="CG97">
            <v>0</v>
          </cell>
          <cell r="CH97">
            <v>0</v>
          </cell>
          <cell r="CI97">
            <v>0</v>
          </cell>
          <cell r="CJ97">
            <v>0</v>
          </cell>
          <cell r="CK97">
            <v>0</v>
          </cell>
          <cell r="CL97">
            <v>0</v>
          </cell>
          <cell r="CM97">
            <v>0</v>
          </cell>
          <cell r="CN97">
            <v>0</v>
          </cell>
          <cell r="CO97">
            <v>0</v>
          </cell>
          <cell r="CP97">
            <v>0</v>
          </cell>
          <cell r="CQ97">
            <v>0</v>
          </cell>
          <cell r="CR97">
            <v>0</v>
          </cell>
          <cell r="CS97">
            <v>0</v>
          </cell>
          <cell r="CT97">
            <v>0</v>
          </cell>
          <cell r="CU97">
            <v>0</v>
          </cell>
          <cell r="CV97">
            <v>0</v>
          </cell>
          <cell r="CW97">
            <v>0</v>
          </cell>
          <cell r="CX97">
            <v>0</v>
          </cell>
          <cell r="CY97">
            <v>0</v>
          </cell>
          <cell r="CZ97">
            <v>0</v>
          </cell>
          <cell r="DA97">
            <v>0</v>
          </cell>
          <cell r="DB97">
            <v>0</v>
          </cell>
          <cell r="DC97">
            <v>0</v>
          </cell>
          <cell r="DD97">
            <v>0</v>
          </cell>
        </row>
        <row r="98">
          <cell r="B98">
            <v>2420001</v>
          </cell>
          <cell r="C98">
            <v>0</v>
          </cell>
          <cell r="D98">
            <v>0</v>
          </cell>
          <cell r="E98" t="str">
            <v xml:space="preserve">  Corporations</v>
          </cell>
          <cell r="F98">
            <v>0</v>
          </cell>
          <cell r="G98">
            <v>0</v>
          </cell>
          <cell r="H98">
            <v>0</v>
          </cell>
          <cell r="I98">
            <v>2.9240691900000004</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2.9240691900000004</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row>
        <row r="99">
          <cell r="B99">
            <v>2420002</v>
          </cell>
          <cell r="C99">
            <v>0</v>
          </cell>
          <cell r="D99">
            <v>0</v>
          </cell>
          <cell r="E99" t="str">
            <v xml:space="preserve">  Central government</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row>
        <row r="100">
          <cell r="B100">
            <v>2420003</v>
          </cell>
          <cell r="C100">
            <v>0</v>
          </cell>
          <cell r="D100">
            <v>0</v>
          </cell>
          <cell r="E100" t="str">
            <v xml:space="preserve">  State and local government</v>
          </cell>
          <cell r="F100">
            <v>0</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row>
        <row r="101">
          <cell r="B101">
            <v>2420004</v>
          </cell>
          <cell r="C101">
            <v>0</v>
          </cell>
          <cell r="D101">
            <v>0</v>
          </cell>
          <cell r="E101" t="str">
            <v xml:space="preserve">  Social security funds</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0</v>
          </cell>
          <cell r="CB101">
            <v>0</v>
          </cell>
          <cell r="CC101">
            <v>0</v>
          </cell>
          <cell r="CD101">
            <v>0</v>
          </cell>
          <cell r="CE101">
            <v>0</v>
          </cell>
          <cell r="CF101">
            <v>0</v>
          </cell>
          <cell r="CG101">
            <v>0</v>
          </cell>
          <cell r="CH101">
            <v>0</v>
          </cell>
          <cell r="CI101">
            <v>0</v>
          </cell>
          <cell r="CJ101">
            <v>0</v>
          </cell>
          <cell r="CK101">
            <v>0</v>
          </cell>
          <cell r="CL101">
            <v>0</v>
          </cell>
          <cell r="CM101">
            <v>0</v>
          </cell>
          <cell r="CN101">
            <v>0</v>
          </cell>
          <cell r="CO101">
            <v>0</v>
          </cell>
          <cell r="CP101">
            <v>0</v>
          </cell>
          <cell r="CQ101">
            <v>0</v>
          </cell>
          <cell r="CR101">
            <v>0</v>
          </cell>
          <cell r="CS101">
            <v>0</v>
          </cell>
          <cell r="CT101">
            <v>0</v>
          </cell>
          <cell r="CU101">
            <v>0</v>
          </cell>
          <cell r="CV101">
            <v>0</v>
          </cell>
          <cell r="CW101">
            <v>0</v>
          </cell>
          <cell r="CX101">
            <v>0</v>
          </cell>
          <cell r="CY101">
            <v>0</v>
          </cell>
          <cell r="CZ101">
            <v>0</v>
          </cell>
          <cell r="DA101">
            <v>0</v>
          </cell>
          <cell r="DB101">
            <v>0</v>
          </cell>
          <cell r="DC101">
            <v>0</v>
          </cell>
          <cell r="DD101">
            <v>0</v>
          </cell>
        </row>
        <row r="102">
          <cell r="B102">
            <v>2420005</v>
          </cell>
          <cell r="C102">
            <v>0</v>
          </cell>
          <cell r="D102">
            <v>0</v>
          </cell>
          <cell r="E102" t="str">
            <v xml:space="preserve">  Households</v>
          </cell>
          <cell r="F102">
            <v>0</v>
          </cell>
          <cell r="G102">
            <v>0</v>
          </cell>
          <cell r="H102">
            <v>0</v>
          </cell>
          <cell r="I102">
            <v>14.79972595529436</v>
          </cell>
          <cell r="J102">
            <v>0</v>
          </cell>
          <cell r="K102">
            <v>0</v>
          </cell>
          <cell r="L102">
            <v>0</v>
          </cell>
          <cell r="M102">
            <v>0</v>
          </cell>
          <cell r="N102">
            <v>0</v>
          </cell>
          <cell r="O102">
            <v>0</v>
          </cell>
          <cell r="P102">
            <v>0</v>
          </cell>
          <cell r="Q102">
            <v>0</v>
          </cell>
          <cell r="R102">
            <v>0</v>
          </cell>
          <cell r="S102">
            <v>0</v>
          </cell>
          <cell r="T102">
            <v>2.4563285046149255</v>
          </cell>
          <cell r="U102">
            <v>0.3022420424083776</v>
          </cell>
          <cell r="V102">
            <v>12.041155408271056</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0</v>
          </cell>
          <cell r="CB102">
            <v>0</v>
          </cell>
          <cell r="CC102">
            <v>0</v>
          </cell>
          <cell r="CD102">
            <v>0</v>
          </cell>
          <cell r="CE102">
            <v>0</v>
          </cell>
          <cell r="CF102">
            <v>0</v>
          </cell>
          <cell r="CG102">
            <v>0</v>
          </cell>
          <cell r="CH102">
            <v>0</v>
          </cell>
          <cell r="CI102">
            <v>0</v>
          </cell>
          <cell r="CJ102">
            <v>0</v>
          </cell>
          <cell r="CK102">
            <v>0</v>
          </cell>
          <cell r="CL102">
            <v>0</v>
          </cell>
          <cell r="CM102">
            <v>0</v>
          </cell>
          <cell r="CN102">
            <v>0</v>
          </cell>
          <cell r="CO102">
            <v>0</v>
          </cell>
          <cell r="CP102">
            <v>0</v>
          </cell>
          <cell r="CQ102">
            <v>0</v>
          </cell>
          <cell r="CR102">
            <v>0</v>
          </cell>
          <cell r="CS102">
            <v>0</v>
          </cell>
          <cell r="CT102">
            <v>0</v>
          </cell>
          <cell r="CU102">
            <v>0</v>
          </cell>
          <cell r="CV102">
            <v>0</v>
          </cell>
          <cell r="CW102">
            <v>0</v>
          </cell>
          <cell r="CX102">
            <v>0</v>
          </cell>
          <cell r="CY102">
            <v>0</v>
          </cell>
          <cell r="CZ102">
            <v>0</v>
          </cell>
          <cell r="DA102">
            <v>0</v>
          </cell>
          <cell r="DB102">
            <v>0</v>
          </cell>
          <cell r="DC102">
            <v>0</v>
          </cell>
          <cell r="DD102">
            <v>0</v>
          </cell>
        </row>
        <row r="103">
          <cell r="B103">
            <v>2420006</v>
          </cell>
          <cell r="C103">
            <v>0</v>
          </cell>
          <cell r="D103">
            <v>0</v>
          </cell>
          <cell r="E103" t="str">
            <v xml:space="preserve">  Non-profit institutions serving households</v>
          </cell>
          <cell r="F103">
            <v>0</v>
          </cell>
          <cell r="G103">
            <v>0</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0</v>
          </cell>
          <cell r="CB103">
            <v>0</v>
          </cell>
          <cell r="CC103">
            <v>0</v>
          </cell>
          <cell r="CD103">
            <v>0</v>
          </cell>
          <cell r="CE103">
            <v>0</v>
          </cell>
          <cell r="CF103">
            <v>0</v>
          </cell>
          <cell r="CG103">
            <v>0</v>
          </cell>
          <cell r="CH103">
            <v>0</v>
          </cell>
          <cell r="CI103">
            <v>0</v>
          </cell>
          <cell r="CJ103">
            <v>0</v>
          </cell>
          <cell r="CK103">
            <v>0</v>
          </cell>
          <cell r="CL103">
            <v>0</v>
          </cell>
          <cell r="CM103">
            <v>0</v>
          </cell>
          <cell r="CN103">
            <v>0</v>
          </cell>
          <cell r="CO103">
            <v>0</v>
          </cell>
          <cell r="CP103">
            <v>0</v>
          </cell>
          <cell r="CQ103">
            <v>0</v>
          </cell>
          <cell r="CR103">
            <v>0</v>
          </cell>
          <cell r="CS103">
            <v>0</v>
          </cell>
          <cell r="CT103">
            <v>0</v>
          </cell>
          <cell r="CU103">
            <v>0</v>
          </cell>
          <cell r="CV103">
            <v>0</v>
          </cell>
          <cell r="CW103">
            <v>0</v>
          </cell>
          <cell r="CX103">
            <v>0</v>
          </cell>
          <cell r="CY103">
            <v>0</v>
          </cell>
          <cell r="CZ103">
            <v>0</v>
          </cell>
          <cell r="DA103">
            <v>0</v>
          </cell>
          <cell r="DB103">
            <v>0</v>
          </cell>
          <cell r="DC103">
            <v>0</v>
          </cell>
          <cell r="DD103">
            <v>0</v>
          </cell>
        </row>
        <row r="104">
          <cell r="B104">
            <v>2420007</v>
          </cell>
          <cell r="C104">
            <v>0</v>
          </cell>
          <cell r="D104">
            <v>0</v>
          </cell>
          <cell r="E104" t="str">
            <v xml:space="preserve">  Rest of the World</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cell r="CB104">
            <v>0</v>
          </cell>
          <cell r="CC104">
            <v>0</v>
          </cell>
          <cell r="CD104">
            <v>0</v>
          </cell>
          <cell r="CE104">
            <v>0</v>
          </cell>
          <cell r="CF104">
            <v>0</v>
          </cell>
          <cell r="CG104">
            <v>0</v>
          </cell>
          <cell r="CH104">
            <v>0</v>
          </cell>
          <cell r="CI104">
            <v>0</v>
          </cell>
          <cell r="CJ104">
            <v>0</v>
          </cell>
          <cell r="CK104">
            <v>0</v>
          </cell>
          <cell r="CL104">
            <v>0</v>
          </cell>
          <cell r="CM104">
            <v>0</v>
          </cell>
          <cell r="CN104">
            <v>0</v>
          </cell>
          <cell r="CO104">
            <v>0</v>
          </cell>
          <cell r="CP104">
            <v>0</v>
          </cell>
          <cell r="CQ104">
            <v>0</v>
          </cell>
          <cell r="CR104">
            <v>0</v>
          </cell>
          <cell r="CS104">
            <v>0</v>
          </cell>
          <cell r="CT104">
            <v>0</v>
          </cell>
          <cell r="CU104">
            <v>0</v>
          </cell>
          <cell r="CV104">
            <v>0</v>
          </cell>
          <cell r="CW104">
            <v>0</v>
          </cell>
          <cell r="CX104">
            <v>0</v>
          </cell>
          <cell r="CY104">
            <v>0</v>
          </cell>
          <cell r="CZ104">
            <v>0</v>
          </cell>
          <cell r="DA104">
            <v>0</v>
          </cell>
          <cell r="DB104">
            <v>0</v>
          </cell>
          <cell r="DC104">
            <v>0</v>
          </cell>
          <cell r="DD104">
            <v>0</v>
          </cell>
        </row>
        <row r="105">
          <cell r="B105">
            <v>0</v>
          </cell>
          <cell r="C105">
            <v>0</v>
          </cell>
          <cell r="D105">
            <v>0</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0</v>
          </cell>
          <cell r="CB105">
            <v>0</v>
          </cell>
          <cell r="CC105">
            <v>0</v>
          </cell>
          <cell r="CD105">
            <v>0</v>
          </cell>
          <cell r="CE105">
            <v>0</v>
          </cell>
          <cell r="CF105">
            <v>0</v>
          </cell>
          <cell r="CG105">
            <v>0</v>
          </cell>
          <cell r="CH105">
            <v>0</v>
          </cell>
          <cell r="CI105">
            <v>0</v>
          </cell>
          <cell r="CJ105">
            <v>0</v>
          </cell>
          <cell r="CK105">
            <v>0</v>
          </cell>
          <cell r="CL105">
            <v>0</v>
          </cell>
          <cell r="CM105">
            <v>0</v>
          </cell>
          <cell r="CN105">
            <v>0</v>
          </cell>
          <cell r="CO105">
            <v>0</v>
          </cell>
          <cell r="CP105">
            <v>0</v>
          </cell>
          <cell r="CQ105">
            <v>0</v>
          </cell>
          <cell r="CR105">
            <v>0</v>
          </cell>
          <cell r="CS105">
            <v>0</v>
          </cell>
          <cell r="CT105">
            <v>0</v>
          </cell>
          <cell r="CU105">
            <v>0</v>
          </cell>
          <cell r="CV105">
            <v>0</v>
          </cell>
          <cell r="CW105">
            <v>0</v>
          </cell>
          <cell r="CX105">
            <v>0</v>
          </cell>
          <cell r="CY105">
            <v>0</v>
          </cell>
          <cell r="CZ105">
            <v>0</v>
          </cell>
          <cell r="DA105">
            <v>0</v>
          </cell>
          <cell r="DB105">
            <v>0</v>
          </cell>
          <cell r="DC105">
            <v>0</v>
          </cell>
          <cell r="DD105">
            <v>0</v>
          </cell>
        </row>
        <row r="106">
          <cell r="B106">
            <v>0</v>
          </cell>
          <cell r="C106">
            <v>0</v>
          </cell>
          <cell r="D106">
            <v>0</v>
          </cell>
          <cell r="E106">
            <v>0</v>
          </cell>
          <cell r="F106">
            <v>0</v>
          </cell>
          <cell r="G106">
            <v>0</v>
          </cell>
          <cell r="H106">
            <v>0</v>
          </cell>
          <cell r="I106" t="str">
            <v>All schemes</v>
          </cell>
          <cell r="J106" t="str">
            <v>Scheme 01</v>
          </cell>
          <cell r="K106" t="str">
            <v>Scheme 02</v>
          </cell>
          <cell r="L106" t="str">
            <v>Scheme 03</v>
          </cell>
          <cell r="M106" t="str">
            <v>Scheme 04</v>
          </cell>
          <cell r="N106" t="str">
            <v>Scheme 05</v>
          </cell>
          <cell r="O106" t="str">
            <v>Scheme 06</v>
          </cell>
          <cell r="P106" t="str">
            <v>Scheme 07</v>
          </cell>
          <cell r="Q106" t="str">
            <v>Scheme 08</v>
          </cell>
          <cell r="R106" t="str">
            <v>Scheme 09</v>
          </cell>
          <cell r="S106" t="str">
            <v>Scheme 10</v>
          </cell>
          <cell r="T106" t="str">
            <v>Scheme 11</v>
          </cell>
          <cell r="U106" t="str">
            <v>Scheme 12</v>
          </cell>
          <cell r="V106" t="str">
            <v>Scheme 13</v>
          </cell>
          <cell r="W106" t="str">
            <v>Scheme 14</v>
          </cell>
          <cell r="X106" t="str">
            <v>Scheme 15</v>
          </cell>
          <cell r="Y106" t="str">
            <v>Scheme 16</v>
          </cell>
          <cell r="Z106" t="str">
            <v>Scheme 17</v>
          </cell>
          <cell r="AA106" t="str">
            <v>Scheme 18</v>
          </cell>
          <cell r="AB106" t="str">
            <v>Scheme 19</v>
          </cell>
          <cell r="AC106" t="str">
            <v>Scheme 20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0</v>
          </cell>
          <cell r="BV106">
            <v>0</v>
          </cell>
          <cell r="BW106">
            <v>0</v>
          </cell>
          <cell r="BX106">
            <v>0</v>
          </cell>
          <cell r="BY106">
            <v>0</v>
          </cell>
          <cell r="BZ106">
            <v>0</v>
          </cell>
          <cell r="CA106">
            <v>0</v>
          </cell>
          <cell r="CB106">
            <v>0</v>
          </cell>
          <cell r="CC106">
            <v>0</v>
          </cell>
          <cell r="CD106">
            <v>0</v>
          </cell>
          <cell r="CE106">
            <v>0</v>
          </cell>
          <cell r="CF106">
            <v>0</v>
          </cell>
          <cell r="CG106">
            <v>0</v>
          </cell>
          <cell r="CH106">
            <v>0</v>
          </cell>
          <cell r="CI106">
            <v>0</v>
          </cell>
          <cell r="CJ106">
            <v>0</v>
          </cell>
          <cell r="CK106">
            <v>0</v>
          </cell>
          <cell r="CL106">
            <v>0</v>
          </cell>
          <cell r="CM106">
            <v>0</v>
          </cell>
          <cell r="CN106">
            <v>0</v>
          </cell>
          <cell r="CO106">
            <v>0</v>
          </cell>
          <cell r="CP106">
            <v>0</v>
          </cell>
          <cell r="CQ106">
            <v>0</v>
          </cell>
          <cell r="CR106">
            <v>0</v>
          </cell>
          <cell r="CS106">
            <v>0</v>
          </cell>
          <cell r="CT106">
            <v>0</v>
          </cell>
          <cell r="CU106">
            <v>0</v>
          </cell>
          <cell r="CV106">
            <v>0</v>
          </cell>
          <cell r="CW106">
            <v>0</v>
          </cell>
          <cell r="CX106">
            <v>0</v>
          </cell>
          <cell r="CY106">
            <v>0</v>
          </cell>
          <cell r="CZ106">
            <v>0</v>
          </cell>
          <cell r="DA106">
            <v>0</v>
          </cell>
          <cell r="DB106">
            <v>0</v>
          </cell>
          <cell r="DC106">
            <v>0</v>
          </cell>
          <cell r="DD106">
            <v>0</v>
          </cell>
        </row>
        <row r="107">
          <cell r="B107">
            <v>1110000</v>
          </cell>
          <cell r="C107" t="str">
            <v>Social protection benefits</v>
          </cell>
          <cell r="D107">
            <v>0</v>
          </cell>
          <cell r="E107">
            <v>0</v>
          </cell>
          <cell r="F107">
            <v>0</v>
          </cell>
          <cell r="G107">
            <v>0</v>
          </cell>
          <cell r="H107">
            <v>0</v>
          </cell>
          <cell r="I107">
            <v>527.31240345215338</v>
          </cell>
          <cell r="J107">
            <v>8.4108437503898319</v>
          </cell>
          <cell r="K107">
            <v>42.058395517639241</v>
          </cell>
          <cell r="L107">
            <v>0</v>
          </cell>
          <cell r="M107">
            <v>0</v>
          </cell>
          <cell r="N107">
            <v>0</v>
          </cell>
          <cell r="O107">
            <v>0</v>
          </cell>
          <cell r="P107">
            <v>418.84923137564874</v>
          </cell>
          <cell r="Q107">
            <v>0</v>
          </cell>
          <cell r="R107">
            <v>0</v>
          </cell>
          <cell r="S107">
            <v>11.106471200000001</v>
          </cell>
          <cell r="T107">
            <v>0.97282119314696713</v>
          </cell>
          <cell r="U107">
            <v>0</v>
          </cell>
          <cell r="V107">
            <v>2.0525502417664354</v>
          </cell>
          <cell r="W107">
            <v>43.862090173562251</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U107">
            <v>0</v>
          </cell>
          <cell r="BV107">
            <v>0</v>
          </cell>
          <cell r="BW107">
            <v>0</v>
          </cell>
          <cell r="BX107">
            <v>0</v>
          </cell>
          <cell r="BY107">
            <v>0</v>
          </cell>
          <cell r="BZ107">
            <v>0</v>
          </cell>
          <cell r="CA107">
            <v>0</v>
          </cell>
          <cell r="CB107">
            <v>0</v>
          </cell>
          <cell r="CC107">
            <v>0</v>
          </cell>
          <cell r="CD107">
            <v>0</v>
          </cell>
          <cell r="CE107">
            <v>0</v>
          </cell>
          <cell r="CF107">
            <v>0</v>
          </cell>
          <cell r="CG107">
            <v>0</v>
          </cell>
          <cell r="CH107">
            <v>0</v>
          </cell>
          <cell r="CI107">
            <v>0</v>
          </cell>
          <cell r="CJ107">
            <v>0</v>
          </cell>
          <cell r="CK107">
            <v>0</v>
          </cell>
          <cell r="CL107">
            <v>0</v>
          </cell>
          <cell r="CM107">
            <v>0</v>
          </cell>
          <cell r="CN107">
            <v>0</v>
          </cell>
          <cell r="CO107">
            <v>0</v>
          </cell>
          <cell r="CP107">
            <v>0</v>
          </cell>
          <cell r="CQ107">
            <v>0</v>
          </cell>
          <cell r="CR107">
            <v>0</v>
          </cell>
          <cell r="CS107">
            <v>0</v>
          </cell>
          <cell r="CT107">
            <v>0</v>
          </cell>
          <cell r="CU107">
            <v>0</v>
          </cell>
          <cell r="CV107">
            <v>0</v>
          </cell>
          <cell r="CW107">
            <v>0</v>
          </cell>
          <cell r="CX107">
            <v>0</v>
          </cell>
          <cell r="CY107">
            <v>0</v>
          </cell>
          <cell r="CZ107">
            <v>0</v>
          </cell>
          <cell r="DA107">
            <v>0</v>
          </cell>
          <cell r="DB107">
            <v>0</v>
          </cell>
          <cell r="DC107">
            <v>0</v>
          </cell>
          <cell r="DD107">
            <v>0</v>
          </cell>
        </row>
        <row r="108">
          <cell r="B108">
            <v>1111000</v>
          </cell>
          <cell r="C108">
            <v>0</v>
          </cell>
          <cell r="D108" t="str">
            <v>Non Means-tested</v>
          </cell>
          <cell r="E108">
            <v>0</v>
          </cell>
          <cell r="F108">
            <v>0</v>
          </cell>
          <cell r="G108">
            <v>0</v>
          </cell>
          <cell r="H108">
            <v>0</v>
          </cell>
          <cell r="I108">
            <v>460.2679913825142</v>
          </cell>
          <cell r="J108">
            <v>8.4108437503898319</v>
          </cell>
          <cell r="K108">
            <v>0</v>
          </cell>
          <cell r="L108">
            <v>0</v>
          </cell>
          <cell r="M108">
            <v>0</v>
          </cell>
          <cell r="N108">
            <v>0</v>
          </cell>
          <cell r="O108">
            <v>0</v>
          </cell>
          <cell r="P108">
            <v>393.86321482364872</v>
          </cell>
          <cell r="Q108">
            <v>0</v>
          </cell>
          <cell r="R108">
            <v>0</v>
          </cell>
          <cell r="S108">
            <v>11.106471200000001</v>
          </cell>
          <cell r="T108">
            <v>0.97282119314696713</v>
          </cell>
          <cell r="U108">
            <v>0</v>
          </cell>
          <cell r="V108">
            <v>2.0525502417664354</v>
          </cell>
          <cell r="W108">
            <v>43.862090173562251</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cell r="BW108">
            <v>0</v>
          </cell>
          <cell r="BX108">
            <v>0</v>
          </cell>
          <cell r="BY108">
            <v>0</v>
          </cell>
          <cell r="BZ108">
            <v>0</v>
          </cell>
          <cell r="CA108">
            <v>0</v>
          </cell>
          <cell r="CB108">
            <v>0</v>
          </cell>
          <cell r="CC108">
            <v>0</v>
          </cell>
          <cell r="CD108">
            <v>0</v>
          </cell>
          <cell r="CE108">
            <v>0</v>
          </cell>
          <cell r="CF108">
            <v>0</v>
          </cell>
          <cell r="CG108">
            <v>0</v>
          </cell>
          <cell r="CH108">
            <v>0</v>
          </cell>
          <cell r="CI108">
            <v>0</v>
          </cell>
          <cell r="CJ108">
            <v>0</v>
          </cell>
          <cell r="CK108">
            <v>0</v>
          </cell>
          <cell r="CL108">
            <v>0</v>
          </cell>
          <cell r="CM108">
            <v>0</v>
          </cell>
          <cell r="CN108">
            <v>0</v>
          </cell>
          <cell r="CO108">
            <v>0</v>
          </cell>
          <cell r="CP108">
            <v>0</v>
          </cell>
          <cell r="CQ108">
            <v>0</v>
          </cell>
          <cell r="CR108">
            <v>0</v>
          </cell>
          <cell r="CS108">
            <v>0</v>
          </cell>
          <cell r="CT108">
            <v>0</v>
          </cell>
          <cell r="CU108">
            <v>0</v>
          </cell>
          <cell r="CV108">
            <v>0</v>
          </cell>
          <cell r="CW108">
            <v>0</v>
          </cell>
          <cell r="CX108">
            <v>0</v>
          </cell>
          <cell r="CY108">
            <v>0</v>
          </cell>
          <cell r="CZ108">
            <v>0</v>
          </cell>
          <cell r="DA108">
            <v>0</v>
          </cell>
          <cell r="DB108">
            <v>0</v>
          </cell>
          <cell r="DC108">
            <v>0</v>
          </cell>
          <cell r="DD108">
            <v>0</v>
          </cell>
        </row>
        <row r="109">
          <cell r="B109">
            <v>1111100</v>
          </cell>
          <cell r="C109">
            <v>0</v>
          </cell>
          <cell r="D109">
            <v>0</v>
          </cell>
          <cell r="E109" t="str">
            <v>Cash benefits</v>
          </cell>
          <cell r="F109">
            <v>0</v>
          </cell>
          <cell r="G109">
            <v>0</v>
          </cell>
          <cell r="H109">
            <v>0</v>
          </cell>
          <cell r="I109">
            <v>52.272933923952081</v>
          </cell>
          <cell r="J109">
            <v>8.4108437503898319</v>
          </cell>
          <cell r="K109">
            <v>0</v>
          </cell>
          <cell r="L109">
            <v>0</v>
          </cell>
          <cell r="M109">
            <v>0</v>
          </cell>
          <cell r="N109">
            <v>0</v>
          </cell>
          <cell r="O109">
            <v>0</v>
          </cell>
          <cell r="P109">
            <v>0</v>
          </cell>
          <cell r="Q109">
            <v>0</v>
          </cell>
          <cell r="R109">
            <v>0</v>
          </cell>
          <cell r="S109">
            <v>0</v>
          </cell>
          <cell r="T109">
            <v>0</v>
          </cell>
          <cell r="U109">
            <v>0</v>
          </cell>
          <cell r="V109">
            <v>0</v>
          </cell>
          <cell r="W109">
            <v>43.862090173562251</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v>0</v>
          </cell>
          <cell r="BV109">
            <v>0</v>
          </cell>
          <cell r="BW109">
            <v>0</v>
          </cell>
          <cell r="BX109">
            <v>0</v>
          </cell>
          <cell r="BY109">
            <v>0</v>
          </cell>
          <cell r="BZ109">
            <v>0</v>
          </cell>
          <cell r="CA109">
            <v>0</v>
          </cell>
          <cell r="CB109">
            <v>0</v>
          </cell>
          <cell r="CC109">
            <v>0</v>
          </cell>
          <cell r="CD109">
            <v>0</v>
          </cell>
          <cell r="CE109">
            <v>0</v>
          </cell>
          <cell r="CF109">
            <v>0</v>
          </cell>
          <cell r="CG109">
            <v>0</v>
          </cell>
          <cell r="CH109">
            <v>0</v>
          </cell>
          <cell r="CI109">
            <v>0</v>
          </cell>
          <cell r="CJ109">
            <v>0</v>
          </cell>
          <cell r="CK109">
            <v>0</v>
          </cell>
          <cell r="CL109">
            <v>0</v>
          </cell>
          <cell r="CM109">
            <v>0</v>
          </cell>
          <cell r="CN109">
            <v>0</v>
          </cell>
          <cell r="CO109">
            <v>0</v>
          </cell>
          <cell r="CP109">
            <v>0</v>
          </cell>
          <cell r="CQ109">
            <v>0</v>
          </cell>
          <cell r="CR109">
            <v>0</v>
          </cell>
          <cell r="CS109">
            <v>0</v>
          </cell>
          <cell r="CT109">
            <v>0</v>
          </cell>
          <cell r="CU109">
            <v>0</v>
          </cell>
          <cell r="CV109">
            <v>0</v>
          </cell>
          <cell r="CW109">
            <v>0</v>
          </cell>
          <cell r="CX109">
            <v>0</v>
          </cell>
          <cell r="CY109">
            <v>0</v>
          </cell>
          <cell r="CZ109">
            <v>0</v>
          </cell>
          <cell r="DA109">
            <v>0</v>
          </cell>
          <cell r="DB109">
            <v>0</v>
          </cell>
          <cell r="DC109">
            <v>0</v>
          </cell>
          <cell r="DD109">
            <v>0</v>
          </cell>
        </row>
        <row r="110">
          <cell r="B110">
            <v>1111110</v>
          </cell>
          <cell r="C110">
            <v>0</v>
          </cell>
          <cell r="D110">
            <v>0</v>
          </cell>
          <cell r="E110">
            <v>0</v>
          </cell>
          <cell r="F110" t="str">
            <v xml:space="preserve"> Periodic</v>
          </cell>
          <cell r="G110">
            <v>0</v>
          </cell>
          <cell r="H110">
            <v>0</v>
          </cell>
          <cell r="I110">
            <v>52.272933923952081</v>
          </cell>
          <cell r="J110">
            <v>8.4108437503898319</v>
          </cell>
          <cell r="K110">
            <v>0</v>
          </cell>
          <cell r="L110">
            <v>0</v>
          </cell>
          <cell r="M110">
            <v>0</v>
          </cell>
          <cell r="N110">
            <v>0</v>
          </cell>
          <cell r="O110">
            <v>0</v>
          </cell>
          <cell r="P110">
            <v>0</v>
          </cell>
          <cell r="Q110">
            <v>0</v>
          </cell>
          <cell r="R110">
            <v>0</v>
          </cell>
          <cell r="S110">
            <v>0</v>
          </cell>
          <cell r="T110">
            <v>0</v>
          </cell>
          <cell r="U110">
            <v>0</v>
          </cell>
          <cell r="V110">
            <v>0</v>
          </cell>
          <cell r="W110">
            <v>43.862090173562251</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row>
        <row r="111">
          <cell r="B111">
            <v>1111111</v>
          </cell>
          <cell r="C111">
            <v>0</v>
          </cell>
          <cell r="D111">
            <v>0</v>
          </cell>
          <cell r="E111">
            <v>0</v>
          </cell>
          <cell r="F111">
            <v>0</v>
          </cell>
          <cell r="G111" t="str">
            <v>Paid sick leave</v>
          </cell>
          <cell r="H111">
            <v>0</v>
          </cell>
          <cell r="I111">
            <v>49.969620333562247</v>
          </cell>
          <cell r="J111">
            <v>6.4128565899999996</v>
          </cell>
          <cell r="K111">
            <v>0</v>
          </cell>
          <cell r="L111">
            <v>0</v>
          </cell>
          <cell r="M111">
            <v>0</v>
          </cell>
          <cell r="N111">
            <v>0</v>
          </cell>
          <cell r="O111">
            <v>0</v>
          </cell>
          <cell r="P111">
            <v>0</v>
          </cell>
          <cell r="Q111">
            <v>0</v>
          </cell>
          <cell r="R111">
            <v>0</v>
          </cell>
          <cell r="S111">
            <v>0</v>
          </cell>
          <cell r="T111">
            <v>0</v>
          </cell>
          <cell r="U111">
            <v>0</v>
          </cell>
          <cell r="V111">
            <v>0</v>
          </cell>
          <cell r="W111">
            <v>43.55676374356225</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row>
        <row r="112">
          <cell r="B112">
            <v>1111112</v>
          </cell>
          <cell r="C112">
            <v>0</v>
          </cell>
          <cell r="D112">
            <v>0</v>
          </cell>
          <cell r="E112">
            <v>0</v>
          </cell>
          <cell r="F112">
            <v>0</v>
          </cell>
          <cell r="G112" t="str">
            <v>Other cash periodic benefits</v>
          </cell>
          <cell r="H112">
            <v>0</v>
          </cell>
          <cell r="I112">
            <v>2.3033135903898332</v>
          </cell>
          <cell r="J112">
            <v>1.9979871603898329</v>
          </cell>
          <cell r="K112">
            <v>0</v>
          </cell>
          <cell r="L112">
            <v>0</v>
          </cell>
          <cell r="M112">
            <v>0</v>
          </cell>
          <cell r="N112">
            <v>0</v>
          </cell>
          <cell r="O112">
            <v>0</v>
          </cell>
          <cell r="P112">
            <v>0</v>
          </cell>
          <cell r="Q112">
            <v>0</v>
          </cell>
          <cell r="R112">
            <v>0</v>
          </cell>
          <cell r="S112">
            <v>0</v>
          </cell>
          <cell r="T112">
            <v>0</v>
          </cell>
          <cell r="U112">
            <v>0</v>
          </cell>
          <cell r="V112">
            <v>0</v>
          </cell>
          <cell r="W112">
            <v>0.30532643000000004</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row>
        <row r="113">
          <cell r="B113">
            <v>1111120</v>
          </cell>
          <cell r="C113">
            <v>0</v>
          </cell>
          <cell r="D113">
            <v>0</v>
          </cell>
          <cell r="E113">
            <v>0</v>
          </cell>
          <cell r="F113" t="str">
            <v xml:space="preserve"> Lump sum</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cell r="BW113">
            <v>0</v>
          </cell>
          <cell r="BX113">
            <v>0</v>
          </cell>
          <cell r="BY113">
            <v>0</v>
          </cell>
          <cell r="BZ113">
            <v>0</v>
          </cell>
          <cell r="CA113">
            <v>0</v>
          </cell>
          <cell r="CB113">
            <v>0</v>
          </cell>
          <cell r="CC113">
            <v>0</v>
          </cell>
          <cell r="CD113">
            <v>0</v>
          </cell>
          <cell r="CE113">
            <v>0</v>
          </cell>
          <cell r="CF113">
            <v>0</v>
          </cell>
          <cell r="CG113">
            <v>0</v>
          </cell>
          <cell r="CH113">
            <v>0</v>
          </cell>
          <cell r="CI113">
            <v>0</v>
          </cell>
          <cell r="CJ113">
            <v>0</v>
          </cell>
          <cell r="CK113">
            <v>0</v>
          </cell>
          <cell r="CL113">
            <v>0</v>
          </cell>
          <cell r="CM113">
            <v>0</v>
          </cell>
          <cell r="CN113">
            <v>0</v>
          </cell>
          <cell r="CO113">
            <v>0</v>
          </cell>
          <cell r="CP113">
            <v>0</v>
          </cell>
          <cell r="CQ113">
            <v>0</v>
          </cell>
          <cell r="CR113">
            <v>0</v>
          </cell>
          <cell r="CS113">
            <v>0</v>
          </cell>
          <cell r="CT113">
            <v>0</v>
          </cell>
          <cell r="CU113">
            <v>0</v>
          </cell>
          <cell r="CV113">
            <v>0</v>
          </cell>
          <cell r="CW113">
            <v>0</v>
          </cell>
          <cell r="CX113">
            <v>0</v>
          </cell>
          <cell r="CY113">
            <v>0</v>
          </cell>
          <cell r="CZ113">
            <v>0</v>
          </cell>
          <cell r="DA113">
            <v>0</v>
          </cell>
          <cell r="DB113">
            <v>0</v>
          </cell>
          <cell r="DC113">
            <v>0</v>
          </cell>
          <cell r="DD113">
            <v>0</v>
          </cell>
        </row>
        <row r="114">
          <cell r="B114">
            <v>1111121</v>
          </cell>
          <cell r="C114">
            <v>0</v>
          </cell>
          <cell r="D114">
            <v>0</v>
          </cell>
          <cell r="E114">
            <v>0</v>
          </cell>
          <cell r="F114">
            <v>0</v>
          </cell>
          <cell r="G114" t="str">
            <v>Other cash lump sum benefits</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0</v>
          </cell>
          <cell r="BV114">
            <v>0</v>
          </cell>
          <cell r="BW114">
            <v>0</v>
          </cell>
          <cell r="BX114">
            <v>0</v>
          </cell>
          <cell r="BY114">
            <v>0</v>
          </cell>
          <cell r="BZ114">
            <v>0</v>
          </cell>
          <cell r="CA114">
            <v>0</v>
          </cell>
          <cell r="CB114">
            <v>0</v>
          </cell>
          <cell r="CC114">
            <v>0</v>
          </cell>
          <cell r="CD114">
            <v>0</v>
          </cell>
          <cell r="CE114">
            <v>0</v>
          </cell>
          <cell r="CF114">
            <v>0</v>
          </cell>
          <cell r="CG114">
            <v>0</v>
          </cell>
          <cell r="CH114">
            <v>0</v>
          </cell>
          <cell r="CI114">
            <v>0</v>
          </cell>
          <cell r="CJ114">
            <v>0</v>
          </cell>
          <cell r="CK114">
            <v>0</v>
          </cell>
          <cell r="CL114">
            <v>0</v>
          </cell>
          <cell r="CM114">
            <v>0</v>
          </cell>
          <cell r="CN114">
            <v>0</v>
          </cell>
          <cell r="CO114">
            <v>0</v>
          </cell>
          <cell r="CP114">
            <v>0</v>
          </cell>
          <cell r="CQ114">
            <v>0</v>
          </cell>
          <cell r="CR114">
            <v>0</v>
          </cell>
          <cell r="CS114">
            <v>0</v>
          </cell>
          <cell r="CT114">
            <v>0</v>
          </cell>
          <cell r="CU114">
            <v>0</v>
          </cell>
          <cell r="CV114">
            <v>0</v>
          </cell>
          <cell r="CW114">
            <v>0</v>
          </cell>
          <cell r="CX114">
            <v>0</v>
          </cell>
          <cell r="CY114">
            <v>0</v>
          </cell>
          <cell r="CZ114">
            <v>0</v>
          </cell>
          <cell r="DA114">
            <v>0</v>
          </cell>
          <cell r="DB114">
            <v>0</v>
          </cell>
          <cell r="DC114">
            <v>0</v>
          </cell>
          <cell r="DD114">
            <v>0</v>
          </cell>
        </row>
        <row r="115">
          <cell r="B115">
            <v>1111200</v>
          </cell>
          <cell r="C115">
            <v>0</v>
          </cell>
          <cell r="D115">
            <v>0</v>
          </cell>
          <cell r="E115" t="str">
            <v>Benefits in kind</v>
          </cell>
          <cell r="F115">
            <v>0</v>
          </cell>
          <cell r="G115">
            <v>0</v>
          </cell>
          <cell r="H115">
            <v>0</v>
          </cell>
          <cell r="I115">
            <v>407.99505745856209</v>
          </cell>
          <cell r="J115">
            <v>0</v>
          </cell>
          <cell r="K115">
            <v>0</v>
          </cell>
          <cell r="L115">
            <v>0</v>
          </cell>
          <cell r="M115">
            <v>0</v>
          </cell>
          <cell r="N115">
            <v>0</v>
          </cell>
          <cell r="O115">
            <v>0</v>
          </cell>
          <cell r="P115">
            <v>393.86321482364872</v>
          </cell>
          <cell r="Q115">
            <v>0</v>
          </cell>
          <cell r="R115">
            <v>0</v>
          </cell>
          <cell r="S115">
            <v>11.106471200000001</v>
          </cell>
          <cell r="T115">
            <v>0.97282119314696713</v>
          </cell>
          <cell r="U115">
            <v>0</v>
          </cell>
          <cell r="V115">
            <v>2.0525502417664354</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0</v>
          </cell>
          <cell r="CC115">
            <v>0</v>
          </cell>
          <cell r="CD115">
            <v>0</v>
          </cell>
          <cell r="CE115">
            <v>0</v>
          </cell>
          <cell r="CF115">
            <v>0</v>
          </cell>
          <cell r="CG115">
            <v>0</v>
          </cell>
          <cell r="CH115">
            <v>0</v>
          </cell>
          <cell r="CI115">
            <v>0</v>
          </cell>
          <cell r="CJ115">
            <v>0</v>
          </cell>
          <cell r="CK115">
            <v>0</v>
          </cell>
          <cell r="CL115">
            <v>0</v>
          </cell>
          <cell r="CM115">
            <v>0</v>
          </cell>
          <cell r="CN115">
            <v>0</v>
          </cell>
          <cell r="CO115">
            <v>0</v>
          </cell>
          <cell r="CP115">
            <v>0</v>
          </cell>
          <cell r="CQ115">
            <v>0</v>
          </cell>
          <cell r="CR115">
            <v>0</v>
          </cell>
          <cell r="CS115">
            <v>0</v>
          </cell>
          <cell r="CT115">
            <v>0</v>
          </cell>
          <cell r="CU115">
            <v>0</v>
          </cell>
          <cell r="CV115">
            <v>0</v>
          </cell>
          <cell r="CW115">
            <v>0</v>
          </cell>
          <cell r="CX115">
            <v>0</v>
          </cell>
          <cell r="CY115">
            <v>0</v>
          </cell>
          <cell r="CZ115">
            <v>0</v>
          </cell>
          <cell r="DA115">
            <v>0</v>
          </cell>
          <cell r="DB115">
            <v>0</v>
          </cell>
          <cell r="DC115">
            <v>0</v>
          </cell>
          <cell r="DD115">
            <v>0</v>
          </cell>
        </row>
        <row r="116">
          <cell r="B116">
            <v>1111210</v>
          </cell>
          <cell r="C116">
            <v>0</v>
          </cell>
          <cell r="D116">
            <v>0</v>
          </cell>
          <cell r="E116">
            <v>0</v>
          </cell>
          <cell r="F116" t="str">
            <v>In-patient care</v>
          </cell>
          <cell r="G116">
            <v>0</v>
          </cell>
          <cell r="H116">
            <v>0</v>
          </cell>
          <cell r="I116">
            <v>351.6816530796487</v>
          </cell>
          <cell r="J116">
            <v>0</v>
          </cell>
          <cell r="K116">
            <v>0</v>
          </cell>
          <cell r="L116">
            <v>0</v>
          </cell>
          <cell r="M116">
            <v>0</v>
          </cell>
          <cell r="N116">
            <v>0</v>
          </cell>
          <cell r="O116">
            <v>0</v>
          </cell>
          <cell r="P116">
            <v>340.57518187964871</v>
          </cell>
          <cell r="Q116">
            <v>0</v>
          </cell>
          <cell r="R116">
            <v>0</v>
          </cell>
          <cell r="S116">
            <v>11.106471200000001</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row>
        <row r="117">
          <cell r="B117">
            <v>1111211</v>
          </cell>
          <cell r="C117">
            <v>0</v>
          </cell>
          <cell r="D117">
            <v>0</v>
          </cell>
          <cell r="E117">
            <v>0</v>
          </cell>
          <cell r="F117">
            <v>0</v>
          </cell>
          <cell r="G117" t="str">
            <v>Direct provision</v>
          </cell>
          <cell r="H117">
            <v>0</v>
          </cell>
          <cell r="I117">
            <v>351.6816530796487</v>
          </cell>
          <cell r="J117">
            <v>0</v>
          </cell>
          <cell r="K117">
            <v>0</v>
          </cell>
          <cell r="L117">
            <v>0</v>
          </cell>
          <cell r="M117">
            <v>0</v>
          </cell>
          <cell r="N117">
            <v>0</v>
          </cell>
          <cell r="O117">
            <v>0</v>
          </cell>
          <cell r="P117">
            <v>340.57518187964871</v>
          </cell>
          <cell r="Q117">
            <v>0</v>
          </cell>
          <cell r="R117">
            <v>0</v>
          </cell>
          <cell r="S117">
            <v>11.106471200000001</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row>
        <row r="118">
          <cell r="B118">
            <v>1111212</v>
          </cell>
          <cell r="C118">
            <v>0</v>
          </cell>
          <cell r="D118">
            <v>0</v>
          </cell>
          <cell r="E118">
            <v>0</v>
          </cell>
          <cell r="F118">
            <v>0</v>
          </cell>
          <cell r="G118" t="str">
            <v>Reimbursement</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row>
        <row r="119">
          <cell r="B119">
            <v>1111220</v>
          </cell>
          <cell r="C119">
            <v>0</v>
          </cell>
          <cell r="D119">
            <v>0</v>
          </cell>
          <cell r="E119">
            <v>0</v>
          </cell>
          <cell r="F119" t="str">
            <v>Out-patient care</v>
          </cell>
          <cell r="G119">
            <v>0</v>
          </cell>
          <cell r="H119">
            <v>0</v>
          </cell>
          <cell r="I119">
            <v>53.288032943999994</v>
          </cell>
          <cell r="J119">
            <v>0</v>
          </cell>
          <cell r="K119">
            <v>0</v>
          </cell>
          <cell r="L119">
            <v>0</v>
          </cell>
          <cell r="M119">
            <v>0</v>
          </cell>
          <cell r="N119">
            <v>0</v>
          </cell>
          <cell r="O119">
            <v>0</v>
          </cell>
          <cell r="P119">
            <v>53.288032943999994</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row>
        <row r="120">
          <cell r="B120">
            <v>1111221</v>
          </cell>
          <cell r="C120">
            <v>0</v>
          </cell>
          <cell r="D120">
            <v>0</v>
          </cell>
          <cell r="E120">
            <v>0</v>
          </cell>
          <cell r="F120">
            <v>0</v>
          </cell>
          <cell r="G120" t="str">
            <v>Direct provision of pharmaceutical products</v>
          </cell>
          <cell r="H120">
            <v>0</v>
          </cell>
          <cell r="I120">
            <v>28.397761783999997</v>
          </cell>
          <cell r="J120">
            <v>0</v>
          </cell>
          <cell r="K120">
            <v>0</v>
          </cell>
          <cell r="L120">
            <v>0</v>
          </cell>
          <cell r="M120">
            <v>0</v>
          </cell>
          <cell r="N120">
            <v>0</v>
          </cell>
          <cell r="O120">
            <v>0</v>
          </cell>
          <cell r="P120">
            <v>28.397761783999997</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0</v>
          </cell>
          <cell r="CC120">
            <v>0</v>
          </cell>
          <cell r="CD120">
            <v>0</v>
          </cell>
          <cell r="CE120">
            <v>0</v>
          </cell>
          <cell r="CF120">
            <v>0</v>
          </cell>
          <cell r="CG120">
            <v>0</v>
          </cell>
          <cell r="CH120">
            <v>0</v>
          </cell>
          <cell r="CI120">
            <v>0</v>
          </cell>
          <cell r="CJ120">
            <v>0</v>
          </cell>
          <cell r="CK120">
            <v>0</v>
          </cell>
          <cell r="CL120">
            <v>0</v>
          </cell>
          <cell r="CM120">
            <v>0</v>
          </cell>
          <cell r="CN120">
            <v>0</v>
          </cell>
          <cell r="CO120">
            <v>0</v>
          </cell>
          <cell r="CP120">
            <v>0</v>
          </cell>
          <cell r="CQ120">
            <v>0</v>
          </cell>
          <cell r="CR120">
            <v>0</v>
          </cell>
          <cell r="CS120">
            <v>0</v>
          </cell>
          <cell r="CT120">
            <v>0</v>
          </cell>
          <cell r="CU120">
            <v>0</v>
          </cell>
          <cell r="CV120">
            <v>0</v>
          </cell>
          <cell r="CW120">
            <v>0</v>
          </cell>
          <cell r="CX120">
            <v>0</v>
          </cell>
          <cell r="CY120">
            <v>0</v>
          </cell>
          <cell r="CZ120">
            <v>0</v>
          </cell>
          <cell r="DA120">
            <v>0</v>
          </cell>
          <cell r="DB120">
            <v>0</v>
          </cell>
          <cell r="DC120">
            <v>0</v>
          </cell>
          <cell r="DD120">
            <v>0</v>
          </cell>
        </row>
        <row r="121">
          <cell r="B121">
            <v>1111222</v>
          </cell>
          <cell r="C121">
            <v>0</v>
          </cell>
          <cell r="D121">
            <v>0</v>
          </cell>
          <cell r="E121">
            <v>0</v>
          </cell>
          <cell r="F121">
            <v>0</v>
          </cell>
          <cell r="G121" t="str">
            <v>Other direct provision</v>
          </cell>
          <cell r="H121">
            <v>0</v>
          </cell>
          <cell r="I121">
            <v>24.890271159999998</v>
          </cell>
          <cell r="J121">
            <v>0</v>
          </cell>
          <cell r="K121">
            <v>0</v>
          </cell>
          <cell r="L121">
            <v>0</v>
          </cell>
          <cell r="M121">
            <v>0</v>
          </cell>
          <cell r="N121">
            <v>0</v>
          </cell>
          <cell r="O121">
            <v>0</v>
          </cell>
          <cell r="P121">
            <v>24.890271159999998</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cell r="BW121">
            <v>0</v>
          </cell>
          <cell r="BX121">
            <v>0</v>
          </cell>
          <cell r="BY121">
            <v>0</v>
          </cell>
          <cell r="BZ121">
            <v>0</v>
          </cell>
          <cell r="CA121">
            <v>0</v>
          </cell>
          <cell r="CB121">
            <v>0</v>
          </cell>
          <cell r="CC121">
            <v>0</v>
          </cell>
          <cell r="CD121">
            <v>0</v>
          </cell>
          <cell r="CE121">
            <v>0</v>
          </cell>
          <cell r="CF121">
            <v>0</v>
          </cell>
          <cell r="CG121">
            <v>0</v>
          </cell>
          <cell r="CH121">
            <v>0</v>
          </cell>
          <cell r="CI121">
            <v>0</v>
          </cell>
          <cell r="CJ121">
            <v>0</v>
          </cell>
          <cell r="CK121">
            <v>0</v>
          </cell>
          <cell r="CL121">
            <v>0</v>
          </cell>
          <cell r="CM121">
            <v>0</v>
          </cell>
          <cell r="CN121">
            <v>0</v>
          </cell>
          <cell r="CO121">
            <v>0</v>
          </cell>
          <cell r="CP121">
            <v>0</v>
          </cell>
          <cell r="CQ121">
            <v>0</v>
          </cell>
          <cell r="CR121">
            <v>0</v>
          </cell>
          <cell r="CS121">
            <v>0</v>
          </cell>
          <cell r="CT121">
            <v>0</v>
          </cell>
          <cell r="CU121">
            <v>0</v>
          </cell>
          <cell r="CV121">
            <v>0</v>
          </cell>
          <cell r="CW121">
            <v>0</v>
          </cell>
          <cell r="CX121">
            <v>0</v>
          </cell>
          <cell r="CY121">
            <v>0</v>
          </cell>
          <cell r="CZ121">
            <v>0</v>
          </cell>
          <cell r="DA121">
            <v>0</v>
          </cell>
          <cell r="DB121">
            <v>0</v>
          </cell>
          <cell r="DC121">
            <v>0</v>
          </cell>
          <cell r="DD121">
            <v>0</v>
          </cell>
        </row>
        <row r="122">
          <cell r="B122">
            <v>1111223</v>
          </cell>
          <cell r="C122">
            <v>0</v>
          </cell>
          <cell r="D122">
            <v>0</v>
          </cell>
          <cell r="E122">
            <v>0</v>
          </cell>
          <cell r="F122">
            <v>0</v>
          </cell>
          <cell r="G122" t="str">
            <v>reimbursement of pharmaceutical products</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0</v>
          </cell>
          <cell r="CB122">
            <v>0</v>
          </cell>
          <cell r="CC122">
            <v>0</v>
          </cell>
          <cell r="CD122">
            <v>0</v>
          </cell>
          <cell r="CE122">
            <v>0</v>
          </cell>
          <cell r="CF122">
            <v>0</v>
          </cell>
          <cell r="CG122">
            <v>0</v>
          </cell>
          <cell r="CH122">
            <v>0</v>
          </cell>
          <cell r="CI122">
            <v>0</v>
          </cell>
          <cell r="CJ122">
            <v>0</v>
          </cell>
          <cell r="CK122">
            <v>0</v>
          </cell>
          <cell r="CL122">
            <v>0</v>
          </cell>
          <cell r="CM122">
            <v>0</v>
          </cell>
          <cell r="CN122">
            <v>0</v>
          </cell>
          <cell r="CO122">
            <v>0</v>
          </cell>
          <cell r="CP122">
            <v>0</v>
          </cell>
          <cell r="CQ122">
            <v>0</v>
          </cell>
          <cell r="CR122">
            <v>0</v>
          </cell>
          <cell r="CS122">
            <v>0</v>
          </cell>
          <cell r="CT122">
            <v>0</v>
          </cell>
          <cell r="CU122">
            <v>0</v>
          </cell>
          <cell r="CV122">
            <v>0</v>
          </cell>
          <cell r="CW122">
            <v>0</v>
          </cell>
          <cell r="CX122">
            <v>0</v>
          </cell>
          <cell r="CY122">
            <v>0</v>
          </cell>
          <cell r="CZ122">
            <v>0</v>
          </cell>
          <cell r="DA122">
            <v>0</v>
          </cell>
          <cell r="DB122">
            <v>0</v>
          </cell>
          <cell r="DC122">
            <v>0</v>
          </cell>
          <cell r="DD122">
            <v>0</v>
          </cell>
        </row>
        <row r="123">
          <cell r="B123">
            <v>1111224</v>
          </cell>
          <cell r="C123">
            <v>0</v>
          </cell>
          <cell r="D123">
            <v>0</v>
          </cell>
          <cell r="E123">
            <v>0</v>
          </cell>
          <cell r="F123">
            <v>0</v>
          </cell>
          <cell r="G123" t="str">
            <v>Other reimbursement</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cell r="BW123">
            <v>0</v>
          </cell>
          <cell r="BX123">
            <v>0</v>
          </cell>
          <cell r="BY123">
            <v>0</v>
          </cell>
          <cell r="BZ123">
            <v>0</v>
          </cell>
          <cell r="CA123">
            <v>0</v>
          </cell>
          <cell r="CB123">
            <v>0</v>
          </cell>
          <cell r="CC123">
            <v>0</v>
          </cell>
          <cell r="CD123">
            <v>0</v>
          </cell>
          <cell r="CE123">
            <v>0</v>
          </cell>
          <cell r="CF123">
            <v>0</v>
          </cell>
          <cell r="CG123">
            <v>0</v>
          </cell>
          <cell r="CH123">
            <v>0</v>
          </cell>
          <cell r="CI123">
            <v>0</v>
          </cell>
          <cell r="CJ123">
            <v>0</v>
          </cell>
          <cell r="CK123">
            <v>0</v>
          </cell>
          <cell r="CL123">
            <v>0</v>
          </cell>
          <cell r="CM123">
            <v>0</v>
          </cell>
          <cell r="CN123">
            <v>0</v>
          </cell>
          <cell r="CO123">
            <v>0</v>
          </cell>
          <cell r="CP123">
            <v>0</v>
          </cell>
          <cell r="CQ123">
            <v>0</v>
          </cell>
          <cell r="CR123">
            <v>0</v>
          </cell>
          <cell r="CS123">
            <v>0</v>
          </cell>
          <cell r="CT123">
            <v>0</v>
          </cell>
          <cell r="CU123">
            <v>0</v>
          </cell>
          <cell r="CV123">
            <v>0</v>
          </cell>
          <cell r="CW123">
            <v>0</v>
          </cell>
          <cell r="CX123">
            <v>0</v>
          </cell>
          <cell r="CY123">
            <v>0</v>
          </cell>
          <cell r="CZ123">
            <v>0</v>
          </cell>
          <cell r="DA123">
            <v>0</v>
          </cell>
          <cell r="DB123">
            <v>0</v>
          </cell>
          <cell r="DC123">
            <v>0</v>
          </cell>
          <cell r="DD123">
            <v>0</v>
          </cell>
        </row>
        <row r="124">
          <cell r="B124">
            <v>1111230</v>
          </cell>
          <cell r="C124">
            <v>0</v>
          </cell>
          <cell r="D124">
            <v>0</v>
          </cell>
          <cell r="E124">
            <v>0</v>
          </cell>
          <cell r="F124" t="str">
            <v>Other benefits in kind</v>
          </cell>
          <cell r="G124">
            <v>0</v>
          </cell>
          <cell r="H124">
            <v>0</v>
          </cell>
          <cell r="I124">
            <v>3.0253714349134024</v>
          </cell>
          <cell r="J124">
            <v>0</v>
          </cell>
          <cell r="K124">
            <v>0</v>
          </cell>
          <cell r="L124">
            <v>0</v>
          </cell>
          <cell r="M124">
            <v>0</v>
          </cell>
          <cell r="N124">
            <v>0</v>
          </cell>
          <cell r="O124">
            <v>0</v>
          </cell>
          <cell r="P124">
            <v>0</v>
          </cell>
          <cell r="Q124">
            <v>0</v>
          </cell>
          <cell r="R124">
            <v>0</v>
          </cell>
          <cell r="S124">
            <v>0</v>
          </cell>
          <cell r="T124">
            <v>0.97282119314696713</v>
          </cell>
          <cell r="U124">
            <v>0</v>
          </cell>
          <cell r="V124">
            <v>2.0525502417664354</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cell r="BW124">
            <v>0</v>
          </cell>
          <cell r="BX124">
            <v>0</v>
          </cell>
          <cell r="BY124">
            <v>0</v>
          </cell>
          <cell r="BZ124">
            <v>0</v>
          </cell>
          <cell r="CA124">
            <v>0</v>
          </cell>
          <cell r="CB124">
            <v>0</v>
          </cell>
          <cell r="CC124">
            <v>0</v>
          </cell>
          <cell r="CD124">
            <v>0</v>
          </cell>
          <cell r="CE124">
            <v>0</v>
          </cell>
          <cell r="CF124">
            <v>0</v>
          </cell>
          <cell r="CG124">
            <v>0</v>
          </cell>
          <cell r="CH124">
            <v>0</v>
          </cell>
          <cell r="CI124">
            <v>0</v>
          </cell>
          <cell r="CJ124">
            <v>0</v>
          </cell>
          <cell r="CK124">
            <v>0</v>
          </cell>
          <cell r="CL124">
            <v>0</v>
          </cell>
          <cell r="CM124">
            <v>0</v>
          </cell>
          <cell r="CN124">
            <v>0</v>
          </cell>
          <cell r="CO124">
            <v>0</v>
          </cell>
          <cell r="CP124">
            <v>0</v>
          </cell>
          <cell r="CQ124">
            <v>0</v>
          </cell>
          <cell r="CR124">
            <v>0</v>
          </cell>
          <cell r="CS124">
            <v>0</v>
          </cell>
          <cell r="CT124">
            <v>0</v>
          </cell>
          <cell r="CU124">
            <v>0</v>
          </cell>
          <cell r="CV124">
            <v>0</v>
          </cell>
          <cell r="CW124">
            <v>0</v>
          </cell>
          <cell r="CX124">
            <v>0</v>
          </cell>
          <cell r="CY124">
            <v>0</v>
          </cell>
          <cell r="CZ124">
            <v>0</v>
          </cell>
          <cell r="DA124">
            <v>0</v>
          </cell>
          <cell r="DB124">
            <v>0</v>
          </cell>
          <cell r="DC124">
            <v>0</v>
          </cell>
          <cell r="DD124">
            <v>0</v>
          </cell>
        </row>
        <row r="125">
          <cell r="B125">
            <v>1112000</v>
          </cell>
          <cell r="C125">
            <v>0</v>
          </cell>
          <cell r="D125" t="str">
            <v>Means-tested</v>
          </cell>
          <cell r="E125">
            <v>0</v>
          </cell>
          <cell r="F125">
            <v>0</v>
          </cell>
          <cell r="G125">
            <v>0</v>
          </cell>
          <cell r="H125">
            <v>0</v>
          </cell>
          <cell r="I125">
            <v>67.044412069639236</v>
          </cell>
          <cell r="J125">
            <v>0</v>
          </cell>
          <cell r="K125">
            <v>42.058395517639241</v>
          </cell>
          <cell r="L125">
            <v>0</v>
          </cell>
          <cell r="M125">
            <v>0</v>
          </cell>
          <cell r="N125">
            <v>0</v>
          </cell>
          <cell r="O125">
            <v>0</v>
          </cell>
          <cell r="P125">
            <v>24.986016552000002</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0</v>
          </cell>
          <cell r="CB125">
            <v>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row>
        <row r="126">
          <cell r="B126">
            <v>1112100</v>
          </cell>
          <cell r="C126">
            <v>0</v>
          </cell>
          <cell r="D126">
            <v>0</v>
          </cell>
          <cell r="E126" t="str">
            <v>Cash benefits</v>
          </cell>
          <cell r="F126">
            <v>0</v>
          </cell>
          <cell r="G126">
            <v>0</v>
          </cell>
          <cell r="H126">
            <v>0</v>
          </cell>
          <cell r="I126">
            <v>42.058395517639241</v>
          </cell>
          <cell r="J126">
            <v>0</v>
          </cell>
          <cell r="K126">
            <v>42.058395517639241</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0</v>
          </cell>
          <cell r="CB126">
            <v>0</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0</v>
          </cell>
          <cell r="CQ126">
            <v>0</v>
          </cell>
          <cell r="CR126">
            <v>0</v>
          </cell>
          <cell r="CS126">
            <v>0</v>
          </cell>
          <cell r="CT126">
            <v>0</v>
          </cell>
          <cell r="CU126">
            <v>0</v>
          </cell>
          <cell r="CV126">
            <v>0</v>
          </cell>
          <cell r="CW126">
            <v>0</v>
          </cell>
          <cell r="CX126">
            <v>0</v>
          </cell>
          <cell r="CY126">
            <v>0</v>
          </cell>
          <cell r="CZ126">
            <v>0</v>
          </cell>
          <cell r="DA126">
            <v>0</v>
          </cell>
          <cell r="DB126">
            <v>0</v>
          </cell>
          <cell r="DC126">
            <v>0</v>
          </cell>
          <cell r="DD126">
            <v>0</v>
          </cell>
        </row>
        <row r="127">
          <cell r="B127">
            <v>1112110</v>
          </cell>
          <cell r="C127">
            <v>0</v>
          </cell>
          <cell r="D127">
            <v>0</v>
          </cell>
          <cell r="E127">
            <v>0</v>
          </cell>
          <cell r="F127" t="str">
            <v xml:space="preserve"> Periodic</v>
          </cell>
          <cell r="G127">
            <v>0</v>
          </cell>
          <cell r="H127">
            <v>0</v>
          </cell>
          <cell r="I127">
            <v>42.058395517639241</v>
          </cell>
          <cell r="J127">
            <v>0</v>
          </cell>
          <cell r="K127">
            <v>42.058395517639241</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0</v>
          </cell>
          <cell r="CB127">
            <v>0</v>
          </cell>
          <cell r="CC127">
            <v>0</v>
          </cell>
          <cell r="CD127">
            <v>0</v>
          </cell>
          <cell r="CE127">
            <v>0</v>
          </cell>
          <cell r="CF127">
            <v>0</v>
          </cell>
          <cell r="CG127">
            <v>0</v>
          </cell>
          <cell r="CH127">
            <v>0</v>
          </cell>
          <cell r="CI127">
            <v>0</v>
          </cell>
          <cell r="CJ127">
            <v>0</v>
          </cell>
          <cell r="CK127">
            <v>0</v>
          </cell>
          <cell r="CL127">
            <v>0</v>
          </cell>
          <cell r="CM127">
            <v>0</v>
          </cell>
          <cell r="CN127">
            <v>0</v>
          </cell>
          <cell r="CO127">
            <v>0</v>
          </cell>
          <cell r="CP127">
            <v>0</v>
          </cell>
          <cell r="CQ127">
            <v>0</v>
          </cell>
          <cell r="CR127">
            <v>0</v>
          </cell>
          <cell r="CS127">
            <v>0</v>
          </cell>
          <cell r="CT127">
            <v>0</v>
          </cell>
          <cell r="CU127">
            <v>0</v>
          </cell>
          <cell r="CV127">
            <v>0</v>
          </cell>
          <cell r="CW127">
            <v>0</v>
          </cell>
          <cell r="CX127">
            <v>0</v>
          </cell>
          <cell r="CY127">
            <v>0</v>
          </cell>
          <cell r="CZ127">
            <v>0</v>
          </cell>
          <cell r="DA127">
            <v>0</v>
          </cell>
          <cell r="DB127">
            <v>0</v>
          </cell>
          <cell r="DC127">
            <v>0</v>
          </cell>
          <cell r="DD127">
            <v>0</v>
          </cell>
        </row>
        <row r="128">
          <cell r="B128">
            <v>1112111</v>
          </cell>
          <cell r="C128">
            <v>0</v>
          </cell>
          <cell r="D128">
            <v>0</v>
          </cell>
          <cell r="E128">
            <v>0</v>
          </cell>
          <cell r="F128">
            <v>0</v>
          </cell>
          <cell r="G128" t="str">
            <v>Paid sick leave</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0</v>
          </cell>
          <cell r="CB128">
            <v>0</v>
          </cell>
          <cell r="CC128">
            <v>0</v>
          </cell>
          <cell r="CD128">
            <v>0</v>
          </cell>
          <cell r="CE128">
            <v>0</v>
          </cell>
          <cell r="CF128">
            <v>0</v>
          </cell>
          <cell r="CG128">
            <v>0</v>
          </cell>
          <cell r="CH128">
            <v>0</v>
          </cell>
          <cell r="CI128">
            <v>0</v>
          </cell>
          <cell r="CJ128">
            <v>0</v>
          </cell>
          <cell r="CK128">
            <v>0</v>
          </cell>
          <cell r="CL128">
            <v>0</v>
          </cell>
          <cell r="CM128">
            <v>0</v>
          </cell>
          <cell r="CN128">
            <v>0</v>
          </cell>
          <cell r="CO128">
            <v>0</v>
          </cell>
          <cell r="CP128">
            <v>0</v>
          </cell>
          <cell r="CQ128">
            <v>0</v>
          </cell>
          <cell r="CR128">
            <v>0</v>
          </cell>
          <cell r="CS128">
            <v>0</v>
          </cell>
          <cell r="CT128">
            <v>0</v>
          </cell>
          <cell r="CU128">
            <v>0</v>
          </cell>
          <cell r="CV128">
            <v>0</v>
          </cell>
          <cell r="CW128">
            <v>0</v>
          </cell>
          <cell r="CX128">
            <v>0</v>
          </cell>
          <cell r="CY128">
            <v>0</v>
          </cell>
          <cell r="CZ128">
            <v>0</v>
          </cell>
          <cell r="DA128">
            <v>0</v>
          </cell>
          <cell r="DB128">
            <v>0</v>
          </cell>
          <cell r="DC128">
            <v>0</v>
          </cell>
          <cell r="DD128">
            <v>0</v>
          </cell>
        </row>
        <row r="129">
          <cell r="B129">
            <v>1112112</v>
          </cell>
          <cell r="C129">
            <v>0</v>
          </cell>
          <cell r="D129">
            <v>0</v>
          </cell>
          <cell r="E129">
            <v>0</v>
          </cell>
          <cell r="F129">
            <v>0</v>
          </cell>
          <cell r="G129" t="str">
            <v>Other cash periodic benefits</v>
          </cell>
          <cell r="H129">
            <v>0</v>
          </cell>
          <cell r="I129">
            <v>42.058395517639241</v>
          </cell>
          <cell r="J129">
            <v>0</v>
          </cell>
          <cell r="K129">
            <v>42.058395517639241</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0</v>
          </cell>
          <cell r="CB129">
            <v>0</v>
          </cell>
          <cell r="CC129">
            <v>0</v>
          </cell>
          <cell r="CD129">
            <v>0</v>
          </cell>
          <cell r="CE129">
            <v>0</v>
          </cell>
          <cell r="CF129">
            <v>0</v>
          </cell>
          <cell r="CG129">
            <v>0</v>
          </cell>
          <cell r="CH129">
            <v>0</v>
          </cell>
          <cell r="CI129">
            <v>0</v>
          </cell>
          <cell r="CJ129">
            <v>0</v>
          </cell>
          <cell r="CK129">
            <v>0</v>
          </cell>
          <cell r="CL129">
            <v>0</v>
          </cell>
          <cell r="CM129">
            <v>0</v>
          </cell>
          <cell r="CN129">
            <v>0</v>
          </cell>
          <cell r="CO129">
            <v>0</v>
          </cell>
          <cell r="CP129">
            <v>0</v>
          </cell>
          <cell r="CQ129">
            <v>0</v>
          </cell>
          <cell r="CR129">
            <v>0</v>
          </cell>
          <cell r="CS129">
            <v>0</v>
          </cell>
          <cell r="CT129">
            <v>0</v>
          </cell>
          <cell r="CU129">
            <v>0</v>
          </cell>
          <cell r="CV129">
            <v>0</v>
          </cell>
          <cell r="CW129">
            <v>0</v>
          </cell>
          <cell r="CX129">
            <v>0</v>
          </cell>
          <cell r="CY129">
            <v>0</v>
          </cell>
          <cell r="CZ129">
            <v>0</v>
          </cell>
          <cell r="DA129">
            <v>0</v>
          </cell>
          <cell r="DB129">
            <v>0</v>
          </cell>
          <cell r="DC129">
            <v>0</v>
          </cell>
          <cell r="DD129">
            <v>0</v>
          </cell>
        </row>
        <row r="130">
          <cell r="B130">
            <v>1112120</v>
          </cell>
          <cell r="C130">
            <v>0</v>
          </cell>
          <cell r="D130">
            <v>0</v>
          </cell>
          <cell r="E130">
            <v>0</v>
          </cell>
          <cell r="F130" t="str">
            <v xml:space="preserve"> Lump sum</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0</v>
          </cell>
          <cell r="CB130">
            <v>0</v>
          </cell>
          <cell r="CC130">
            <v>0</v>
          </cell>
          <cell r="CD130">
            <v>0</v>
          </cell>
          <cell r="CE130">
            <v>0</v>
          </cell>
          <cell r="CF130">
            <v>0</v>
          </cell>
          <cell r="CG130">
            <v>0</v>
          </cell>
          <cell r="CH130">
            <v>0</v>
          </cell>
          <cell r="CI130">
            <v>0</v>
          </cell>
          <cell r="CJ130">
            <v>0</v>
          </cell>
          <cell r="CK130">
            <v>0</v>
          </cell>
          <cell r="CL130">
            <v>0</v>
          </cell>
          <cell r="CM130">
            <v>0</v>
          </cell>
          <cell r="CN130">
            <v>0</v>
          </cell>
          <cell r="CO130">
            <v>0</v>
          </cell>
          <cell r="CP130">
            <v>0</v>
          </cell>
          <cell r="CQ130">
            <v>0</v>
          </cell>
          <cell r="CR130">
            <v>0</v>
          </cell>
          <cell r="CS130">
            <v>0</v>
          </cell>
          <cell r="CT130">
            <v>0</v>
          </cell>
          <cell r="CU130">
            <v>0</v>
          </cell>
          <cell r="CV130">
            <v>0</v>
          </cell>
          <cell r="CW130">
            <v>0</v>
          </cell>
          <cell r="CX130">
            <v>0</v>
          </cell>
          <cell r="CY130">
            <v>0</v>
          </cell>
          <cell r="CZ130">
            <v>0</v>
          </cell>
          <cell r="DA130">
            <v>0</v>
          </cell>
          <cell r="DB130">
            <v>0</v>
          </cell>
          <cell r="DC130">
            <v>0</v>
          </cell>
          <cell r="DD130">
            <v>0</v>
          </cell>
        </row>
        <row r="131">
          <cell r="B131">
            <v>1112121</v>
          </cell>
          <cell r="C131">
            <v>0</v>
          </cell>
          <cell r="D131">
            <v>0</v>
          </cell>
          <cell r="E131">
            <v>0</v>
          </cell>
          <cell r="F131">
            <v>0</v>
          </cell>
          <cell r="G131" t="str">
            <v>Other cash lump sum benefits</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0</v>
          </cell>
          <cell r="CB131">
            <v>0</v>
          </cell>
          <cell r="CC131">
            <v>0</v>
          </cell>
          <cell r="CD131">
            <v>0</v>
          </cell>
          <cell r="CE131">
            <v>0</v>
          </cell>
          <cell r="CF131">
            <v>0</v>
          </cell>
          <cell r="CG131">
            <v>0</v>
          </cell>
          <cell r="CH131">
            <v>0</v>
          </cell>
          <cell r="CI131">
            <v>0</v>
          </cell>
          <cell r="CJ131">
            <v>0</v>
          </cell>
          <cell r="CK131">
            <v>0</v>
          </cell>
          <cell r="CL131">
            <v>0</v>
          </cell>
          <cell r="CM131">
            <v>0</v>
          </cell>
          <cell r="CN131">
            <v>0</v>
          </cell>
          <cell r="CO131">
            <v>0</v>
          </cell>
          <cell r="CP131">
            <v>0</v>
          </cell>
          <cell r="CQ131">
            <v>0</v>
          </cell>
          <cell r="CR131">
            <v>0</v>
          </cell>
          <cell r="CS131">
            <v>0</v>
          </cell>
          <cell r="CT131">
            <v>0</v>
          </cell>
          <cell r="CU131">
            <v>0</v>
          </cell>
          <cell r="CV131">
            <v>0</v>
          </cell>
          <cell r="CW131">
            <v>0</v>
          </cell>
          <cell r="CX131">
            <v>0</v>
          </cell>
          <cell r="CY131">
            <v>0</v>
          </cell>
          <cell r="CZ131">
            <v>0</v>
          </cell>
          <cell r="DA131">
            <v>0</v>
          </cell>
          <cell r="DB131">
            <v>0</v>
          </cell>
          <cell r="DC131">
            <v>0</v>
          </cell>
          <cell r="DD131">
            <v>0</v>
          </cell>
        </row>
        <row r="132">
          <cell r="B132">
            <v>1112200</v>
          </cell>
          <cell r="C132">
            <v>0</v>
          </cell>
          <cell r="D132">
            <v>0</v>
          </cell>
          <cell r="E132" t="str">
            <v>Benefits in kind</v>
          </cell>
          <cell r="F132">
            <v>0</v>
          </cell>
          <cell r="G132">
            <v>0</v>
          </cell>
          <cell r="H132">
            <v>0</v>
          </cell>
          <cell r="I132">
            <v>24.986016552000002</v>
          </cell>
          <cell r="J132">
            <v>0</v>
          </cell>
          <cell r="K132">
            <v>0</v>
          </cell>
          <cell r="L132">
            <v>0</v>
          </cell>
          <cell r="M132">
            <v>0</v>
          </cell>
          <cell r="N132">
            <v>0</v>
          </cell>
          <cell r="O132">
            <v>0</v>
          </cell>
          <cell r="P132">
            <v>24.986016552000002</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cell r="BW132">
            <v>0</v>
          </cell>
          <cell r="BX132">
            <v>0</v>
          </cell>
          <cell r="BY132">
            <v>0</v>
          </cell>
          <cell r="BZ132">
            <v>0</v>
          </cell>
          <cell r="CA132">
            <v>0</v>
          </cell>
          <cell r="CB132">
            <v>0</v>
          </cell>
          <cell r="CC132">
            <v>0</v>
          </cell>
          <cell r="CD132">
            <v>0</v>
          </cell>
          <cell r="CE132">
            <v>0</v>
          </cell>
          <cell r="CF132">
            <v>0</v>
          </cell>
          <cell r="CG132">
            <v>0</v>
          </cell>
          <cell r="CH132">
            <v>0</v>
          </cell>
          <cell r="CI132">
            <v>0</v>
          </cell>
          <cell r="CJ132">
            <v>0</v>
          </cell>
          <cell r="CK132">
            <v>0</v>
          </cell>
          <cell r="CL132">
            <v>0</v>
          </cell>
          <cell r="CM132">
            <v>0</v>
          </cell>
          <cell r="CN132">
            <v>0</v>
          </cell>
          <cell r="CO132">
            <v>0</v>
          </cell>
          <cell r="CP132">
            <v>0</v>
          </cell>
          <cell r="CQ132">
            <v>0</v>
          </cell>
          <cell r="CR132">
            <v>0</v>
          </cell>
          <cell r="CS132">
            <v>0</v>
          </cell>
          <cell r="CT132">
            <v>0</v>
          </cell>
          <cell r="CU132">
            <v>0</v>
          </cell>
          <cell r="CV132">
            <v>0</v>
          </cell>
          <cell r="CW132">
            <v>0</v>
          </cell>
          <cell r="CX132">
            <v>0</v>
          </cell>
          <cell r="CY132">
            <v>0</v>
          </cell>
          <cell r="CZ132">
            <v>0</v>
          </cell>
          <cell r="DA132">
            <v>0</v>
          </cell>
          <cell r="DB132">
            <v>0</v>
          </cell>
          <cell r="DC132">
            <v>0</v>
          </cell>
          <cell r="DD132">
            <v>0</v>
          </cell>
        </row>
        <row r="133">
          <cell r="B133">
            <v>1112210</v>
          </cell>
          <cell r="C133">
            <v>0</v>
          </cell>
          <cell r="D133">
            <v>0</v>
          </cell>
          <cell r="E133">
            <v>0</v>
          </cell>
          <cell r="F133" t="str">
            <v>In-patient care</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0</v>
          </cell>
          <cell r="CB133">
            <v>0</v>
          </cell>
          <cell r="CC133">
            <v>0</v>
          </cell>
          <cell r="CD133">
            <v>0</v>
          </cell>
          <cell r="CE133">
            <v>0</v>
          </cell>
          <cell r="CF133">
            <v>0</v>
          </cell>
          <cell r="CG133">
            <v>0</v>
          </cell>
          <cell r="CH133">
            <v>0</v>
          </cell>
          <cell r="CI133">
            <v>0</v>
          </cell>
          <cell r="CJ133">
            <v>0</v>
          </cell>
          <cell r="CK133">
            <v>0</v>
          </cell>
          <cell r="CL133">
            <v>0</v>
          </cell>
          <cell r="CM133">
            <v>0</v>
          </cell>
          <cell r="CN133">
            <v>0</v>
          </cell>
          <cell r="CO133">
            <v>0</v>
          </cell>
          <cell r="CP133">
            <v>0</v>
          </cell>
          <cell r="CQ133">
            <v>0</v>
          </cell>
          <cell r="CR133">
            <v>0</v>
          </cell>
          <cell r="CS133">
            <v>0</v>
          </cell>
          <cell r="CT133">
            <v>0</v>
          </cell>
          <cell r="CU133">
            <v>0</v>
          </cell>
          <cell r="CV133">
            <v>0</v>
          </cell>
          <cell r="CW133">
            <v>0</v>
          </cell>
          <cell r="CX133">
            <v>0</v>
          </cell>
          <cell r="CY133">
            <v>0</v>
          </cell>
          <cell r="CZ133">
            <v>0</v>
          </cell>
          <cell r="DA133">
            <v>0</v>
          </cell>
          <cell r="DB133">
            <v>0</v>
          </cell>
          <cell r="DC133">
            <v>0</v>
          </cell>
          <cell r="DD133">
            <v>0</v>
          </cell>
        </row>
        <row r="134">
          <cell r="B134">
            <v>1112211</v>
          </cell>
          <cell r="C134">
            <v>0</v>
          </cell>
          <cell r="D134">
            <v>0</v>
          </cell>
          <cell r="E134">
            <v>0</v>
          </cell>
          <cell r="F134">
            <v>0</v>
          </cell>
          <cell r="G134" t="str">
            <v>Direct provision</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0</v>
          </cell>
          <cell r="CB134">
            <v>0</v>
          </cell>
          <cell r="CC134">
            <v>0</v>
          </cell>
          <cell r="CD134">
            <v>0</v>
          </cell>
          <cell r="CE134">
            <v>0</v>
          </cell>
          <cell r="CF134">
            <v>0</v>
          </cell>
          <cell r="CG134">
            <v>0</v>
          </cell>
          <cell r="CH134">
            <v>0</v>
          </cell>
          <cell r="CI134">
            <v>0</v>
          </cell>
          <cell r="CJ134">
            <v>0</v>
          </cell>
          <cell r="CK134">
            <v>0</v>
          </cell>
          <cell r="CL134">
            <v>0</v>
          </cell>
          <cell r="CM134">
            <v>0</v>
          </cell>
          <cell r="CN134">
            <v>0</v>
          </cell>
          <cell r="CO134">
            <v>0</v>
          </cell>
          <cell r="CP134">
            <v>0</v>
          </cell>
          <cell r="CQ134">
            <v>0</v>
          </cell>
          <cell r="CR134">
            <v>0</v>
          </cell>
          <cell r="CS134">
            <v>0</v>
          </cell>
          <cell r="CT134">
            <v>0</v>
          </cell>
          <cell r="CU134">
            <v>0</v>
          </cell>
          <cell r="CV134">
            <v>0</v>
          </cell>
          <cell r="CW134">
            <v>0</v>
          </cell>
          <cell r="CX134">
            <v>0</v>
          </cell>
          <cell r="CY134">
            <v>0</v>
          </cell>
          <cell r="CZ134">
            <v>0</v>
          </cell>
          <cell r="DA134">
            <v>0</v>
          </cell>
          <cell r="DB134">
            <v>0</v>
          </cell>
          <cell r="DC134">
            <v>0</v>
          </cell>
          <cell r="DD134">
            <v>0</v>
          </cell>
        </row>
        <row r="135">
          <cell r="B135">
            <v>1112212</v>
          </cell>
          <cell r="C135">
            <v>0</v>
          </cell>
          <cell r="D135">
            <v>0</v>
          </cell>
          <cell r="E135">
            <v>0</v>
          </cell>
          <cell r="F135">
            <v>0</v>
          </cell>
          <cell r="G135" t="str">
            <v>Reimbursement</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0</v>
          </cell>
          <cell r="CB135">
            <v>0</v>
          </cell>
          <cell r="CC135">
            <v>0</v>
          </cell>
          <cell r="CD135">
            <v>0</v>
          </cell>
          <cell r="CE135">
            <v>0</v>
          </cell>
          <cell r="CF135">
            <v>0</v>
          </cell>
          <cell r="CG135">
            <v>0</v>
          </cell>
          <cell r="CH135">
            <v>0</v>
          </cell>
          <cell r="CI135">
            <v>0</v>
          </cell>
          <cell r="CJ135">
            <v>0</v>
          </cell>
          <cell r="CK135">
            <v>0</v>
          </cell>
          <cell r="CL135">
            <v>0</v>
          </cell>
          <cell r="CM135">
            <v>0</v>
          </cell>
          <cell r="CN135">
            <v>0</v>
          </cell>
          <cell r="CO135">
            <v>0</v>
          </cell>
          <cell r="CP135">
            <v>0</v>
          </cell>
          <cell r="CQ135">
            <v>0</v>
          </cell>
          <cell r="CR135">
            <v>0</v>
          </cell>
          <cell r="CS135">
            <v>0</v>
          </cell>
          <cell r="CT135">
            <v>0</v>
          </cell>
          <cell r="CU135">
            <v>0</v>
          </cell>
          <cell r="CV135">
            <v>0</v>
          </cell>
          <cell r="CW135">
            <v>0</v>
          </cell>
          <cell r="CX135">
            <v>0</v>
          </cell>
          <cell r="CY135">
            <v>0</v>
          </cell>
          <cell r="CZ135">
            <v>0</v>
          </cell>
          <cell r="DA135">
            <v>0</v>
          </cell>
          <cell r="DB135">
            <v>0</v>
          </cell>
          <cell r="DC135">
            <v>0</v>
          </cell>
          <cell r="DD135">
            <v>0</v>
          </cell>
        </row>
        <row r="136">
          <cell r="B136">
            <v>1112220</v>
          </cell>
          <cell r="C136">
            <v>0</v>
          </cell>
          <cell r="D136">
            <v>0</v>
          </cell>
          <cell r="E136">
            <v>0</v>
          </cell>
          <cell r="F136" t="str">
            <v>Out-patient care</v>
          </cell>
          <cell r="G136">
            <v>0</v>
          </cell>
          <cell r="H136">
            <v>0</v>
          </cell>
          <cell r="I136">
            <v>24.986016552000002</v>
          </cell>
          <cell r="J136">
            <v>0</v>
          </cell>
          <cell r="K136">
            <v>0</v>
          </cell>
          <cell r="L136">
            <v>0</v>
          </cell>
          <cell r="M136">
            <v>0</v>
          </cell>
          <cell r="N136">
            <v>0</v>
          </cell>
          <cell r="O136">
            <v>0</v>
          </cell>
          <cell r="P136">
            <v>24.986016552000002</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cell r="CN136">
            <v>0</v>
          </cell>
          <cell r="CO136">
            <v>0</v>
          </cell>
          <cell r="CP136">
            <v>0</v>
          </cell>
          <cell r="CQ136">
            <v>0</v>
          </cell>
          <cell r="CR136">
            <v>0</v>
          </cell>
          <cell r="CS136">
            <v>0</v>
          </cell>
          <cell r="CT136">
            <v>0</v>
          </cell>
          <cell r="CU136">
            <v>0</v>
          </cell>
          <cell r="CV136">
            <v>0</v>
          </cell>
          <cell r="CW136">
            <v>0</v>
          </cell>
          <cell r="CX136">
            <v>0</v>
          </cell>
          <cell r="CY136">
            <v>0</v>
          </cell>
          <cell r="CZ136">
            <v>0</v>
          </cell>
          <cell r="DA136">
            <v>0</v>
          </cell>
          <cell r="DB136">
            <v>0</v>
          </cell>
          <cell r="DC136">
            <v>0</v>
          </cell>
          <cell r="DD136">
            <v>0</v>
          </cell>
        </row>
        <row r="137">
          <cell r="B137">
            <v>1112221</v>
          </cell>
          <cell r="C137">
            <v>0</v>
          </cell>
          <cell r="D137">
            <v>0</v>
          </cell>
          <cell r="E137">
            <v>0</v>
          </cell>
          <cell r="F137">
            <v>0</v>
          </cell>
          <cell r="G137" t="str">
            <v>Direct provision of pharmaceutical products</v>
          </cell>
          <cell r="H137">
            <v>0</v>
          </cell>
          <cell r="I137">
            <v>24.986016552000002</v>
          </cell>
          <cell r="J137">
            <v>0</v>
          </cell>
          <cell r="K137">
            <v>0</v>
          </cell>
          <cell r="L137">
            <v>0</v>
          </cell>
          <cell r="M137">
            <v>0</v>
          </cell>
          <cell r="N137">
            <v>0</v>
          </cell>
          <cell r="O137">
            <v>0</v>
          </cell>
          <cell r="P137">
            <v>24.986016552000002</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cell r="CN137">
            <v>0</v>
          </cell>
          <cell r="CO137">
            <v>0</v>
          </cell>
          <cell r="CP137">
            <v>0</v>
          </cell>
          <cell r="CQ137">
            <v>0</v>
          </cell>
          <cell r="CR137">
            <v>0</v>
          </cell>
          <cell r="CS137">
            <v>0</v>
          </cell>
          <cell r="CT137">
            <v>0</v>
          </cell>
          <cell r="CU137">
            <v>0</v>
          </cell>
          <cell r="CV137">
            <v>0</v>
          </cell>
          <cell r="CW137">
            <v>0</v>
          </cell>
          <cell r="CX137">
            <v>0</v>
          </cell>
          <cell r="CY137">
            <v>0</v>
          </cell>
          <cell r="CZ137">
            <v>0</v>
          </cell>
          <cell r="DA137">
            <v>0</v>
          </cell>
          <cell r="DB137">
            <v>0</v>
          </cell>
          <cell r="DC137">
            <v>0</v>
          </cell>
          <cell r="DD137">
            <v>0</v>
          </cell>
        </row>
        <row r="138">
          <cell r="B138">
            <v>1112222</v>
          </cell>
          <cell r="C138">
            <v>0</v>
          </cell>
          <cell r="D138">
            <v>0</v>
          </cell>
          <cell r="E138">
            <v>0</v>
          </cell>
          <cell r="F138">
            <v>0</v>
          </cell>
          <cell r="G138" t="str">
            <v>Other direct provision</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0</v>
          </cell>
          <cell r="CB138">
            <v>0</v>
          </cell>
          <cell r="CC138">
            <v>0</v>
          </cell>
          <cell r="CD138">
            <v>0</v>
          </cell>
          <cell r="CE138">
            <v>0</v>
          </cell>
          <cell r="CF138">
            <v>0</v>
          </cell>
          <cell r="CG138">
            <v>0</v>
          </cell>
          <cell r="CH138">
            <v>0</v>
          </cell>
          <cell r="CI138">
            <v>0</v>
          </cell>
          <cell r="CJ138">
            <v>0</v>
          </cell>
          <cell r="CK138">
            <v>0</v>
          </cell>
          <cell r="CL138">
            <v>0</v>
          </cell>
          <cell r="CM138">
            <v>0</v>
          </cell>
          <cell r="CN138">
            <v>0</v>
          </cell>
          <cell r="CO138">
            <v>0</v>
          </cell>
          <cell r="CP138">
            <v>0</v>
          </cell>
          <cell r="CQ138">
            <v>0</v>
          </cell>
          <cell r="CR138">
            <v>0</v>
          </cell>
          <cell r="CS138">
            <v>0</v>
          </cell>
          <cell r="CT138">
            <v>0</v>
          </cell>
          <cell r="CU138">
            <v>0</v>
          </cell>
          <cell r="CV138">
            <v>0</v>
          </cell>
          <cell r="CW138">
            <v>0</v>
          </cell>
          <cell r="CX138">
            <v>0</v>
          </cell>
          <cell r="CY138">
            <v>0</v>
          </cell>
          <cell r="CZ138">
            <v>0</v>
          </cell>
          <cell r="DA138">
            <v>0</v>
          </cell>
          <cell r="DB138">
            <v>0</v>
          </cell>
          <cell r="DC138">
            <v>0</v>
          </cell>
          <cell r="DD138">
            <v>0</v>
          </cell>
        </row>
        <row r="139">
          <cell r="B139">
            <v>1112223</v>
          </cell>
          <cell r="C139">
            <v>0</v>
          </cell>
          <cell r="D139">
            <v>0</v>
          </cell>
          <cell r="E139">
            <v>0</v>
          </cell>
          <cell r="F139">
            <v>0</v>
          </cell>
          <cell r="G139" t="str">
            <v>reimbursement of pharmaceutical products</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0</v>
          </cell>
          <cell r="CB139">
            <v>0</v>
          </cell>
          <cell r="CC139">
            <v>0</v>
          </cell>
          <cell r="CD139">
            <v>0</v>
          </cell>
          <cell r="CE139">
            <v>0</v>
          </cell>
          <cell r="CF139">
            <v>0</v>
          </cell>
          <cell r="CG139">
            <v>0</v>
          </cell>
          <cell r="CH139">
            <v>0</v>
          </cell>
          <cell r="CI139">
            <v>0</v>
          </cell>
          <cell r="CJ139">
            <v>0</v>
          </cell>
          <cell r="CK139">
            <v>0</v>
          </cell>
          <cell r="CL139">
            <v>0</v>
          </cell>
          <cell r="CM139">
            <v>0</v>
          </cell>
          <cell r="CN139">
            <v>0</v>
          </cell>
          <cell r="CO139">
            <v>0</v>
          </cell>
          <cell r="CP139">
            <v>0</v>
          </cell>
          <cell r="CQ139">
            <v>0</v>
          </cell>
          <cell r="CR139">
            <v>0</v>
          </cell>
          <cell r="CS139">
            <v>0</v>
          </cell>
          <cell r="CT139">
            <v>0</v>
          </cell>
          <cell r="CU139">
            <v>0</v>
          </cell>
          <cell r="CV139">
            <v>0</v>
          </cell>
          <cell r="CW139">
            <v>0</v>
          </cell>
          <cell r="CX139">
            <v>0</v>
          </cell>
          <cell r="CY139">
            <v>0</v>
          </cell>
          <cell r="CZ139">
            <v>0</v>
          </cell>
          <cell r="DA139">
            <v>0</v>
          </cell>
          <cell r="DB139">
            <v>0</v>
          </cell>
          <cell r="DC139">
            <v>0</v>
          </cell>
          <cell r="DD139">
            <v>0</v>
          </cell>
        </row>
        <row r="140">
          <cell r="B140">
            <v>1112224</v>
          </cell>
          <cell r="C140">
            <v>0</v>
          </cell>
          <cell r="D140">
            <v>0</v>
          </cell>
          <cell r="E140">
            <v>0</v>
          </cell>
          <cell r="F140">
            <v>0</v>
          </cell>
          <cell r="G140" t="str">
            <v>Other reimbursement</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0</v>
          </cell>
          <cell r="CB140">
            <v>0</v>
          </cell>
          <cell r="CC140">
            <v>0</v>
          </cell>
          <cell r="CD140">
            <v>0</v>
          </cell>
          <cell r="CE140">
            <v>0</v>
          </cell>
          <cell r="CF140">
            <v>0</v>
          </cell>
          <cell r="CG140">
            <v>0</v>
          </cell>
          <cell r="CH140">
            <v>0</v>
          </cell>
          <cell r="CI140">
            <v>0</v>
          </cell>
          <cell r="CJ140">
            <v>0</v>
          </cell>
          <cell r="CK140">
            <v>0</v>
          </cell>
          <cell r="CL140">
            <v>0</v>
          </cell>
          <cell r="CM140">
            <v>0</v>
          </cell>
          <cell r="CN140">
            <v>0</v>
          </cell>
          <cell r="CO140">
            <v>0</v>
          </cell>
          <cell r="CP140">
            <v>0</v>
          </cell>
          <cell r="CQ140">
            <v>0</v>
          </cell>
          <cell r="CR140">
            <v>0</v>
          </cell>
          <cell r="CS140">
            <v>0</v>
          </cell>
          <cell r="CT140">
            <v>0</v>
          </cell>
          <cell r="CU140">
            <v>0</v>
          </cell>
          <cell r="CV140">
            <v>0</v>
          </cell>
          <cell r="CW140">
            <v>0</v>
          </cell>
          <cell r="CX140">
            <v>0</v>
          </cell>
          <cell r="CY140">
            <v>0</v>
          </cell>
          <cell r="CZ140">
            <v>0</v>
          </cell>
          <cell r="DA140">
            <v>0</v>
          </cell>
          <cell r="DB140">
            <v>0</v>
          </cell>
          <cell r="DC140">
            <v>0</v>
          </cell>
          <cell r="DD140">
            <v>0</v>
          </cell>
        </row>
        <row r="141">
          <cell r="B141">
            <v>1112230</v>
          </cell>
          <cell r="C141">
            <v>0</v>
          </cell>
          <cell r="D141">
            <v>0</v>
          </cell>
          <cell r="E141">
            <v>0</v>
          </cell>
          <cell r="F141" t="str">
            <v>Other benefits in kind</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0</v>
          </cell>
          <cell r="CB141">
            <v>0</v>
          </cell>
          <cell r="CC141">
            <v>0</v>
          </cell>
          <cell r="CD141">
            <v>0</v>
          </cell>
          <cell r="CE141">
            <v>0</v>
          </cell>
          <cell r="CF141">
            <v>0</v>
          </cell>
          <cell r="CG141">
            <v>0</v>
          </cell>
          <cell r="CH141">
            <v>0</v>
          </cell>
          <cell r="CI141">
            <v>0</v>
          </cell>
          <cell r="CJ141">
            <v>0</v>
          </cell>
          <cell r="CK141">
            <v>0</v>
          </cell>
          <cell r="CL141">
            <v>0</v>
          </cell>
          <cell r="CM141">
            <v>0</v>
          </cell>
          <cell r="CN141">
            <v>0</v>
          </cell>
          <cell r="CO141">
            <v>0</v>
          </cell>
          <cell r="CP141">
            <v>0</v>
          </cell>
          <cell r="CQ141">
            <v>0</v>
          </cell>
          <cell r="CR141">
            <v>0</v>
          </cell>
          <cell r="CS141">
            <v>0</v>
          </cell>
          <cell r="CT141">
            <v>0</v>
          </cell>
          <cell r="CU141">
            <v>0</v>
          </cell>
          <cell r="CV141">
            <v>0</v>
          </cell>
          <cell r="CW141">
            <v>0</v>
          </cell>
          <cell r="CX141">
            <v>0</v>
          </cell>
          <cell r="CY141">
            <v>0</v>
          </cell>
          <cell r="CZ141">
            <v>0</v>
          </cell>
          <cell r="DA141">
            <v>0</v>
          </cell>
          <cell r="DB141">
            <v>0</v>
          </cell>
          <cell r="DC141">
            <v>0</v>
          </cell>
          <cell r="DD141">
            <v>0</v>
          </cell>
        </row>
        <row r="142">
          <cell r="B142">
            <v>0</v>
          </cell>
          <cell r="C142">
            <v>0</v>
          </cell>
          <cell r="E142">
            <v>0</v>
          </cell>
          <cell r="F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cell r="BW142">
            <v>0</v>
          </cell>
          <cell r="BX142">
            <v>0</v>
          </cell>
          <cell r="BY142">
            <v>0</v>
          </cell>
          <cell r="BZ142">
            <v>0</v>
          </cell>
          <cell r="CA142">
            <v>0</v>
          </cell>
          <cell r="CB142">
            <v>0</v>
          </cell>
          <cell r="CC142">
            <v>0</v>
          </cell>
          <cell r="CD142">
            <v>0</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row>
        <row r="143">
          <cell r="B143">
            <v>0</v>
          </cell>
          <cell r="C143">
            <v>0</v>
          </cell>
          <cell r="D143">
            <v>0</v>
          </cell>
          <cell r="E143">
            <v>0</v>
          </cell>
          <cell r="F143">
            <v>0</v>
          </cell>
          <cell r="G143">
            <v>0</v>
          </cell>
          <cell r="H143">
            <v>0</v>
          </cell>
          <cell r="I143" t="str">
            <v>All schemes</v>
          </cell>
          <cell r="J143" t="str">
            <v>Scheme 01</v>
          </cell>
          <cell r="K143" t="str">
            <v>Scheme 02</v>
          </cell>
          <cell r="L143" t="str">
            <v>Scheme 03</v>
          </cell>
          <cell r="M143" t="str">
            <v>Scheme 04</v>
          </cell>
          <cell r="N143" t="str">
            <v>Scheme 05</v>
          </cell>
          <cell r="O143" t="str">
            <v>Scheme 06</v>
          </cell>
          <cell r="P143" t="str">
            <v>Scheme 07</v>
          </cell>
          <cell r="Q143" t="str">
            <v>Scheme 08</v>
          </cell>
          <cell r="R143" t="str">
            <v>Scheme 09</v>
          </cell>
          <cell r="S143" t="str">
            <v>Scheme 10</v>
          </cell>
          <cell r="T143" t="str">
            <v>Scheme 11</v>
          </cell>
          <cell r="U143" t="str">
            <v>Scheme 12</v>
          </cell>
          <cell r="V143" t="str">
            <v>Scheme 13</v>
          </cell>
          <cell r="W143" t="str">
            <v>Scheme 14</v>
          </cell>
          <cell r="X143" t="str">
            <v>Scheme 15</v>
          </cell>
          <cell r="Y143" t="str">
            <v>Scheme 16</v>
          </cell>
          <cell r="Z143" t="str">
            <v>Scheme 17</v>
          </cell>
          <cell r="AA143" t="str">
            <v>Scheme 18</v>
          </cell>
          <cell r="AB143" t="str">
            <v>Scheme 19</v>
          </cell>
          <cell r="AC143" t="str">
            <v>Scheme 20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0</v>
          </cell>
          <cell r="CB143">
            <v>0</v>
          </cell>
          <cell r="CC143">
            <v>0</v>
          </cell>
          <cell r="CD143">
            <v>0</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row>
        <row r="144">
          <cell r="B144">
            <v>1120000</v>
          </cell>
          <cell r="C144" t="str">
            <v>Social protection benefits</v>
          </cell>
          <cell r="D144">
            <v>0</v>
          </cell>
          <cell r="E144">
            <v>0</v>
          </cell>
          <cell r="F144">
            <v>0</v>
          </cell>
          <cell r="G144">
            <v>0</v>
          </cell>
          <cell r="H144">
            <v>0</v>
          </cell>
          <cell r="I144">
            <v>59.782539493866928</v>
          </cell>
          <cell r="J144">
            <v>24.411592470951042</v>
          </cell>
          <cell r="K144">
            <v>15.417569152446754</v>
          </cell>
          <cell r="L144">
            <v>0</v>
          </cell>
          <cell r="M144">
            <v>12.882989720131196</v>
          </cell>
          <cell r="N144">
            <v>0</v>
          </cell>
          <cell r="O144">
            <v>4.1354000000000002E-2</v>
          </cell>
          <cell r="P144">
            <v>0</v>
          </cell>
          <cell r="Q144">
            <v>0</v>
          </cell>
          <cell r="R144">
            <v>1.1171930000000001</v>
          </cell>
          <cell r="S144">
            <v>0</v>
          </cell>
          <cell r="T144">
            <v>0.38395876191962469</v>
          </cell>
          <cell r="U144">
            <v>0</v>
          </cell>
          <cell r="V144">
            <v>5.5278823884183126</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cell r="BW144">
            <v>0</v>
          </cell>
          <cell r="BX144">
            <v>0</v>
          </cell>
          <cell r="BY144">
            <v>0</v>
          </cell>
          <cell r="BZ144">
            <v>0</v>
          </cell>
          <cell r="CA144">
            <v>0</v>
          </cell>
          <cell r="CB144">
            <v>0</v>
          </cell>
          <cell r="CC144">
            <v>0</v>
          </cell>
          <cell r="CD144">
            <v>0</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row>
        <row r="145">
          <cell r="B145">
            <v>1121000</v>
          </cell>
          <cell r="C145">
            <v>0</v>
          </cell>
          <cell r="D145" t="str">
            <v>Non Means-tested</v>
          </cell>
          <cell r="E145">
            <v>0</v>
          </cell>
          <cell r="F145">
            <v>0</v>
          </cell>
          <cell r="G145">
            <v>0</v>
          </cell>
          <cell r="H145">
            <v>0</v>
          </cell>
          <cell r="I145">
            <v>44.364970341420175</v>
          </cell>
          <cell r="J145">
            <v>24.411592470951042</v>
          </cell>
          <cell r="K145">
            <v>0</v>
          </cell>
          <cell r="L145">
            <v>0</v>
          </cell>
          <cell r="M145">
            <v>12.882989720131196</v>
          </cell>
          <cell r="N145">
            <v>0</v>
          </cell>
          <cell r="O145">
            <v>4.1354000000000002E-2</v>
          </cell>
          <cell r="P145">
            <v>0</v>
          </cell>
          <cell r="Q145">
            <v>0</v>
          </cell>
          <cell r="R145">
            <v>1.1171930000000001</v>
          </cell>
          <cell r="S145">
            <v>0</v>
          </cell>
          <cell r="T145">
            <v>0.38395876191962469</v>
          </cell>
          <cell r="U145">
            <v>0</v>
          </cell>
          <cell r="V145">
            <v>5.5278823884183126</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0</v>
          </cell>
          <cell r="CB145">
            <v>0</v>
          </cell>
          <cell r="CC145">
            <v>0</v>
          </cell>
          <cell r="CD145">
            <v>0</v>
          </cell>
          <cell r="CE145">
            <v>0</v>
          </cell>
          <cell r="CF145">
            <v>0</v>
          </cell>
          <cell r="CG145">
            <v>0</v>
          </cell>
          <cell r="CH145">
            <v>0</v>
          </cell>
          <cell r="CI145">
            <v>0</v>
          </cell>
          <cell r="CJ145">
            <v>0</v>
          </cell>
          <cell r="CK145">
            <v>0</v>
          </cell>
          <cell r="CL145">
            <v>0</v>
          </cell>
          <cell r="CM145">
            <v>0</v>
          </cell>
          <cell r="CN145">
            <v>0</v>
          </cell>
          <cell r="CO145">
            <v>0</v>
          </cell>
          <cell r="CP145">
            <v>0</v>
          </cell>
          <cell r="CQ145">
            <v>0</v>
          </cell>
          <cell r="CR145">
            <v>0</v>
          </cell>
          <cell r="CS145">
            <v>0</v>
          </cell>
          <cell r="CT145">
            <v>0</v>
          </cell>
          <cell r="CU145">
            <v>0</v>
          </cell>
          <cell r="CV145">
            <v>0</v>
          </cell>
          <cell r="CW145">
            <v>0</v>
          </cell>
          <cell r="CX145">
            <v>0</v>
          </cell>
          <cell r="CY145">
            <v>0</v>
          </cell>
          <cell r="CZ145">
            <v>0</v>
          </cell>
          <cell r="DA145">
            <v>0</v>
          </cell>
          <cell r="DB145">
            <v>0</v>
          </cell>
          <cell r="DC145">
            <v>0</v>
          </cell>
          <cell r="DD145">
            <v>0</v>
          </cell>
        </row>
        <row r="146">
          <cell r="B146">
            <v>1121100</v>
          </cell>
          <cell r="C146">
            <v>0</v>
          </cell>
          <cell r="D146">
            <v>0</v>
          </cell>
          <cell r="E146" t="str">
            <v>Cash benefits</v>
          </cell>
          <cell r="F146">
            <v>0</v>
          </cell>
          <cell r="G146">
            <v>0</v>
          </cell>
          <cell r="H146">
            <v>0</v>
          </cell>
          <cell r="I146">
            <v>24.452946470951041</v>
          </cell>
          <cell r="J146">
            <v>24.411592470951042</v>
          </cell>
          <cell r="K146">
            <v>0</v>
          </cell>
          <cell r="L146">
            <v>0</v>
          </cell>
          <cell r="M146">
            <v>0</v>
          </cell>
          <cell r="N146">
            <v>0</v>
          </cell>
          <cell r="O146">
            <v>4.1354000000000002E-2</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0</v>
          </cell>
          <cell r="CB146">
            <v>0</v>
          </cell>
          <cell r="CC146">
            <v>0</v>
          </cell>
          <cell r="CD146">
            <v>0</v>
          </cell>
          <cell r="CE146">
            <v>0</v>
          </cell>
          <cell r="CF146">
            <v>0</v>
          </cell>
          <cell r="CG146">
            <v>0</v>
          </cell>
          <cell r="CH146">
            <v>0</v>
          </cell>
          <cell r="CI146">
            <v>0</v>
          </cell>
          <cell r="CJ146">
            <v>0</v>
          </cell>
          <cell r="CK146">
            <v>0</v>
          </cell>
          <cell r="CL146">
            <v>0</v>
          </cell>
          <cell r="CM146">
            <v>0</v>
          </cell>
          <cell r="CN146">
            <v>0</v>
          </cell>
          <cell r="CO146">
            <v>0</v>
          </cell>
          <cell r="CP146">
            <v>0</v>
          </cell>
          <cell r="CQ146">
            <v>0</v>
          </cell>
          <cell r="CR146">
            <v>0</v>
          </cell>
          <cell r="CS146">
            <v>0</v>
          </cell>
          <cell r="CT146">
            <v>0</v>
          </cell>
          <cell r="CU146">
            <v>0</v>
          </cell>
          <cell r="CV146">
            <v>0</v>
          </cell>
          <cell r="CW146">
            <v>0</v>
          </cell>
          <cell r="CX146">
            <v>0</v>
          </cell>
          <cell r="CY146">
            <v>0</v>
          </cell>
          <cell r="CZ146">
            <v>0</v>
          </cell>
          <cell r="DA146">
            <v>0</v>
          </cell>
          <cell r="DB146">
            <v>0</v>
          </cell>
          <cell r="DC146">
            <v>0</v>
          </cell>
          <cell r="DD146">
            <v>0</v>
          </cell>
        </row>
        <row r="147">
          <cell r="B147">
            <v>1121110</v>
          </cell>
          <cell r="C147">
            <v>0</v>
          </cell>
          <cell r="D147">
            <v>0</v>
          </cell>
          <cell r="E147">
            <v>0</v>
          </cell>
          <cell r="F147" t="str">
            <v xml:space="preserve"> Periodic</v>
          </cell>
          <cell r="G147">
            <v>0</v>
          </cell>
          <cell r="H147">
            <v>0</v>
          </cell>
          <cell r="I147">
            <v>24.39031790095104</v>
          </cell>
          <cell r="J147">
            <v>24.348963900951041</v>
          </cell>
          <cell r="K147">
            <v>0</v>
          </cell>
          <cell r="L147">
            <v>0</v>
          </cell>
          <cell r="M147">
            <v>0</v>
          </cell>
          <cell r="N147">
            <v>0</v>
          </cell>
          <cell r="O147">
            <v>4.1354000000000002E-2</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0</v>
          </cell>
          <cell r="CB147">
            <v>0</v>
          </cell>
          <cell r="CC147">
            <v>0</v>
          </cell>
          <cell r="CD147">
            <v>0</v>
          </cell>
          <cell r="CE147">
            <v>0</v>
          </cell>
          <cell r="CF147">
            <v>0</v>
          </cell>
          <cell r="CG147">
            <v>0</v>
          </cell>
          <cell r="CH147">
            <v>0</v>
          </cell>
          <cell r="CI147">
            <v>0</v>
          </cell>
          <cell r="CJ147">
            <v>0</v>
          </cell>
          <cell r="CK147">
            <v>0</v>
          </cell>
          <cell r="CL147">
            <v>0</v>
          </cell>
          <cell r="CM147">
            <v>0</v>
          </cell>
          <cell r="CN147">
            <v>0</v>
          </cell>
          <cell r="CO147">
            <v>0</v>
          </cell>
          <cell r="CP147">
            <v>0</v>
          </cell>
          <cell r="CQ147">
            <v>0</v>
          </cell>
          <cell r="CR147">
            <v>0</v>
          </cell>
          <cell r="CS147">
            <v>0</v>
          </cell>
          <cell r="CT147">
            <v>0</v>
          </cell>
          <cell r="CU147">
            <v>0</v>
          </cell>
          <cell r="CV147">
            <v>0</v>
          </cell>
          <cell r="CW147">
            <v>0</v>
          </cell>
          <cell r="CX147">
            <v>0</v>
          </cell>
          <cell r="CY147">
            <v>0</v>
          </cell>
          <cell r="CZ147">
            <v>0</v>
          </cell>
          <cell r="DA147">
            <v>0</v>
          </cell>
          <cell r="DB147">
            <v>0</v>
          </cell>
          <cell r="DC147">
            <v>0</v>
          </cell>
          <cell r="DD147">
            <v>0</v>
          </cell>
        </row>
        <row r="148">
          <cell r="B148">
            <v>1121111</v>
          </cell>
          <cell r="C148">
            <v>0</v>
          </cell>
          <cell r="D148">
            <v>0</v>
          </cell>
          <cell r="E148">
            <v>0</v>
          </cell>
          <cell r="F148">
            <v>0</v>
          </cell>
          <cell r="G148" t="str">
            <v>Disability pension</v>
          </cell>
          <cell r="H148">
            <v>0</v>
          </cell>
          <cell r="I148">
            <v>21.903025989759996</v>
          </cell>
          <cell r="J148">
            <v>21.903025989759996</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0</v>
          </cell>
          <cell r="CB148">
            <v>0</v>
          </cell>
          <cell r="CC148">
            <v>0</v>
          </cell>
          <cell r="CD148">
            <v>0</v>
          </cell>
          <cell r="CE148">
            <v>0</v>
          </cell>
          <cell r="CF148">
            <v>0</v>
          </cell>
          <cell r="CG148">
            <v>0</v>
          </cell>
          <cell r="CH148">
            <v>0</v>
          </cell>
          <cell r="CI148">
            <v>0</v>
          </cell>
          <cell r="CJ148">
            <v>0</v>
          </cell>
          <cell r="CK148">
            <v>0</v>
          </cell>
          <cell r="CL148">
            <v>0</v>
          </cell>
          <cell r="CM148">
            <v>0</v>
          </cell>
          <cell r="CN148">
            <v>0</v>
          </cell>
          <cell r="CO148">
            <v>0</v>
          </cell>
          <cell r="CP148">
            <v>0</v>
          </cell>
          <cell r="CQ148">
            <v>0</v>
          </cell>
          <cell r="CR148">
            <v>0</v>
          </cell>
          <cell r="CS148">
            <v>0</v>
          </cell>
          <cell r="CT148">
            <v>0</v>
          </cell>
          <cell r="CU148">
            <v>0</v>
          </cell>
          <cell r="CV148">
            <v>0</v>
          </cell>
          <cell r="CW148">
            <v>0</v>
          </cell>
          <cell r="CX148">
            <v>0</v>
          </cell>
          <cell r="CY148">
            <v>0</v>
          </cell>
          <cell r="CZ148">
            <v>0</v>
          </cell>
          <cell r="DA148">
            <v>0</v>
          </cell>
          <cell r="DB148">
            <v>0</v>
          </cell>
          <cell r="DC148">
            <v>0</v>
          </cell>
          <cell r="DD148">
            <v>0</v>
          </cell>
        </row>
        <row r="149">
          <cell r="B149">
            <v>1121112</v>
          </cell>
          <cell r="C149">
            <v>0</v>
          </cell>
          <cell r="D149">
            <v>0</v>
          </cell>
          <cell r="E149">
            <v>0</v>
          </cell>
          <cell r="F149">
            <v>0</v>
          </cell>
          <cell r="G149" t="str">
            <v>Early retirement benefit due to reduced capacity to work</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0</v>
          </cell>
          <cell r="CB149">
            <v>0</v>
          </cell>
          <cell r="CC149">
            <v>0</v>
          </cell>
          <cell r="CD149">
            <v>0</v>
          </cell>
          <cell r="CE149">
            <v>0</v>
          </cell>
          <cell r="CF149">
            <v>0</v>
          </cell>
          <cell r="CG149">
            <v>0</v>
          </cell>
          <cell r="CH149">
            <v>0</v>
          </cell>
          <cell r="CI149">
            <v>0</v>
          </cell>
          <cell r="CJ149">
            <v>0</v>
          </cell>
          <cell r="CK149">
            <v>0</v>
          </cell>
          <cell r="CL149">
            <v>0</v>
          </cell>
          <cell r="CM149">
            <v>0</v>
          </cell>
          <cell r="CN149">
            <v>0</v>
          </cell>
          <cell r="CO149">
            <v>0</v>
          </cell>
          <cell r="CP149">
            <v>0</v>
          </cell>
          <cell r="CQ149">
            <v>0</v>
          </cell>
          <cell r="CR149">
            <v>0</v>
          </cell>
          <cell r="CS149">
            <v>0</v>
          </cell>
          <cell r="CT149">
            <v>0</v>
          </cell>
          <cell r="CU149">
            <v>0</v>
          </cell>
          <cell r="CV149">
            <v>0</v>
          </cell>
          <cell r="CW149">
            <v>0</v>
          </cell>
          <cell r="CX149">
            <v>0</v>
          </cell>
          <cell r="CY149">
            <v>0</v>
          </cell>
          <cell r="CZ149">
            <v>0</v>
          </cell>
          <cell r="DA149">
            <v>0</v>
          </cell>
          <cell r="DB149">
            <v>0</v>
          </cell>
          <cell r="DC149">
            <v>0</v>
          </cell>
          <cell r="DD149">
            <v>0</v>
          </cell>
        </row>
        <row r="150">
          <cell r="B150">
            <v>1121113</v>
          </cell>
          <cell r="C150">
            <v>0</v>
          </cell>
          <cell r="D150">
            <v>0</v>
          </cell>
          <cell r="E150">
            <v>0</v>
          </cell>
          <cell r="F150">
            <v>0</v>
          </cell>
          <cell r="G150" t="str">
            <v>Care allowance</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0</v>
          </cell>
          <cell r="CB150">
            <v>0</v>
          </cell>
          <cell r="CC150">
            <v>0</v>
          </cell>
          <cell r="CD150">
            <v>0</v>
          </cell>
          <cell r="CE150">
            <v>0</v>
          </cell>
          <cell r="CF150">
            <v>0</v>
          </cell>
          <cell r="CG150">
            <v>0</v>
          </cell>
          <cell r="CH150">
            <v>0</v>
          </cell>
          <cell r="CI150">
            <v>0</v>
          </cell>
          <cell r="CJ150">
            <v>0</v>
          </cell>
          <cell r="CK150">
            <v>0</v>
          </cell>
          <cell r="CL150">
            <v>0</v>
          </cell>
          <cell r="CM150">
            <v>0</v>
          </cell>
          <cell r="CN150">
            <v>0</v>
          </cell>
          <cell r="CO150">
            <v>0</v>
          </cell>
          <cell r="CP150">
            <v>0</v>
          </cell>
          <cell r="CQ150">
            <v>0</v>
          </cell>
          <cell r="CR150">
            <v>0</v>
          </cell>
          <cell r="CS150">
            <v>0</v>
          </cell>
          <cell r="CT150">
            <v>0</v>
          </cell>
          <cell r="CU150">
            <v>0</v>
          </cell>
          <cell r="CV150">
            <v>0</v>
          </cell>
          <cell r="CW150">
            <v>0</v>
          </cell>
          <cell r="CX150">
            <v>0</v>
          </cell>
          <cell r="CY150">
            <v>0</v>
          </cell>
          <cell r="CZ150">
            <v>0</v>
          </cell>
          <cell r="DA150">
            <v>0</v>
          </cell>
          <cell r="DB150">
            <v>0</v>
          </cell>
          <cell r="DC150">
            <v>0</v>
          </cell>
          <cell r="DD150">
            <v>0</v>
          </cell>
        </row>
        <row r="151">
          <cell r="B151">
            <v>1121114</v>
          </cell>
          <cell r="C151">
            <v>0</v>
          </cell>
          <cell r="D151">
            <v>0</v>
          </cell>
          <cell r="E151">
            <v>0</v>
          </cell>
          <cell r="F151">
            <v>0</v>
          </cell>
          <cell r="G151" t="str">
            <v>Economic integration of the handicapped</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0</v>
          </cell>
          <cell r="CB151">
            <v>0</v>
          </cell>
          <cell r="CC151">
            <v>0</v>
          </cell>
          <cell r="CD151">
            <v>0</v>
          </cell>
          <cell r="CE151">
            <v>0</v>
          </cell>
          <cell r="CF151">
            <v>0</v>
          </cell>
          <cell r="CG151">
            <v>0</v>
          </cell>
          <cell r="CH151">
            <v>0</v>
          </cell>
          <cell r="CI151">
            <v>0</v>
          </cell>
          <cell r="CJ151">
            <v>0</v>
          </cell>
          <cell r="CK151">
            <v>0</v>
          </cell>
          <cell r="CL151">
            <v>0</v>
          </cell>
          <cell r="CM151">
            <v>0</v>
          </cell>
          <cell r="CN151">
            <v>0</v>
          </cell>
          <cell r="CO151">
            <v>0</v>
          </cell>
          <cell r="CP151">
            <v>0</v>
          </cell>
          <cell r="CQ151">
            <v>0</v>
          </cell>
          <cell r="CR151">
            <v>0</v>
          </cell>
          <cell r="CS151">
            <v>0</v>
          </cell>
          <cell r="CT151">
            <v>0</v>
          </cell>
          <cell r="CU151">
            <v>0</v>
          </cell>
          <cell r="CV151">
            <v>0</v>
          </cell>
          <cell r="CW151">
            <v>0</v>
          </cell>
          <cell r="CX151">
            <v>0</v>
          </cell>
          <cell r="CY151">
            <v>0</v>
          </cell>
          <cell r="CZ151">
            <v>0</v>
          </cell>
          <cell r="DA151">
            <v>0</v>
          </cell>
          <cell r="DB151">
            <v>0</v>
          </cell>
          <cell r="DC151">
            <v>0</v>
          </cell>
          <cell r="DD151">
            <v>0</v>
          </cell>
        </row>
        <row r="152">
          <cell r="B152">
            <v>1121115</v>
          </cell>
          <cell r="C152">
            <v>0</v>
          </cell>
          <cell r="D152">
            <v>0</v>
          </cell>
          <cell r="E152">
            <v>0</v>
          </cell>
          <cell r="F152">
            <v>0</v>
          </cell>
          <cell r="G152" t="str">
            <v>Other cash periodic benefits</v>
          </cell>
          <cell r="H152">
            <v>0</v>
          </cell>
          <cell r="I152">
            <v>2.4872919111910452</v>
          </cell>
          <cell r="J152">
            <v>2.4459379111910451</v>
          </cell>
          <cell r="K152">
            <v>0</v>
          </cell>
          <cell r="L152">
            <v>0</v>
          </cell>
          <cell r="M152">
            <v>0</v>
          </cell>
          <cell r="N152">
            <v>0</v>
          </cell>
          <cell r="O152">
            <v>4.1354000000000002E-2</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0</v>
          </cell>
          <cell r="CB152">
            <v>0</v>
          </cell>
          <cell r="CC152">
            <v>0</v>
          </cell>
          <cell r="CD152">
            <v>0</v>
          </cell>
          <cell r="CE152">
            <v>0</v>
          </cell>
          <cell r="CF152">
            <v>0</v>
          </cell>
          <cell r="CG152">
            <v>0</v>
          </cell>
          <cell r="CH152">
            <v>0</v>
          </cell>
          <cell r="CI152">
            <v>0</v>
          </cell>
          <cell r="CJ152">
            <v>0</v>
          </cell>
          <cell r="CK152">
            <v>0</v>
          </cell>
          <cell r="CL152">
            <v>0</v>
          </cell>
          <cell r="CM152">
            <v>0</v>
          </cell>
          <cell r="CN152">
            <v>0</v>
          </cell>
          <cell r="CO152">
            <v>0</v>
          </cell>
          <cell r="CP152">
            <v>0</v>
          </cell>
          <cell r="CQ152">
            <v>0</v>
          </cell>
          <cell r="CR152">
            <v>0</v>
          </cell>
          <cell r="CS152">
            <v>0</v>
          </cell>
          <cell r="CT152">
            <v>0</v>
          </cell>
          <cell r="CU152">
            <v>0</v>
          </cell>
          <cell r="CV152">
            <v>0</v>
          </cell>
          <cell r="CW152">
            <v>0</v>
          </cell>
          <cell r="CX152">
            <v>0</v>
          </cell>
          <cell r="CY152">
            <v>0</v>
          </cell>
          <cell r="CZ152">
            <v>0</v>
          </cell>
          <cell r="DA152">
            <v>0</v>
          </cell>
          <cell r="DB152">
            <v>0</v>
          </cell>
          <cell r="DC152">
            <v>0</v>
          </cell>
          <cell r="DD152">
            <v>0</v>
          </cell>
        </row>
        <row r="153">
          <cell r="B153">
            <v>1121120</v>
          </cell>
          <cell r="C153">
            <v>0</v>
          </cell>
          <cell r="D153">
            <v>0</v>
          </cell>
          <cell r="E153">
            <v>0</v>
          </cell>
          <cell r="F153" t="str">
            <v xml:space="preserve"> Lump sum</v>
          </cell>
          <cell r="G153">
            <v>0</v>
          </cell>
          <cell r="H153">
            <v>0</v>
          </cell>
          <cell r="I153">
            <v>6.2628569999999995E-2</v>
          </cell>
          <cell r="J153">
            <v>6.2628569999999995E-2</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0</v>
          </cell>
          <cell r="CB153">
            <v>0</v>
          </cell>
          <cell r="CC153">
            <v>0</v>
          </cell>
          <cell r="CD153">
            <v>0</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row>
        <row r="154">
          <cell r="B154">
            <v>1121121</v>
          </cell>
          <cell r="C154">
            <v>0</v>
          </cell>
          <cell r="D154">
            <v>0</v>
          </cell>
          <cell r="E154">
            <v>0</v>
          </cell>
          <cell r="F154">
            <v>0</v>
          </cell>
          <cell r="G154" t="str">
            <v>Care allowance</v>
          </cell>
          <cell r="H154">
            <v>0</v>
          </cell>
          <cell r="I154">
            <v>6.2628569999999995E-2</v>
          </cell>
          <cell r="J154">
            <v>6.2628569999999995E-2</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0</v>
          </cell>
          <cell r="CB154">
            <v>0</v>
          </cell>
          <cell r="CC154">
            <v>0</v>
          </cell>
          <cell r="CD154">
            <v>0</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row>
        <row r="155">
          <cell r="B155">
            <v>1121122</v>
          </cell>
          <cell r="C155">
            <v>0</v>
          </cell>
          <cell r="D155">
            <v>0</v>
          </cell>
          <cell r="E155">
            <v>0</v>
          </cell>
          <cell r="F155">
            <v>0</v>
          </cell>
          <cell r="G155" t="str">
            <v>Economic integration of the handicapped</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cell r="BW155">
            <v>0</v>
          </cell>
          <cell r="BX155">
            <v>0</v>
          </cell>
          <cell r="BY155">
            <v>0</v>
          </cell>
          <cell r="BZ155">
            <v>0</v>
          </cell>
          <cell r="CA155">
            <v>0</v>
          </cell>
          <cell r="CB155">
            <v>0</v>
          </cell>
          <cell r="CC155">
            <v>0</v>
          </cell>
          <cell r="CD155">
            <v>0</v>
          </cell>
          <cell r="CE155">
            <v>0</v>
          </cell>
          <cell r="CF155">
            <v>0</v>
          </cell>
          <cell r="CG155">
            <v>0</v>
          </cell>
          <cell r="CH155">
            <v>0</v>
          </cell>
          <cell r="CI155">
            <v>0</v>
          </cell>
          <cell r="CJ155">
            <v>0</v>
          </cell>
          <cell r="CK155">
            <v>0</v>
          </cell>
          <cell r="CL155">
            <v>0</v>
          </cell>
          <cell r="CM155">
            <v>0</v>
          </cell>
          <cell r="CN155">
            <v>0</v>
          </cell>
          <cell r="CO155">
            <v>0</v>
          </cell>
          <cell r="CP155">
            <v>0</v>
          </cell>
          <cell r="CQ155">
            <v>0</v>
          </cell>
          <cell r="CR155">
            <v>0</v>
          </cell>
          <cell r="CS155">
            <v>0</v>
          </cell>
          <cell r="CT155">
            <v>0</v>
          </cell>
          <cell r="CU155">
            <v>0</v>
          </cell>
          <cell r="CV155">
            <v>0</v>
          </cell>
          <cell r="CW155">
            <v>0</v>
          </cell>
          <cell r="CX155">
            <v>0</v>
          </cell>
          <cell r="CY155">
            <v>0</v>
          </cell>
          <cell r="CZ155">
            <v>0</v>
          </cell>
          <cell r="DA155">
            <v>0</v>
          </cell>
          <cell r="DB155">
            <v>0</v>
          </cell>
          <cell r="DC155">
            <v>0</v>
          </cell>
          <cell r="DD155">
            <v>0</v>
          </cell>
        </row>
        <row r="156">
          <cell r="B156">
            <v>1121123</v>
          </cell>
          <cell r="C156">
            <v>0</v>
          </cell>
          <cell r="D156">
            <v>0</v>
          </cell>
          <cell r="E156">
            <v>0</v>
          </cell>
          <cell r="F156">
            <v>0</v>
          </cell>
          <cell r="G156" t="str">
            <v>Other cash lump sum benefits</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v>
          </cell>
          <cell r="CB156">
            <v>0</v>
          </cell>
          <cell r="CC156">
            <v>0</v>
          </cell>
          <cell r="CD156">
            <v>0</v>
          </cell>
          <cell r="CE156">
            <v>0</v>
          </cell>
          <cell r="CF156">
            <v>0</v>
          </cell>
          <cell r="CG156">
            <v>0</v>
          </cell>
          <cell r="CH156">
            <v>0</v>
          </cell>
          <cell r="CI156">
            <v>0</v>
          </cell>
          <cell r="CJ156">
            <v>0</v>
          </cell>
          <cell r="CK156">
            <v>0</v>
          </cell>
          <cell r="CL156">
            <v>0</v>
          </cell>
          <cell r="CM156">
            <v>0</v>
          </cell>
          <cell r="CN156">
            <v>0</v>
          </cell>
          <cell r="CO156">
            <v>0</v>
          </cell>
          <cell r="CP156">
            <v>0</v>
          </cell>
          <cell r="CQ156">
            <v>0</v>
          </cell>
          <cell r="CR156">
            <v>0</v>
          </cell>
          <cell r="CS156">
            <v>0</v>
          </cell>
          <cell r="CT156">
            <v>0</v>
          </cell>
          <cell r="CU156">
            <v>0</v>
          </cell>
          <cell r="CV156">
            <v>0</v>
          </cell>
          <cell r="CW156">
            <v>0</v>
          </cell>
          <cell r="CX156">
            <v>0</v>
          </cell>
          <cell r="CY156">
            <v>0</v>
          </cell>
          <cell r="CZ156">
            <v>0</v>
          </cell>
          <cell r="DA156">
            <v>0</v>
          </cell>
          <cell r="DB156">
            <v>0</v>
          </cell>
          <cell r="DC156">
            <v>0</v>
          </cell>
          <cell r="DD156">
            <v>0</v>
          </cell>
        </row>
        <row r="157">
          <cell r="B157">
            <v>1121200</v>
          </cell>
          <cell r="C157">
            <v>0</v>
          </cell>
          <cell r="D157">
            <v>0</v>
          </cell>
          <cell r="E157" t="str">
            <v>Benefits in kind</v>
          </cell>
          <cell r="F157">
            <v>0</v>
          </cell>
          <cell r="G157">
            <v>0</v>
          </cell>
          <cell r="H157">
            <v>0</v>
          </cell>
          <cell r="I157">
            <v>19.912023870469135</v>
          </cell>
          <cell r="J157">
            <v>0</v>
          </cell>
          <cell r="K157">
            <v>0</v>
          </cell>
          <cell r="L157">
            <v>0</v>
          </cell>
          <cell r="M157">
            <v>12.882989720131196</v>
          </cell>
          <cell r="N157">
            <v>0</v>
          </cell>
          <cell r="O157">
            <v>0</v>
          </cell>
          <cell r="P157">
            <v>0</v>
          </cell>
          <cell r="Q157">
            <v>0</v>
          </cell>
          <cell r="R157">
            <v>1.1171930000000001</v>
          </cell>
          <cell r="S157">
            <v>0</v>
          </cell>
          <cell r="T157">
            <v>0.38395876191962469</v>
          </cell>
          <cell r="U157">
            <v>0</v>
          </cell>
          <cell r="V157">
            <v>5.5278823884183126</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0</v>
          </cell>
          <cell r="CB157">
            <v>0</v>
          </cell>
          <cell r="CC157">
            <v>0</v>
          </cell>
          <cell r="CD157">
            <v>0</v>
          </cell>
          <cell r="CE157">
            <v>0</v>
          </cell>
          <cell r="CF157">
            <v>0</v>
          </cell>
          <cell r="CG157">
            <v>0</v>
          </cell>
          <cell r="CH157">
            <v>0</v>
          </cell>
          <cell r="CI157">
            <v>0</v>
          </cell>
          <cell r="CJ157">
            <v>0</v>
          </cell>
          <cell r="CK157">
            <v>0</v>
          </cell>
          <cell r="CL157">
            <v>0</v>
          </cell>
          <cell r="CM157">
            <v>0</v>
          </cell>
          <cell r="CN157">
            <v>0</v>
          </cell>
          <cell r="CO157">
            <v>0</v>
          </cell>
          <cell r="CP157">
            <v>0</v>
          </cell>
          <cell r="CQ157">
            <v>0</v>
          </cell>
          <cell r="CR157">
            <v>0</v>
          </cell>
          <cell r="CS157">
            <v>0</v>
          </cell>
          <cell r="CT157">
            <v>0</v>
          </cell>
          <cell r="CU157">
            <v>0</v>
          </cell>
          <cell r="CV157">
            <v>0</v>
          </cell>
          <cell r="CW157">
            <v>0</v>
          </cell>
          <cell r="CX157">
            <v>0</v>
          </cell>
          <cell r="CY157">
            <v>0</v>
          </cell>
          <cell r="CZ157">
            <v>0</v>
          </cell>
          <cell r="DA157">
            <v>0</v>
          </cell>
          <cell r="DB157">
            <v>0</v>
          </cell>
          <cell r="DC157">
            <v>0</v>
          </cell>
          <cell r="DD157">
            <v>0</v>
          </cell>
        </row>
        <row r="158">
          <cell r="B158">
            <v>1121201</v>
          </cell>
          <cell r="C158">
            <v>0</v>
          </cell>
          <cell r="D158">
            <v>0</v>
          </cell>
          <cell r="E158">
            <v>0</v>
          </cell>
          <cell r="F158" t="str">
            <v>Accommodation</v>
          </cell>
          <cell r="G158">
            <v>0</v>
          </cell>
          <cell r="H158">
            <v>0</v>
          </cell>
          <cell r="I158">
            <v>6.6402038331254669</v>
          </cell>
          <cell r="J158">
            <v>0</v>
          </cell>
          <cell r="K158">
            <v>0</v>
          </cell>
          <cell r="L158">
            <v>0</v>
          </cell>
          <cell r="M158">
            <v>4.3047818450000008</v>
          </cell>
          <cell r="N158">
            <v>0</v>
          </cell>
          <cell r="O158">
            <v>0</v>
          </cell>
          <cell r="P158">
            <v>0</v>
          </cell>
          <cell r="Q158">
            <v>0</v>
          </cell>
          <cell r="R158">
            <v>0</v>
          </cell>
          <cell r="S158">
            <v>0</v>
          </cell>
          <cell r="T158">
            <v>0</v>
          </cell>
          <cell r="U158">
            <v>0</v>
          </cell>
          <cell r="V158">
            <v>2.3354219881254665</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cell r="BW158">
            <v>0</v>
          </cell>
          <cell r="BX158">
            <v>0</v>
          </cell>
          <cell r="BY158">
            <v>0</v>
          </cell>
          <cell r="BZ158">
            <v>0</v>
          </cell>
          <cell r="CA158">
            <v>0</v>
          </cell>
          <cell r="CB158">
            <v>0</v>
          </cell>
          <cell r="CC158">
            <v>0</v>
          </cell>
          <cell r="CD158">
            <v>0</v>
          </cell>
          <cell r="CE158">
            <v>0</v>
          </cell>
          <cell r="CF158">
            <v>0</v>
          </cell>
          <cell r="CG158">
            <v>0</v>
          </cell>
          <cell r="CH158">
            <v>0</v>
          </cell>
          <cell r="CI158">
            <v>0</v>
          </cell>
          <cell r="CJ158">
            <v>0</v>
          </cell>
          <cell r="CK158">
            <v>0</v>
          </cell>
          <cell r="CL158">
            <v>0</v>
          </cell>
          <cell r="CM158">
            <v>0</v>
          </cell>
          <cell r="CN158">
            <v>0</v>
          </cell>
          <cell r="CO158">
            <v>0</v>
          </cell>
          <cell r="CP158">
            <v>0</v>
          </cell>
          <cell r="CQ158">
            <v>0</v>
          </cell>
          <cell r="CR158">
            <v>0</v>
          </cell>
          <cell r="CS158">
            <v>0</v>
          </cell>
          <cell r="CT158">
            <v>0</v>
          </cell>
          <cell r="CU158">
            <v>0</v>
          </cell>
          <cell r="CV158">
            <v>0</v>
          </cell>
          <cell r="CW158">
            <v>0</v>
          </cell>
          <cell r="CX158">
            <v>0</v>
          </cell>
          <cell r="CY158">
            <v>0</v>
          </cell>
          <cell r="CZ158">
            <v>0</v>
          </cell>
          <cell r="DA158">
            <v>0</v>
          </cell>
          <cell r="DB158">
            <v>0</v>
          </cell>
          <cell r="DC158">
            <v>0</v>
          </cell>
          <cell r="DD158">
            <v>0</v>
          </cell>
        </row>
        <row r="159">
          <cell r="B159">
            <v>1121202</v>
          </cell>
          <cell r="C159">
            <v>0</v>
          </cell>
          <cell r="D159">
            <v>0</v>
          </cell>
          <cell r="E159">
            <v>0</v>
          </cell>
          <cell r="F159" t="str">
            <v>Assistance in carrying out daily tasks</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0</v>
          </cell>
          <cell r="CB159">
            <v>0</v>
          </cell>
          <cell r="CC159">
            <v>0</v>
          </cell>
          <cell r="CD159">
            <v>0</v>
          </cell>
          <cell r="CE159">
            <v>0</v>
          </cell>
          <cell r="CF159">
            <v>0</v>
          </cell>
          <cell r="CG159">
            <v>0</v>
          </cell>
          <cell r="CH159">
            <v>0</v>
          </cell>
          <cell r="CI159">
            <v>0</v>
          </cell>
          <cell r="CJ159">
            <v>0</v>
          </cell>
          <cell r="CK159">
            <v>0</v>
          </cell>
          <cell r="CL159">
            <v>0</v>
          </cell>
          <cell r="CM159">
            <v>0</v>
          </cell>
          <cell r="CN159">
            <v>0</v>
          </cell>
          <cell r="CO159">
            <v>0</v>
          </cell>
          <cell r="CP159">
            <v>0</v>
          </cell>
          <cell r="CQ159">
            <v>0</v>
          </cell>
          <cell r="CR159">
            <v>0</v>
          </cell>
          <cell r="CS159">
            <v>0</v>
          </cell>
          <cell r="CT159">
            <v>0</v>
          </cell>
          <cell r="CU159">
            <v>0</v>
          </cell>
          <cell r="CV159">
            <v>0</v>
          </cell>
          <cell r="CW159">
            <v>0</v>
          </cell>
          <cell r="CX159">
            <v>0</v>
          </cell>
          <cell r="CY159">
            <v>0</v>
          </cell>
          <cell r="CZ159">
            <v>0</v>
          </cell>
          <cell r="DA159">
            <v>0</v>
          </cell>
          <cell r="DB159">
            <v>0</v>
          </cell>
          <cell r="DC159">
            <v>0</v>
          </cell>
          <cell r="DD159">
            <v>0</v>
          </cell>
        </row>
        <row r="160">
          <cell r="B160">
            <v>1121203</v>
          </cell>
          <cell r="C160">
            <v>0</v>
          </cell>
          <cell r="D160">
            <v>0</v>
          </cell>
          <cell r="E160">
            <v>0</v>
          </cell>
          <cell r="F160" t="str">
            <v>Rehabilitation</v>
          </cell>
          <cell r="G160">
            <v>0</v>
          </cell>
          <cell r="H160">
            <v>0</v>
          </cell>
          <cell r="I160">
            <v>10.999706530833627</v>
          </cell>
          <cell r="J160">
            <v>0</v>
          </cell>
          <cell r="K160">
            <v>0</v>
          </cell>
          <cell r="L160">
            <v>0</v>
          </cell>
          <cell r="M160">
            <v>7.6161524538640162</v>
          </cell>
          <cell r="N160">
            <v>0</v>
          </cell>
          <cell r="O160">
            <v>0</v>
          </cell>
          <cell r="P160">
            <v>0</v>
          </cell>
          <cell r="Q160">
            <v>0</v>
          </cell>
          <cell r="R160">
            <v>1.1171930000000001</v>
          </cell>
          <cell r="S160">
            <v>0</v>
          </cell>
          <cell r="T160">
            <v>0</v>
          </cell>
          <cell r="U160">
            <v>0</v>
          </cell>
          <cell r="V160">
            <v>2.266361076969611</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0</v>
          </cell>
          <cell r="CB160">
            <v>0</v>
          </cell>
          <cell r="CC160">
            <v>0</v>
          </cell>
          <cell r="CD160">
            <v>0</v>
          </cell>
          <cell r="CE160">
            <v>0</v>
          </cell>
          <cell r="CF160">
            <v>0</v>
          </cell>
          <cell r="CG160">
            <v>0</v>
          </cell>
          <cell r="CH160">
            <v>0</v>
          </cell>
          <cell r="CI160">
            <v>0</v>
          </cell>
          <cell r="CJ160">
            <v>0</v>
          </cell>
          <cell r="CK160">
            <v>0</v>
          </cell>
          <cell r="CL160">
            <v>0</v>
          </cell>
          <cell r="CM160">
            <v>0</v>
          </cell>
          <cell r="CN160">
            <v>0</v>
          </cell>
          <cell r="CO160">
            <v>0</v>
          </cell>
          <cell r="CP160">
            <v>0</v>
          </cell>
          <cell r="CQ160">
            <v>0</v>
          </cell>
          <cell r="CR160">
            <v>0</v>
          </cell>
          <cell r="CS160">
            <v>0</v>
          </cell>
          <cell r="CT160">
            <v>0</v>
          </cell>
          <cell r="CU160">
            <v>0</v>
          </cell>
          <cell r="CV160">
            <v>0</v>
          </cell>
          <cell r="CW160">
            <v>0</v>
          </cell>
          <cell r="CX160">
            <v>0</v>
          </cell>
          <cell r="CY160">
            <v>0</v>
          </cell>
          <cell r="CZ160">
            <v>0</v>
          </cell>
          <cell r="DA160">
            <v>0</v>
          </cell>
          <cell r="DB160">
            <v>0</v>
          </cell>
          <cell r="DC160">
            <v>0</v>
          </cell>
          <cell r="DD160">
            <v>0</v>
          </cell>
        </row>
        <row r="161">
          <cell r="B161">
            <v>1121204</v>
          </cell>
          <cell r="C161">
            <v>0</v>
          </cell>
          <cell r="D161">
            <v>0</v>
          </cell>
          <cell r="E161">
            <v>0</v>
          </cell>
          <cell r="F161" t="str">
            <v>Other benefits in kind</v>
          </cell>
          <cell r="G161">
            <v>0</v>
          </cell>
          <cell r="H161">
            <v>0</v>
          </cell>
          <cell r="I161">
            <v>2.2721135065100393</v>
          </cell>
          <cell r="J161">
            <v>0</v>
          </cell>
          <cell r="K161">
            <v>0</v>
          </cell>
          <cell r="L161">
            <v>0</v>
          </cell>
          <cell r="M161">
            <v>0.96205542126717902</v>
          </cell>
          <cell r="N161">
            <v>0</v>
          </cell>
          <cell r="O161">
            <v>0</v>
          </cell>
          <cell r="P161">
            <v>0</v>
          </cell>
          <cell r="Q161">
            <v>0</v>
          </cell>
          <cell r="R161">
            <v>0</v>
          </cell>
          <cell r="S161">
            <v>0</v>
          </cell>
          <cell r="T161">
            <v>0.38395876191962469</v>
          </cell>
          <cell r="U161">
            <v>0</v>
          </cell>
          <cell r="V161">
            <v>0.9260993233232353</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cell r="CB161">
            <v>0</v>
          </cell>
          <cell r="CC161">
            <v>0</v>
          </cell>
          <cell r="CD161">
            <v>0</v>
          </cell>
          <cell r="CE161">
            <v>0</v>
          </cell>
          <cell r="CF161">
            <v>0</v>
          </cell>
          <cell r="CG161">
            <v>0</v>
          </cell>
          <cell r="CH161">
            <v>0</v>
          </cell>
          <cell r="CI161">
            <v>0</v>
          </cell>
          <cell r="CJ161">
            <v>0</v>
          </cell>
          <cell r="CK161">
            <v>0</v>
          </cell>
          <cell r="CL161">
            <v>0</v>
          </cell>
          <cell r="CM161">
            <v>0</v>
          </cell>
          <cell r="CN161">
            <v>0</v>
          </cell>
          <cell r="CO161">
            <v>0</v>
          </cell>
          <cell r="CP161">
            <v>0</v>
          </cell>
          <cell r="CQ161">
            <v>0</v>
          </cell>
          <cell r="CR161">
            <v>0</v>
          </cell>
          <cell r="CS161">
            <v>0</v>
          </cell>
          <cell r="CT161">
            <v>0</v>
          </cell>
          <cell r="CU161">
            <v>0</v>
          </cell>
          <cell r="CV161">
            <v>0</v>
          </cell>
          <cell r="CW161">
            <v>0</v>
          </cell>
          <cell r="CX161">
            <v>0</v>
          </cell>
          <cell r="CY161">
            <v>0</v>
          </cell>
          <cell r="CZ161">
            <v>0</v>
          </cell>
          <cell r="DA161">
            <v>0</v>
          </cell>
          <cell r="DB161">
            <v>0</v>
          </cell>
          <cell r="DC161">
            <v>0</v>
          </cell>
          <cell r="DD161">
            <v>0</v>
          </cell>
        </row>
        <row r="162">
          <cell r="B162">
            <v>1122000</v>
          </cell>
          <cell r="C162">
            <v>0</v>
          </cell>
          <cell r="D162" t="str">
            <v>Means-tested</v>
          </cell>
          <cell r="E162">
            <v>0</v>
          </cell>
          <cell r="F162">
            <v>0</v>
          </cell>
          <cell r="G162">
            <v>0</v>
          </cell>
          <cell r="H162">
            <v>0</v>
          </cell>
          <cell r="I162">
            <v>15.417569152446754</v>
          </cell>
          <cell r="J162">
            <v>0</v>
          </cell>
          <cell r="K162">
            <v>15.417569152446754</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cell r="BW162">
            <v>0</v>
          </cell>
          <cell r="BX162">
            <v>0</v>
          </cell>
          <cell r="BY162">
            <v>0</v>
          </cell>
          <cell r="BZ162">
            <v>0</v>
          </cell>
          <cell r="CA162">
            <v>0</v>
          </cell>
          <cell r="CB162">
            <v>0</v>
          </cell>
          <cell r="CC162">
            <v>0</v>
          </cell>
          <cell r="CD162">
            <v>0</v>
          </cell>
          <cell r="CE162">
            <v>0</v>
          </cell>
          <cell r="CF162">
            <v>0</v>
          </cell>
          <cell r="CG162">
            <v>0</v>
          </cell>
          <cell r="CH162">
            <v>0</v>
          </cell>
          <cell r="CI162">
            <v>0</v>
          </cell>
          <cell r="CJ162">
            <v>0</v>
          </cell>
          <cell r="CK162">
            <v>0</v>
          </cell>
          <cell r="CL162">
            <v>0</v>
          </cell>
          <cell r="CM162">
            <v>0</v>
          </cell>
          <cell r="CN162">
            <v>0</v>
          </cell>
          <cell r="CO162">
            <v>0</v>
          </cell>
          <cell r="CP162">
            <v>0</v>
          </cell>
          <cell r="CQ162">
            <v>0</v>
          </cell>
          <cell r="CR162">
            <v>0</v>
          </cell>
          <cell r="CS162">
            <v>0</v>
          </cell>
          <cell r="CT162">
            <v>0</v>
          </cell>
          <cell r="CU162">
            <v>0</v>
          </cell>
          <cell r="CV162">
            <v>0</v>
          </cell>
          <cell r="CW162">
            <v>0</v>
          </cell>
          <cell r="CX162">
            <v>0</v>
          </cell>
          <cell r="CY162">
            <v>0</v>
          </cell>
          <cell r="CZ162">
            <v>0</v>
          </cell>
          <cell r="DA162">
            <v>0</v>
          </cell>
          <cell r="DB162">
            <v>0</v>
          </cell>
          <cell r="DC162">
            <v>0</v>
          </cell>
          <cell r="DD162">
            <v>0</v>
          </cell>
        </row>
        <row r="163">
          <cell r="B163">
            <v>1122100</v>
          </cell>
          <cell r="C163">
            <v>0</v>
          </cell>
          <cell r="D163">
            <v>0</v>
          </cell>
          <cell r="E163" t="str">
            <v>Cash benefits</v>
          </cell>
          <cell r="F163">
            <v>0</v>
          </cell>
          <cell r="G163">
            <v>0</v>
          </cell>
          <cell r="H163">
            <v>0</v>
          </cell>
          <cell r="I163">
            <v>15.417569152446754</v>
          </cell>
          <cell r="J163">
            <v>0</v>
          </cell>
          <cell r="K163">
            <v>15.417569152446754</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0</v>
          </cell>
          <cell r="CB163">
            <v>0</v>
          </cell>
          <cell r="CC163">
            <v>0</v>
          </cell>
          <cell r="CD163">
            <v>0</v>
          </cell>
          <cell r="CE163">
            <v>0</v>
          </cell>
          <cell r="CF163">
            <v>0</v>
          </cell>
          <cell r="CG163">
            <v>0</v>
          </cell>
          <cell r="CH163">
            <v>0</v>
          </cell>
          <cell r="CI163">
            <v>0</v>
          </cell>
          <cell r="CJ163">
            <v>0</v>
          </cell>
          <cell r="CK163">
            <v>0</v>
          </cell>
          <cell r="CL163">
            <v>0</v>
          </cell>
          <cell r="CM163">
            <v>0</v>
          </cell>
          <cell r="CN163">
            <v>0</v>
          </cell>
          <cell r="CO163">
            <v>0</v>
          </cell>
          <cell r="CP163">
            <v>0</v>
          </cell>
          <cell r="CQ163">
            <v>0</v>
          </cell>
          <cell r="CR163">
            <v>0</v>
          </cell>
          <cell r="CS163">
            <v>0</v>
          </cell>
          <cell r="CT163">
            <v>0</v>
          </cell>
          <cell r="CU163">
            <v>0</v>
          </cell>
          <cell r="CV163">
            <v>0</v>
          </cell>
          <cell r="CW163">
            <v>0</v>
          </cell>
          <cell r="CX163">
            <v>0</v>
          </cell>
          <cell r="CY163">
            <v>0</v>
          </cell>
          <cell r="CZ163">
            <v>0</v>
          </cell>
          <cell r="DA163">
            <v>0</v>
          </cell>
          <cell r="DB163">
            <v>0</v>
          </cell>
          <cell r="DC163">
            <v>0</v>
          </cell>
          <cell r="DD163">
            <v>0</v>
          </cell>
        </row>
        <row r="164">
          <cell r="B164">
            <v>1122110</v>
          </cell>
          <cell r="C164">
            <v>0</v>
          </cell>
          <cell r="D164">
            <v>0</v>
          </cell>
          <cell r="E164">
            <v>0</v>
          </cell>
          <cell r="F164" t="str">
            <v xml:space="preserve"> Periodic</v>
          </cell>
          <cell r="G164">
            <v>0</v>
          </cell>
          <cell r="H164">
            <v>0</v>
          </cell>
          <cell r="I164">
            <v>15.417569152446754</v>
          </cell>
          <cell r="J164">
            <v>0</v>
          </cell>
          <cell r="K164">
            <v>15.417569152446754</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0</v>
          </cell>
          <cell r="CB164">
            <v>0</v>
          </cell>
          <cell r="CC164">
            <v>0</v>
          </cell>
          <cell r="CD164">
            <v>0</v>
          </cell>
          <cell r="CE164">
            <v>0</v>
          </cell>
          <cell r="CF164">
            <v>0</v>
          </cell>
          <cell r="CG164">
            <v>0</v>
          </cell>
          <cell r="CH164">
            <v>0</v>
          </cell>
          <cell r="CI164">
            <v>0</v>
          </cell>
          <cell r="CJ164">
            <v>0</v>
          </cell>
          <cell r="CK164">
            <v>0</v>
          </cell>
          <cell r="CL164">
            <v>0</v>
          </cell>
          <cell r="CM164">
            <v>0</v>
          </cell>
          <cell r="CN164">
            <v>0</v>
          </cell>
          <cell r="CO164">
            <v>0</v>
          </cell>
          <cell r="CP164">
            <v>0</v>
          </cell>
          <cell r="CQ164">
            <v>0</v>
          </cell>
          <cell r="CR164">
            <v>0</v>
          </cell>
          <cell r="CS164">
            <v>0</v>
          </cell>
          <cell r="CT164">
            <v>0</v>
          </cell>
          <cell r="CU164">
            <v>0</v>
          </cell>
          <cell r="CV164">
            <v>0</v>
          </cell>
          <cell r="CW164">
            <v>0</v>
          </cell>
          <cell r="CX164">
            <v>0</v>
          </cell>
          <cell r="CY164">
            <v>0</v>
          </cell>
          <cell r="CZ164">
            <v>0</v>
          </cell>
          <cell r="DA164">
            <v>0</v>
          </cell>
          <cell r="DB164">
            <v>0</v>
          </cell>
          <cell r="DC164">
            <v>0</v>
          </cell>
          <cell r="DD164">
            <v>0</v>
          </cell>
        </row>
        <row r="165">
          <cell r="B165">
            <v>1122111</v>
          </cell>
          <cell r="C165">
            <v>0</v>
          </cell>
          <cell r="D165">
            <v>0</v>
          </cell>
          <cell r="E165">
            <v>0</v>
          </cell>
          <cell r="F165">
            <v>0</v>
          </cell>
          <cell r="G165" t="str">
            <v>Disability pension</v>
          </cell>
          <cell r="H165">
            <v>0</v>
          </cell>
          <cell r="I165">
            <v>14.585738224474998</v>
          </cell>
          <cell r="J165">
            <v>0</v>
          </cell>
          <cell r="K165">
            <v>14.585738224474998</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cell r="CN165">
            <v>0</v>
          </cell>
          <cell r="CO165">
            <v>0</v>
          </cell>
          <cell r="CP165">
            <v>0</v>
          </cell>
          <cell r="CQ165">
            <v>0</v>
          </cell>
          <cell r="CR165">
            <v>0</v>
          </cell>
          <cell r="CS165">
            <v>0</v>
          </cell>
          <cell r="CT165">
            <v>0</v>
          </cell>
          <cell r="CU165">
            <v>0</v>
          </cell>
          <cell r="CV165">
            <v>0</v>
          </cell>
          <cell r="CW165">
            <v>0</v>
          </cell>
          <cell r="CX165">
            <v>0</v>
          </cell>
          <cell r="CY165">
            <v>0</v>
          </cell>
          <cell r="CZ165">
            <v>0</v>
          </cell>
          <cell r="DA165">
            <v>0</v>
          </cell>
          <cell r="DB165">
            <v>0</v>
          </cell>
          <cell r="DC165">
            <v>0</v>
          </cell>
          <cell r="DD165">
            <v>0</v>
          </cell>
        </row>
        <row r="166">
          <cell r="B166">
            <v>1122112</v>
          </cell>
          <cell r="C166">
            <v>0</v>
          </cell>
          <cell r="D166">
            <v>0</v>
          </cell>
          <cell r="E166">
            <v>0</v>
          </cell>
          <cell r="F166">
            <v>0</v>
          </cell>
          <cell r="G166" t="str">
            <v>Early retirement benefit due to reduced capacity to work</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cell r="CN166">
            <v>0</v>
          </cell>
          <cell r="CO166">
            <v>0</v>
          </cell>
          <cell r="CP166">
            <v>0</v>
          </cell>
          <cell r="CQ166">
            <v>0</v>
          </cell>
          <cell r="CR166">
            <v>0</v>
          </cell>
          <cell r="CS166">
            <v>0</v>
          </cell>
          <cell r="CT166">
            <v>0</v>
          </cell>
          <cell r="CU166">
            <v>0</v>
          </cell>
          <cell r="CV166">
            <v>0</v>
          </cell>
          <cell r="CW166">
            <v>0</v>
          </cell>
          <cell r="CX166">
            <v>0</v>
          </cell>
          <cell r="CY166">
            <v>0</v>
          </cell>
          <cell r="CZ166">
            <v>0</v>
          </cell>
          <cell r="DA166">
            <v>0</v>
          </cell>
          <cell r="DB166">
            <v>0</v>
          </cell>
          <cell r="DC166">
            <v>0</v>
          </cell>
          <cell r="DD166">
            <v>0</v>
          </cell>
        </row>
        <row r="167">
          <cell r="B167">
            <v>1122113</v>
          </cell>
          <cell r="C167">
            <v>0</v>
          </cell>
          <cell r="D167">
            <v>0</v>
          </cell>
          <cell r="E167">
            <v>0</v>
          </cell>
          <cell r="F167">
            <v>0</v>
          </cell>
          <cell r="G167" t="str">
            <v>Care allowance</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row>
        <row r="168">
          <cell r="B168">
            <v>1122114</v>
          </cell>
          <cell r="C168">
            <v>0</v>
          </cell>
          <cell r="D168">
            <v>0</v>
          </cell>
          <cell r="E168">
            <v>0</v>
          </cell>
          <cell r="F168">
            <v>0</v>
          </cell>
          <cell r="G168" t="str">
            <v>Economic integration of the handicapped</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cell r="BW168">
            <v>0</v>
          </cell>
          <cell r="BX168">
            <v>0</v>
          </cell>
          <cell r="BY168">
            <v>0</v>
          </cell>
          <cell r="BZ168">
            <v>0</v>
          </cell>
          <cell r="CA168">
            <v>0</v>
          </cell>
          <cell r="CB168">
            <v>0</v>
          </cell>
          <cell r="CC168">
            <v>0</v>
          </cell>
          <cell r="CD168">
            <v>0</v>
          </cell>
          <cell r="CE168">
            <v>0</v>
          </cell>
          <cell r="CF168">
            <v>0</v>
          </cell>
          <cell r="CG168">
            <v>0</v>
          </cell>
          <cell r="CH168">
            <v>0</v>
          </cell>
          <cell r="CI168">
            <v>0</v>
          </cell>
          <cell r="CJ168">
            <v>0</v>
          </cell>
          <cell r="CK168">
            <v>0</v>
          </cell>
          <cell r="CL168">
            <v>0</v>
          </cell>
          <cell r="CM168">
            <v>0</v>
          </cell>
          <cell r="CN168">
            <v>0</v>
          </cell>
          <cell r="CO168">
            <v>0</v>
          </cell>
          <cell r="CP168">
            <v>0</v>
          </cell>
          <cell r="CQ168">
            <v>0</v>
          </cell>
          <cell r="CR168">
            <v>0</v>
          </cell>
          <cell r="CS168">
            <v>0</v>
          </cell>
          <cell r="CT168">
            <v>0</v>
          </cell>
          <cell r="CU168">
            <v>0</v>
          </cell>
          <cell r="CV168">
            <v>0</v>
          </cell>
          <cell r="CW168">
            <v>0</v>
          </cell>
          <cell r="CX168">
            <v>0</v>
          </cell>
          <cell r="CY168">
            <v>0</v>
          </cell>
          <cell r="CZ168">
            <v>0</v>
          </cell>
          <cell r="DA168">
            <v>0</v>
          </cell>
          <cell r="DB168">
            <v>0</v>
          </cell>
          <cell r="DC168">
            <v>0</v>
          </cell>
          <cell r="DD168">
            <v>0</v>
          </cell>
        </row>
        <row r="169">
          <cell r="B169">
            <v>1122115</v>
          </cell>
          <cell r="C169">
            <v>0</v>
          </cell>
          <cell r="D169">
            <v>0</v>
          </cell>
          <cell r="E169">
            <v>0</v>
          </cell>
          <cell r="F169">
            <v>0</v>
          </cell>
          <cell r="G169" t="str">
            <v>Other cash periodic benefits</v>
          </cell>
          <cell r="H169">
            <v>0</v>
          </cell>
          <cell r="I169">
            <v>0.83183092797175595</v>
          </cell>
          <cell r="J169">
            <v>0</v>
          </cell>
          <cell r="K169">
            <v>0.83183092797175595</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0</v>
          </cell>
          <cell r="CB169">
            <v>0</v>
          </cell>
          <cell r="CC169">
            <v>0</v>
          </cell>
          <cell r="CD169">
            <v>0</v>
          </cell>
          <cell r="CE169">
            <v>0</v>
          </cell>
          <cell r="CF169">
            <v>0</v>
          </cell>
          <cell r="CG169">
            <v>0</v>
          </cell>
          <cell r="CH169">
            <v>0</v>
          </cell>
          <cell r="CI169">
            <v>0</v>
          </cell>
          <cell r="CJ169">
            <v>0</v>
          </cell>
          <cell r="CK169">
            <v>0</v>
          </cell>
          <cell r="CL169">
            <v>0</v>
          </cell>
          <cell r="CM169">
            <v>0</v>
          </cell>
          <cell r="CN169">
            <v>0</v>
          </cell>
          <cell r="CO169">
            <v>0</v>
          </cell>
          <cell r="CP169">
            <v>0</v>
          </cell>
          <cell r="CQ169">
            <v>0</v>
          </cell>
          <cell r="CR169">
            <v>0</v>
          </cell>
          <cell r="CS169">
            <v>0</v>
          </cell>
          <cell r="CT169">
            <v>0</v>
          </cell>
          <cell r="CU169">
            <v>0</v>
          </cell>
          <cell r="CV169">
            <v>0</v>
          </cell>
          <cell r="CW169">
            <v>0</v>
          </cell>
          <cell r="CX169">
            <v>0</v>
          </cell>
          <cell r="CY169">
            <v>0</v>
          </cell>
          <cell r="CZ169">
            <v>0</v>
          </cell>
          <cell r="DA169">
            <v>0</v>
          </cell>
          <cell r="DB169">
            <v>0</v>
          </cell>
          <cell r="DC169">
            <v>0</v>
          </cell>
          <cell r="DD169">
            <v>0</v>
          </cell>
        </row>
        <row r="170">
          <cell r="B170">
            <v>1122120</v>
          </cell>
          <cell r="C170">
            <v>0</v>
          </cell>
          <cell r="D170">
            <v>0</v>
          </cell>
          <cell r="E170">
            <v>0</v>
          </cell>
          <cell r="F170" t="str">
            <v xml:space="preserve"> Lump sum</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row>
        <row r="171">
          <cell r="B171">
            <v>1122121</v>
          </cell>
          <cell r="C171">
            <v>0</v>
          </cell>
          <cell r="D171">
            <v>0</v>
          </cell>
          <cell r="E171">
            <v>0</v>
          </cell>
          <cell r="F171">
            <v>0</v>
          </cell>
          <cell r="G171" t="str">
            <v>Care allowance</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row>
        <row r="172">
          <cell r="B172">
            <v>1122122</v>
          </cell>
          <cell r="C172">
            <v>0</v>
          </cell>
          <cell r="D172">
            <v>0</v>
          </cell>
          <cell r="E172">
            <v>0</v>
          </cell>
          <cell r="F172">
            <v>0</v>
          </cell>
          <cell r="G172" t="str">
            <v>Economic integration of the handicapped</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row>
        <row r="173">
          <cell r="B173">
            <v>1122123</v>
          </cell>
          <cell r="C173">
            <v>0</v>
          </cell>
          <cell r="D173">
            <v>0</v>
          </cell>
          <cell r="E173">
            <v>0</v>
          </cell>
          <cell r="F173">
            <v>0</v>
          </cell>
          <cell r="G173" t="str">
            <v>Other cash lump sum benefits</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0</v>
          </cell>
          <cell r="CB173">
            <v>0</v>
          </cell>
          <cell r="CC173">
            <v>0</v>
          </cell>
          <cell r="CD173">
            <v>0</v>
          </cell>
          <cell r="CE173">
            <v>0</v>
          </cell>
          <cell r="CF173">
            <v>0</v>
          </cell>
          <cell r="CG173">
            <v>0</v>
          </cell>
          <cell r="CH173">
            <v>0</v>
          </cell>
          <cell r="CI173">
            <v>0</v>
          </cell>
          <cell r="CJ173">
            <v>0</v>
          </cell>
          <cell r="CK173">
            <v>0</v>
          </cell>
          <cell r="CL173">
            <v>0</v>
          </cell>
          <cell r="CM173">
            <v>0</v>
          </cell>
          <cell r="CN173">
            <v>0</v>
          </cell>
          <cell r="CO173">
            <v>0</v>
          </cell>
          <cell r="CP173">
            <v>0</v>
          </cell>
          <cell r="CQ173">
            <v>0</v>
          </cell>
          <cell r="CR173">
            <v>0</v>
          </cell>
          <cell r="CS173">
            <v>0</v>
          </cell>
          <cell r="CT173">
            <v>0</v>
          </cell>
          <cell r="CU173">
            <v>0</v>
          </cell>
          <cell r="CV173">
            <v>0</v>
          </cell>
          <cell r="CW173">
            <v>0</v>
          </cell>
          <cell r="CX173">
            <v>0</v>
          </cell>
          <cell r="CY173">
            <v>0</v>
          </cell>
          <cell r="CZ173">
            <v>0</v>
          </cell>
          <cell r="DA173">
            <v>0</v>
          </cell>
          <cell r="DB173">
            <v>0</v>
          </cell>
          <cell r="DC173">
            <v>0</v>
          </cell>
          <cell r="DD173">
            <v>0</v>
          </cell>
        </row>
        <row r="174">
          <cell r="B174">
            <v>1122200</v>
          </cell>
          <cell r="C174">
            <v>0</v>
          </cell>
          <cell r="D174">
            <v>0</v>
          </cell>
          <cell r="E174" t="str">
            <v>Benefits in kind</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0</v>
          </cell>
          <cell r="CB174">
            <v>0</v>
          </cell>
          <cell r="CC174">
            <v>0</v>
          </cell>
          <cell r="CD174">
            <v>0</v>
          </cell>
          <cell r="CE174">
            <v>0</v>
          </cell>
          <cell r="CF174">
            <v>0</v>
          </cell>
          <cell r="CG174">
            <v>0</v>
          </cell>
          <cell r="CH174">
            <v>0</v>
          </cell>
          <cell r="CI174">
            <v>0</v>
          </cell>
          <cell r="CJ174">
            <v>0</v>
          </cell>
          <cell r="CK174">
            <v>0</v>
          </cell>
          <cell r="CL174">
            <v>0</v>
          </cell>
          <cell r="CM174">
            <v>0</v>
          </cell>
          <cell r="CN174">
            <v>0</v>
          </cell>
          <cell r="CO174">
            <v>0</v>
          </cell>
          <cell r="CP174">
            <v>0</v>
          </cell>
          <cell r="CQ174">
            <v>0</v>
          </cell>
          <cell r="CR174">
            <v>0</v>
          </cell>
          <cell r="CS174">
            <v>0</v>
          </cell>
          <cell r="CT174">
            <v>0</v>
          </cell>
          <cell r="CU174">
            <v>0</v>
          </cell>
          <cell r="CV174">
            <v>0</v>
          </cell>
          <cell r="CW174">
            <v>0</v>
          </cell>
          <cell r="CX174">
            <v>0</v>
          </cell>
          <cell r="CY174">
            <v>0</v>
          </cell>
          <cell r="CZ174">
            <v>0</v>
          </cell>
          <cell r="DA174">
            <v>0</v>
          </cell>
          <cell r="DB174">
            <v>0</v>
          </cell>
          <cell r="DC174">
            <v>0</v>
          </cell>
          <cell r="DD174">
            <v>0</v>
          </cell>
        </row>
        <row r="175">
          <cell r="B175">
            <v>1122201</v>
          </cell>
          <cell r="C175">
            <v>0</v>
          </cell>
          <cell r="D175">
            <v>0</v>
          </cell>
          <cell r="E175">
            <v>0</v>
          </cell>
          <cell r="F175" t="str">
            <v>Accommodation</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0</v>
          </cell>
          <cell r="CB175">
            <v>0</v>
          </cell>
          <cell r="CC175">
            <v>0</v>
          </cell>
          <cell r="CD175">
            <v>0</v>
          </cell>
          <cell r="CE175">
            <v>0</v>
          </cell>
          <cell r="CF175">
            <v>0</v>
          </cell>
          <cell r="CG175">
            <v>0</v>
          </cell>
          <cell r="CH175">
            <v>0</v>
          </cell>
          <cell r="CI175">
            <v>0</v>
          </cell>
          <cell r="CJ175">
            <v>0</v>
          </cell>
          <cell r="CK175">
            <v>0</v>
          </cell>
          <cell r="CL175">
            <v>0</v>
          </cell>
          <cell r="CM175">
            <v>0</v>
          </cell>
          <cell r="CN175">
            <v>0</v>
          </cell>
          <cell r="CO175">
            <v>0</v>
          </cell>
          <cell r="CP175">
            <v>0</v>
          </cell>
          <cell r="CQ175">
            <v>0</v>
          </cell>
          <cell r="CR175">
            <v>0</v>
          </cell>
          <cell r="CS175">
            <v>0</v>
          </cell>
          <cell r="CT175">
            <v>0</v>
          </cell>
          <cell r="CU175">
            <v>0</v>
          </cell>
          <cell r="CV175">
            <v>0</v>
          </cell>
          <cell r="CW175">
            <v>0</v>
          </cell>
          <cell r="CX175">
            <v>0</v>
          </cell>
          <cell r="CY175">
            <v>0</v>
          </cell>
          <cell r="CZ175">
            <v>0</v>
          </cell>
          <cell r="DA175">
            <v>0</v>
          </cell>
          <cell r="DB175">
            <v>0</v>
          </cell>
          <cell r="DC175">
            <v>0</v>
          </cell>
          <cell r="DD175">
            <v>0</v>
          </cell>
        </row>
        <row r="176">
          <cell r="B176">
            <v>1122202</v>
          </cell>
          <cell r="C176">
            <v>0</v>
          </cell>
          <cell r="D176">
            <v>0</v>
          </cell>
          <cell r="E176">
            <v>0</v>
          </cell>
          <cell r="F176" t="str">
            <v>Assistance in carrying out daily tasks</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cell r="BW176">
            <v>0</v>
          </cell>
          <cell r="BX176">
            <v>0</v>
          </cell>
          <cell r="BY176">
            <v>0</v>
          </cell>
          <cell r="BZ176">
            <v>0</v>
          </cell>
          <cell r="CA176">
            <v>0</v>
          </cell>
          <cell r="CB176">
            <v>0</v>
          </cell>
          <cell r="CC176">
            <v>0</v>
          </cell>
          <cell r="CD176">
            <v>0</v>
          </cell>
          <cell r="CE176">
            <v>0</v>
          </cell>
          <cell r="CF176">
            <v>0</v>
          </cell>
          <cell r="CG176">
            <v>0</v>
          </cell>
          <cell r="CH176">
            <v>0</v>
          </cell>
          <cell r="CI176">
            <v>0</v>
          </cell>
          <cell r="CJ176">
            <v>0</v>
          </cell>
          <cell r="CK176">
            <v>0</v>
          </cell>
          <cell r="CL176">
            <v>0</v>
          </cell>
          <cell r="CM176">
            <v>0</v>
          </cell>
          <cell r="CN176">
            <v>0</v>
          </cell>
          <cell r="CO176">
            <v>0</v>
          </cell>
          <cell r="CP176">
            <v>0</v>
          </cell>
          <cell r="CQ176">
            <v>0</v>
          </cell>
          <cell r="CR176">
            <v>0</v>
          </cell>
          <cell r="CS176">
            <v>0</v>
          </cell>
          <cell r="CT176">
            <v>0</v>
          </cell>
          <cell r="CU176">
            <v>0</v>
          </cell>
          <cell r="CV176">
            <v>0</v>
          </cell>
          <cell r="CW176">
            <v>0</v>
          </cell>
          <cell r="CX176">
            <v>0</v>
          </cell>
          <cell r="CY176">
            <v>0</v>
          </cell>
          <cell r="CZ176">
            <v>0</v>
          </cell>
          <cell r="DA176">
            <v>0</v>
          </cell>
          <cell r="DB176">
            <v>0</v>
          </cell>
          <cell r="DC176">
            <v>0</v>
          </cell>
          <cell r="DD176">
            <v>0</v>
          </cell>
        </row>
        <row r="177">
          <cell r="B177">
            <v>1122203</v>
          </cell>
          <cell r="C177">
            <v>0</v>
          </cell>
          <cell r="D177">
            <v>0</v>
          </cell>
          <cell r="E177">
            <v>0</v>
          </cell>
          <cell r="F177" t="str">
            <v>Rehabilitation</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0</v>
          </cell>
          <cell r="CB177">
            <v>0</v>
          </cell>
          <cell r="CC177">
            <v>0</v>
          </cell>
          <cell r="CD177">
            <v>0</v>
          </cell>
          <cell r="CE177">
            <v>0</v>
          </cell>
          <cell r="CF177">
            <v>0</v>
          </cell>
          <cell r="CG177">
            <v>0</v>
          </cell>
          <cell r="CH177">
            <v>0</v>
          </cell>
          <cell r="CI177">
            <v>0</v>
          </cell>
          <cell r="CJ177">
            <v>0</v>
          </cell>
          <cell r="CK177">
            <v>0</v>
          </cell>
          <cell r="CL177">
            <v>0</v>
          </cell>
          <cell r="CM177">
            <v>0</v>
          </cell>
          <cell r="CN177">
            <v>0</v>
          </cell>
          <cell r="CO177">
            <v>0</v>
          </cell>
          <cell r="CP177">
            <v>0</v>
          </cell>
          <cell r="CQ177">
            <v>0</v>
          </cell>
          <cell r="CR177">
            <v>0</v>
          </cell>
          <cell r="CS177">
            <v>0</v>
          </cell>
          <cell r="CT177">
            <v>0</v>
          </cell>
          <cell r="CU177">
            <v>0</v>
          </cell>
          <cell r="CV177">
            <v>0</v>
          </cell>
          <cell r="CW177">
            <v>0</v>
          </cell>
          <cell r="CX177">
            <v>0</v>
          </cell>
          <cell r="CY177">
            <v>0</v>
          </cell>
          <cell r="CZ177">
            <v>0</v>
          </cell>
          <cell r="DA177">
            <v>0</v>
          </cell>
          <cell r="DB177">
            <v>0</v>
          </cell>
          <cell r="DC177">
            <v>0</v>
          </cell>
          <cell r="DD177">
            <v>0</v>
          </cell>
        </row>
        <row r="178">
          <cell r="B178">
            <v>1122204</v>
          </cell>
          <cell r="C178">
            <v>0</v>
          </cell>
          <cell r="D178">
            <v>0</v>
          </cell>
          <cell r="E178">
            <v>0</v>
          </cell>
          <cell r="F178" t="str">
            <v>Other benefits in kind</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0</v>
          </cell>
          <cell r="CB178">
            <v>0</v>
          </cell>
          <cell r="CC178">
            <v>0</v>
          </cell>
          <cell r="CD178">
            <v>0</v>
          </cell>
          <cell r="CE178">
            <v>0</v>
          </cell>
          <cell r="CF178">
            <v>0</v>
          </cell>
          <cell r="CG178">
            <v>0</v>
          </cell>
          <cell r="CH178">
            <v>0</v>
          </cell>
          <cell r="CI178">
            <v>0</v>
          </cell>
          <cell r="CJ178">
            <v>0</v>
          </cell>
          <cell r="CK178">
            <v>0</v>
          </cell>
          <cell r="CL178">
            <v>0</v>
          </cell>
          <cell r="CM178">
            <v>0</v>
          </cell>
          <cell r="CN178">
            <v>0</v>
          </cell>
          <cell r="CO178">
            <v>0</v>
          </cell>
          <cell r="CP178">
            <v>0</v>
          </cell>
          <cell r="CQ178">
            <v>0</v>
          </cell>
          <cell r="CR178">
            <v>0</v>
          </cell>
          <cell r="CS178">
            <v>0</v>
          </cell>
          <cell r="CT178">
            <v>0</v>
          </cell>
          <cell r="CU178">
            <v>0</v>
          </cell>
          <cell r="CV178">
            <v>0</v>
          </cell>
          <cell r="CW178">
            <v>0</v>
          </cell>
          <cell r="CX178">
            <v>0</v>
          </cell>
          <cell r="CY178">
            <v>0</v>
          </cell>
          <cell r="CZ178">
            <v>0</v>
          </cell>
          <cell r="DA178">
            <v>0</v>
          </cell>
          <cell r="DB178">
            <v>0</v>
          </cell>
          <cell r="DC178">
            <v>0</v>
          </cell>
          <cell r="DD178">
            <v>0</v>
          </cell>
        </row>
        <row r="179">
          <cell r="B179">
            <v>0</v>
          </cell>
          <cell r="C179">
            <v>0</v>
          </cell>
          <cell r="E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0</v>
          </cell>
          <cell r="CB179">
            <v>0</v>
          </cell>
          <cell r="CC179">
            <v>0</v>
          </cell>
          <cell r="CD179">
            <v>0</v>
          </cell>
          <cell r="CE179">
            <v>0</v>
          </cell>
          <cell r="CF179">
            <v>0</v>
          </cell>
          <cell r="CG179">
            <v>0</v>
          </cell>
          <cell r="CH179">
            <v>0</v>
          </cell>
          <cell r="CI179">
            <v>0</v>
          </cell>
          <cell r="CJ179">
            <v>0</v>
          </cell>
          <cell r="CK179">
            <v>0</v>
          </cell>
          <cell r="CL179">
            <v>0</v>
          </cell>
          <cell r="CM179">
            <v>0</v>
          </cell>
          <cell r="CN179">
            <v>0</v>
          </cell>
          <cell r="CO179">
            <v>0</v>
          </cell>
          <cell r="CP179">
            <v>0</v>
          </cell>
          <cell r="CQ179">
            <v>0</v>
          </cell>
          <cell r="CR179">
            <v>0</v>
          </cell>
          <cell r="CS179">
            <v>0</v>
          </cell>
          <cell r="CT179">
            <v>0</v>
          </cell>
          <cell r="CU179">
            <v>0</v>
          </cell>
          <cell r="CV179">
            <v>0</v>
          </cell>
          <cell r="CW179">
            <v>0</v>
          </cell>
          <cell r="CX179">
            <v>0</v>
          </cell>
          <cell r="CY179">
            <v>0</v>
          </cell>
          <cell r="CZ179">
            <v>0</v>
          </cell>
          <cell r="DA179">
            <v>0</v>
          </cell>
          <cell r="DB179">
            <v>0</v>
          </cell>
          <cell r="DC179">
            <v>0</v>
          </cell>
          <cell r="DD179">
            <v>0</v>
          </cell>
        </row>
        <row r="180">
          <cell r="B180">
            <v>0</v>
          </cell>
          <cell r="C180">
            <v>0</v>
          </cell>
          <cell r="D180">
            <v>0</v>
          </cell>
          <cell r="E180">
            <v>0</v>
          </cell>
          <cell r="F180">
            <v>0</v>
          </cell>
          <cell r="G180">
            <v>0</v>
          </cell>
          <cell r="H180">
            <v>0</v>
          </cell>
          <cell r="I180" t="str">
            <v>All schemes</v>
          </cell>
          <cell r="J180" t="str">
            <v>Scheme 01</v>
          </cell>
          <cell r="K180" t="str">
            <v>Scheme 02</v>
          </cell>
          <cell r="L180" t="str">
            <v>Scheme 03</v>
          </cell>
          <cell r="M180" t="str">
            <v>Scheme 04</v>
          </cell>
          <cell r="N180" t="str">
            <v>Scheme 05</v>
          </cell>
          <cell r="O180" t="str">
            <v>Scheme 06</v>
          </cell>
          <cell r="P180" t="str">
            <v>Scheme 07</v>
          </cell>
          <cell r="Q180" t="str">
            <v>Scheme 08</v>
          </cell>
          <cell r="R180" t="str">
            <v>Scheme 09</v>
          </cell>
          <cell r="S180" t="str">
            <v>Scheme 10</v>
          </cell>
          <cell r="T180" t="str">
            <v>Scheme 11</v>
          </cell>
          <cell r="U180" t="str">
            <v>Scheme 12</v>
          </cell>
          <cell r="V180" t="str">
            <v>Scheme 13</v>
          </cell>
          <cell r="W180" t="str">
            <v>Scheme 14</v>
          </cell>
          <cell r="X180" t="str">
            <v>Scheme 15</v>
          </cell>
          <cell r="Y180" t="str">
            <v>Scheme 16</v>
          </cell>
          <cell r="Z180" t="str">
            <v>Scheme 17</v>
          </cell>
          <cell r="AA180" t="str">
            <v>Scheme 18</v>
          </cell>
          <cell r="AB180" t="str">
            <v>Scheme 19</v>
          </cell>
          <cell r="AC180" t="str">
            <v>Scheme 20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cell r="BW180">
            <v>0</v>
          </cell>
          <cell r="BX180">
            <v>0</v>
          </cell>
          <cell r="BY180">
            <v>0</v>
          </cell>
          <cell r="BZ180">
            <v>0</v>
          </cell>
          <cell r="CA180">
            <v>0</v>
          </cell>
          <cell r="CB180">
            <v>0</v>
          </cell>
          <cell r="CC180">
            <v>0</v>
          </cell>
          <cell r="CD180">
            <v>0</v>
          </cell>
          <cell r="CE180">
            <v>0</v>
          </cell>
          <cell r="CF180">
            <v>0</v>
          </cell>
          <cell r="CG180">
            <v>0</v>
          </cell>
          <cell r="CH180">
            <v>0</v>
          </cell>
          <cell r="CI180">
            <v>0</v>
          </cell>
          <cell r="CJ180">
            <v>0</v>
          </cell>
          <cell r="CK180">
            <v>0</v>
          </cell>
          <cell r="CL180">
            <v>0</v>
          </cell>
          <cell r="CM180">
            <v>0</v>
          </cell>
          <cell r="CN180">
            <v>0</v>
          </cell>
          <cell r="CO180">
            <v>0</v>
          </cell>
          <cell r="CP180">
            <v>0</v>
          </cell>
          <cell r="CQ180">
            <v>0</v>
          </cell>
          <cell r="CR180">
            <v>0</v>
          </cell>
          <cell r="CS180">
            <v>0</v>
          </cell>
          <cell r="CT180">
            <v>0</v>
          </cell>
          <cell r="CU180">
            <v>0</v>
          </cell>
          <cell r="CV180">
            <v>0</v>
          </cell>
          <cell r="CW180">
            <v>0</v>
          </cell>
          <cell r="CX180">
            <v>0</v>
          </cell>
          <cell r="CY180">
            <v>0</v>
          </cell>
          <cell r="CZ180">
            <v>0</v>
          </cell>
          <cell r="DA180">
            <v>0</v>
          </cell>
          <cell r="DB180">
            <v>0</v>
          </cell>
          <cell r="DC180">
            <v>0</v>
          </cell>
          <cell r="DD180">
            <v>0</v>
          </cell>
        </row>
        <row r="181">
          <cell r="B181">
            <v>1130000</v>
          </cell>
          <cell r="C181" t="str">
            <v>Social protection benefits</v>
          </cell>
          <cell r="D181">
            <v>0</v>
          </cell>
          <cell r="E181">
            <v>0</v>
          </cell>
          <cell r="F181">
            <v>0</v>
          </cell>
          <cell r="G181">
            <v>0</v>
          </cell>
          <cell r="H181">
            <v>0</v>
          </cell>
          <cell r="I181">
            <v>688.6485410194025</v>
          </cell>
          <cell r="J181">
            <v>497.10980119098338</v>
          </cell>
          <cell r="K181">
            <v>25.604784126065145</v>
          </cell>
          <cell r="L181">
            <v>0</v>
          </cell>
          <cell r="M181">
            <v>68.930285830659216</v>
          </cell>
          <cell r="N181">
            <v>0</v>
          </cell>
          <cell r="O181">
            <v>90.123406000000003</v>
          </cell>
          <cell r="P181">
            <v>0</v>
          </cell>
          <cell r="Q181">
            <v>0</v>
          </cell>
          <cell r="R181">
            <v>0</v>
          </cell>
          <cell r="S181">
            <v>0</v>
          </cell>
          <cell r="T181">
            <v>0</v>
          </cell>
          <cell r="U181">
            <v>0</v>
          </cell>
          <cell r="V181">
            <v>1.9594854694724668</v>
          </cell>
          <cell r="W181">
            <v>0</v>
          </cell>
          <cell r="X181">
            <v>3.171531052222345</v>
          </cell>
          <cell r="Y181">
            <v>0.18562925</v>
          </cell>
          <cell r="Z181">
            <v>0</v>
          </cell>
          <cell r="AA181">
            <v>0</v>
          </cell>
          <cell r="AB181">
            <v>1.5636181</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0</v>
          </cell>
          <cell r="CB181">
            <v>0</v>
          </cell>
          <cell r="CC181">
            <v>0</v>
          </cell>
          <cell r="CD181">
            <v>0</v>
          </cell>
          <cell r="CE181">
            <v>0</v>
          </cell>
          <cell r="CF181">
            <v>0</v>
          </cell>
          <cell r="CG181">
            <v>0</v>
          </cell>
          <cell r="CH181">
            <v>0</v>
          </cell>
          <cell r="CI181">
            <v>0</v>
          </cell>
          <cell r="CJ181">
            <v>0</v>
          </cell>
          <cell r="CK181">
            <v>0</v>
          </cell>
          <cell r="CL181">
            <v>0</v>
          </cell>
          <cell r="CM181">
            <v>0</v>
          </cell>
          <cell r="CN181">
            <v>0</v>
          </cell>
          <cell r="CO181">
            <v>0</v>
          </cell>
          <cell r="CP181">
            <v>0</v>
          </cell>
          <cell r="CQ181">
            <v>0</v>
          </cell>
          <cell r="CR181">
            <v>0</v>
          </cell>
          <cell r="CS181">
            <v>0</v>
          </cell>
          <cell r="CT181">
            <v>0</v>
          </cell>
          <cell r="CU181">
            <v>0</v>
          </cell>
          <cell r="CV181">
            <v>0</v>
          </cell>
          <cell r="CW181">
            <v>0</v>
          </cell>
          <cell r="CX181">
            <v>0</v>
          </cell>
          <cell r="CY181">
            <v>0</v>
          </cell>
          <cell r="CZ181">
            <v>0</v>
          </cell>
          <cell r="DA181">
            <v>0</v>
          </cell>
          <cell r="DB181">
            <v>0</v>
          </cell>
          <cell r="DC181">
            <v>0</v>
          </cell>
          <cell r="DD181">
            <v>0</v>
          </cell>
        </row>
        <row r="182">
          <cell r="B182">
            <v>1131000</v>
          </cell>
          <cell r="C182">
            <v>0</v>
          </cell>
          <cell r="D182" t="str">
            <v>Non Means-tested</v>
          </cell>
          <cell r="E182">
            <v>0</v>
          </cell>
          <cell r="F182">
            <v>0</v>
          </cell>
          <cell r="G182">
            <v>0</v>
          </cell>
          <cell r="H182">
            <v>0</v>
          </cell>
          <cell r="I182">
            <v>662.85812764333741</v>
          </cell>
          <cell r="J182">
            <v>497.10980119098338</v>
          </cell>
          <cell r="K182">
            <v>0</v>
          </cell>
          <cell r="L182">
            <v>0</v>
          </cell>
          <cell r="M182">
            <v>68.930285830659216</v>
          </cell>
          <cell r="N182">
            <v>0</v>
          </cell>
          <cell r="O182">
            <v>90.123406000000003</v>
          </cell>
          <cell r="P182">
            <v>0</v>
          </cell>
          <cell r="Q182">
            <v>0</v>
          </cell>
          <cell r="R182">
            <v>0</v>
          </cell>
          <cell r="S182">
            <v>0</v>
          </cell>
          <cell r="T182">
            <v>0</v>
          </cell>
          <cell r="U182">
            <v>0</v>
          </cell>
          <cell r="V182">
            <v>1.9594854694724668</v>
          </cell>
          <cell r="W182">
            <v>0</v>
          </cell>
          <cell r="X182">
            <v>3.171531052222345</v>
          </cell>
          <cell r="Y182">
            <v>0</v>
          </cell>
          <cell r="Z182">
            <v>0</v>
          </cell>
          <cell r="AA182">
            <v>0</v>
          </cell>
          <cell r="AB182">
            <v>1.5636181</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row>
        <row r="183">
          <cell r="B183">
            <v>1131100</v>
          </cell>
          <cell r="C183">
            <v>0</v>
          </cell>
          <cell r="D183">
            <v>0</v>
          </cell>
          <cell r="E183" t="str">
            <v>Cash benefits</v>
          </cell>
          <cell r="F183">
            <v>0</v>
          </cell>
          <cell r="G183">
            <v>0</v>
          </cell>
          <cell r="H183">
            <v>0</v>
          </cell>
          <cell r="I183">
            <v>595.90188519098342</v>
          </cell>
          <cell r="J183">
            <v>497.10980119098338</v>
          </cell>
          <cell r="K183">
            <v>0</v>
          </cell>
          <cell r="L183">
            <v>0</v>
          </cell>
          <cell r="M183">
            <v>8.6686779999999999</v>
          </cell>
          <cell r="N183">
            <v>0</v>
          </cell>
          <cell r="O183">
            <v>90.123406000000003</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row>
        <row r="184">
          <cell r="B184">
            <v>1131110</v>
          </cell>
          <cell r="C184">
            <v>0</v>
          </cell>
          <cell r="D184">
            <v>0</v>
          </cell>
          <cell r="E184">
            <v>0</v>
          </cell>
          <cell r="F184" t="str">
            <v xml:space="preserve"> Periodic</v>
          </cell>
          <cell r="G184">
            <v>0</v>
          </cell>
          <cell r="H184">
            <v>0</v>
          </cell>
          <cell r="I184">
            <v>587.41072919098337</v>
          </cell>
          <cell r="J184">
            <v>497.10980119098338</v>
          </cell>
          <cell r="K184">
            <v>0</v>
          </cell>
          <cell r="L184">
            <v>0</v>
          </cell>
          <cell r="M184">
            <v>0.17752200000000001</v>
          </cell>
          <cell r="N184">
            <v>0</v>
          </cell>
          <cell r="O184">
            <v>90.123406000000003</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row>
        <row r="185">
          <cell r="B185">
            <v>1131111</v>
          </cell>
          <cell r="C185">
            <v>0</v>
          </cell>
          <cell r="D185">
            <v>0</v>
          </cell>
          <cell r="E185">
            <v>0</v>
          </cell>
          <cell r="F185">
            <v>0</v>
          </cell>
          <cell r="G185" t="str">
            <v>Old-age pension</v>
          </cell>
          <cell r="H185">
            <v>0</v>
          </cell>
          <cell r="I185">
            <v>537.40941181024004</v>
          </cell>
          <cell r="J185">
            <v>447.57943681024</v>
          </cell>
          <cell r="K185">
            <v>0</v>
          </cell>
          <cell r="L185">
            <v>0</v>
          </cell>
          <cell r="M185">
            <v>0</v>
          </cell>
          <cell r="N185">
            <v>0</v>
          </cell>
          <cell r="O185">
            <v>89.829975000000005</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0</v>
          </cell>
          <cell r="CB185">
            <v>0</v>
          </cell>
          <cell r="CC185">
            <v>0</v>
          </cell>
          <cell r="CD185">
            <v>0</v>
          </cell>
          <cell r="CE185">
            <v>0</v>
          </cell>
          <cell r="CF185">
            <v>0</v>
          </cell>
          <cell r="CG185">
            <v>0</v>
          </cell>
          <cell r="CH185">
            <v>0</v>
          </cell>
          <cell r="CI185">
            <v>0</v>
          </cell>
          <cell r="CJ185">
            <v>0</v>
          </cell>
          <cell r="CK185">
            <v>0</v>
          </cell>
          <cell r="CL185">
            <v>0</v>
          </cell>
          <cell r="CM185">
            <v>0</v>
          </cell>
          <cell r="CN185">
            <v>0</v>
          </cell>
          <cell r="CO185">
            <v>0</v>
          </cell>
          <cell r="CP185">
            <v>0</v>
          </cell>
          <cell r="CQ185">
            <v>0</v>
          </cell>
          <cell r="CR185">
            <v>0</v>
          </cell>
          <cell r="CS185">
            <v>0</v>
          </cell>
          <cell r="CT185">
            <v>0</v>
          </cell>
          <cell r="CU185">
            <v>0</v>
          </cell>
          <cell r="CV185">
            <v>0</v>
          </cell>
          <cell r="CW185">
            <v>0</v>
          </cell>
          <cell r="CX185">
            <v>0</v>
          </cell>
          <cell r="CY185">
            <v>0</v>
          </cell>
          <cell r="CZ185">
            <v>0</v>
          </cell>
          <cell r="DA185">
            <v>0</v>
          </cell>
          <cell r="DB185">
            <v>0</v>
          </cell>
          <cell r="DC185">
            <v>0</v>
          </cell>
          <cell r="DD185">
            <v>0</v>
          </cell>
        </row>
        <row r="186">
          <cell r="B186">
            <v>1131112</v>
          </cell>
          <cell r="C186">
            <v>0</v>
          </cell>
          <cell r="D186">
            <v>0</v>
          </cell>
          <cell r="E186">
            <v>0</v>
          </cell>
          <cell r="F186">
            <v>0</v>
          </cell>
          <cell r="G186" t="str">
            <v>Anticiped old age pension</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row>
        <row r="187">
          <cell r="B187">
            <v>1131113</v>
          </cell>
          <cell r="C187">
            <v>0</v>
          </cell>
          <cell r="D187">
            <v>0</v>
          </cell>
          <cell r="E187">
            <v>0</v>
          </cell>
          <cell r="F187">
            <v>0</v>
          </cell>
          <cell r="G187" t="str">
            <v>Partial pension</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row>
        <row r="188">
          <cell r="B188">
            <v>1131114</v>
          </cell>
          <cell r="C188">
            <v>0</v>
          </cell>
          <cell r="D188">
            <v>0</v>
          </cell>
          <cell r="E188">
            <v>0</v>
          </cell>
          <cell r="F188">
            <v>0</v>
          </cell>
          <cell r="G188" t="str">
            <v>Care allowance</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row>
        <row r="189">
          <cell r="B189">
            <v>1131115</v>
          </cell>
          <cell r="C189">
            <v>0</v>
          </cell>
          <cell r="D189">
            <v>0</v>
          </cell>
          <cell r="E189">
            <v>0</v>
          </cell>
          <cell r="F189">
            <v>0</v>
          </cell>
          <cell r="G189" t="str">
            <v>Other cash periodic benefits</v>
          </cell>
          <cell r="H189">
            <v>0</v>
          </cell>
          <cell r="I189">
            <v>50.001317380743401</v>
          </cell>
          <cell r="J189">
            <v>49.5303643807434</v>
          </cell>
          <cell r="K189">
            <v>0</v>
          </cell>
          <cell r="L189">
            <v>0</v>
          </cell>
          <cell r="M189">
            <v>0.17752200000000001</v>
          </cell>
          <cell r="N189">
            <v>0</v>
          </cell>
          <cell r="O189">
            <v>0.293431</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row>
        <row r="190">
          <cell r="B190">
            <v>1131120</v>
          </cell>
          <cell r="C190">
            <v>0</v>
          </cell>
          <cell r="D190">
            <v>0</v>
          </cell>
          <cell r="E190">
            <v>0</v>
          </cell>
          <cell r="F190" t="str">
            <v xml:space="preserve"> Lump sum</v>
          </cell>
          <cell r="G190">
            <v>0</v>
          </cell>
          <cell r="H190">
            <v>0</v>
          </cell>
          <cell r="I190">
            <v>8.4911560000000001</v>
          </cell>
          <cell r="J190">
            <v>0</v>
          </cell>
          <cell r="K190">
            <v>0</v>
          </cell>
          <cell r="L190">
            <v>0</v>
          </cell>
          <cell r="M190">
            <v>8.4911560000000001</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row>
        <row r="191">
          <cell r="B191">
            <v>1131121</v>
          </cell>
          <cell r="C191">
            <v>0</v>
          </cell>
          <cell r="D191">
            <v>0</v>
          </cell>
          <cell r="E191">
            <v>0</v>
          </cell>
          <cell r="F191">
            <v>0</v>
          </cell>
          <cell r="G191" t="str">
            <v>Other cash lump sum benefits</v>
          </cell>
          <cell r="H191">
            <v>0</v>
          </cell>
          <cell r="I191">
            <v>8.4911560000000001</v>
          </cell>
          <cell r="J191">
            <v>0</v>
          </cell>
          <cell r="K191">
            <v>0</v>
          </cell>
          <cell r="L191">
            <v>0</v>
          </cell>
          <cell r="M191">
            <v>8.4911560000000001</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row>
        <row r="192">
          <cell r="B192">
            <v>1131200</v>
          </cell>
          <cell r="C192">
            <v>0</v>
          </cell>
          <cell r="D192">
            <v>0</v>
          </cell>
          <cell r="E192" t="str">
            <v>Benefits in kind</v>
          </cell>
          <cell r="F192">
            <v>0</v>
          </cell>
          <cell r="G192">
            <v>0</v>
          </cell>
          <cell r="H192">
            <v>0</v>
          </cell>
          <cell r="I192">
            <v>66.956242452354033</v>
          </cell>
          <cell r="J192">
            <v>0</v>
          </cell>
          <cell r="K192">
            <v>0</v>
          </cell>
          <cell r="L192">
            <v>0</v>
          </cell>
          <cell r="M192">
            <v>60.261607830659216</v>
          </cell>
          <cell r="N192">
            <v>0</v>
          </cell>
          <cell r="O192">
            <v>0</v>
          </cell>
          <cell r="P192">
            <v>0</v>
          </cell>
          <cell r="Q192">
            <v>0</v>
          </cell>
          <cell r="R192">
            <v>0</v>
          </cell>
          <cell r="S192">
            <v>0</v>
          </cell>
          <cell r="T192">
            <v>0</v>
          </cell>
          <cell r="U192">
            <v>0</v>
          </cell>
          <cell r="V192">
            <v>1.9594854694724668</v>
          </cell>
          <cell r="W192">
            <v>0</v>
          </cell>
          <cell r="X192">
            <v>3.171531052222345</v>
          </cell>
          <cell r="Y192">
            <v>0</v>
          </cell>
          <cell r="Z192">
            <v>0</v>
          </cell>
          <cell r="AA192">
            <v>0</v>
          </cell>
          <cell r="AB192">
            <v>1.5636181</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row>
        <row r="193">
          <cell r="B193">
            <v>1131201</v>
          </cell>
          <cell r="C193">
            <v>0</v>
          </cell>
          <cell r="D193">
            <v>0</v>
          </cell>
          <cell r="E193">
            <v>0</v>
          </cell>
          <cell r="F193" t="str">
            <v>Accommodation</v>
          </cell>
          <cell r="G193">
            <v>0</v>
          </cell>
          <cell r="H193">
            <v>0</v>
          </cell>
          <cell r="I193">
            <v>48.605882963770163</v>
          </cell>
          <cell r="J193">
            <v>0</v>
          </cell>
          <cell r="K193">
            <v>0</v>
          </cell>
          <cell r="L193">
            <v>0</v>
          </cell>
          <cell r="M193">
            <v>46.646397494297695</v>
          </cell>
          <cell r="N193">
            <v>0</v>
          </cell>
          <cell r="O193">
            <v>0</v>
          </cell>
          <cell r="P193">
            <v>0</v>
          </cell>
          <cell r="Q193">
            <v>0</v>
          </cell>
          <cell r="R193">
            <v>0</v>
          </cell>
          <cell r="S193">
            <v>0</v>
          </cell>
          <cell r="T193">
            <v>0</v>
          </cell>
          <cell r="U193">
            <v>0</v>
          </cell>
          <cell r="V193">
            <v>1.9594854694724668</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row>
        <row r="194">
          <cell r="B194">
            <v>1131202</v>
          </cell>
          <cell r="C194">
            <v>0</v>
          </cell>
          <cell r="D194">
            <v>0</v>
          </cell>
          <cell r="E194">
            <v>0</v>
          </cell>
          <cell r="F194" t="str">
            <v>Assistance in carrying out daily tasks</v>
          </cell>
          <cell r="G194">
            <v>0</v>
          </cell>
          <cell r="H194">
            <v>0</v>
          </cell>
          <cell r="I194">
            <v>12.615919336361518</v>
          </cell>
          <cell r="J194">
            <v>0</v>
          </cell>
          <cell r="K194">
            <v>0</v>
          </cell>
          <cell r="L194">
            <v>0</v>
          </cell>
          <cell r="M194">
            <v>12.615919336361518</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row>
        <row r="195">
          <cell r="B195">
            <v>1131203</v>
          </cell>
          <cell r="C195">
            <v>0</v>
          </cell>
          <cell r="D195">
            <v>0</v>
          </cell>
          <cell r="E195">
            <v>0</v>
          </cell>
          <cell r="F195" t="str">
            <v>Other benefits in kind</v>
          </cell>
          <cell r="G195">
            <v>0</v>
          </cell>
          <cell r="H195">
            <v>0</v>
          </cell>
          <cell r="I195">
            <v>5.7344401522223452</v>
          </cell>
          <cell r="J195">
            <v>0</v>
          </cell>
          <cell r="K195">
            <v>0</v>
          </cell>
          <cell r="L195">
            <v>0</v>
          </cell>
          <cell r="M195">
            <v>0.99929100000000004</v>
          </cell>
          <cell r="N195">
            <v>0</v>
          </cell>
          <cell r="O195">
            <v>0</v>
          </cell>
          <cell r="P195">
            <v>0</v>
          </cell>
          <cell r="Q195">
            <v>0</v>
          </cell>
          <cell r="R195">
            <v>0</v>
          </cell>
          <cell r="S195">
            <v>0</v>
          </cell>
          <cell r="T195">
            <v>0</v>
          </cell>
          <cell r="U195">
            <v>0</v>
          </cell>
          <cell r="V195">
            <v>0</v>
          </cell>
          <cell r="W195">
            <v>0</v>
          </cell>
          <cell r="X195">
            <v>3.171531052222345</v>
          </cell>
          <cell r="Y195">
            <v>0</v>
          </cell>
          <cell r="Z195">
            <v>0</v>
          </cell>
          <cell r="AA195">
            <v>0</v>
          </cell>
          <cell r="AB195">
            <v>1.5636181</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row>
        <row r="196">
          <cell r="B196">
            <v>1132000</v>
          </cell>
          <cell r="C196">
            <v>0</v>
          </cell>
          <cell r="D196" t="str">
            <v>Means-tested</v>
          </cell>
          <cell r="E196">
            <v>0</v>
          </cell>
          <cell r="F196">
            <v>0</v>
          </cell>
          <cell r="G196">
            <v>0</v>
          </cell>
          <cell r="H196">
            <v>0</v>
          </cell>
          <cell r="I196">
            <v>25.790413376065146</v>
          </cell>
          <cell r="J196">
            <v>0</v>
          </cell>
          <cell r="K196">
            <v>25.604784126065145</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0.18562925</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row>
        <row r="197">
          <cell r="B197">
            <v>1132100</v>
          </cell>
          <cell r="C197">
            <v>0</v>
          </cell>
          <cell r="D197">
            <v>0</v>
          </cell>
          <cell r="E197" t="str">
            <v>Cash benefits</v>
          </cell>
          <cell r="F197">
            <v>0</v>
          </cell>
          <cell r="G197">
            <v>0</v>
          </cell>
          <cell r="H197">
            <v>0</v>
          </cell>
          <cell r="I197">
            <v>25.604784126065145</v>
          </cell>
          <cell r="J197">
            <v>0</v>
          </cell>
          <cell r="K197">
            <v>25.604784126065145</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row>
        <row r="198">
          <cell r="B198">
            <v>1132110</v>
          </cell>
          <cell r="C198">
            <v>0</v>
          </cell>
          <cell r="D198">
            <v>0</v>
          </cell>
          <cell r="E198">
            <v>0</v>
          </cell>
          <cell r="F198" t="str">
            <v xml:space="preserve"> Periodic</v>
          </cell>
          <cell r="G198">
            <v>0</v>
          </cell>
          <cell r="H198">
            <v>0</v>
          </cell>
          <cell r="I198">
            <v>25.604784126065145</v>
          </cell>
          <cell r="J198">
            <v>0</v>
          </cell>
          <cell r="K198">
            <v>25.604784126065145</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0</v>
          </cell>
          <cell r="CB198">
            <v>0</v>
          </cell>
          <cell r="CC198">
            <v>0</v>
          </cell>
          <cell r="CD198">
            <v>0</v>
          </cell>
          <cell r="CE198">
            <v>0</v>
          </cell>
          <cell r="CF198">
            <v>0</v>
          </cell>
          <cell r="CG198">
            <v>0</v>
          </cell>
          <cell r="CH198">
            <v>0</v>
          </cell>
          <cell r="CI198">
            <v>0</v>
          </cell>
          <cell r="CJ198">
            <v>0</v>
          </cell>
          <cell r="CK198">
            <v>0</v>
          </cell>
          <cell r="CL198">
            <v>0</v>
          </cell>
          <cell r="CM198">
            <v>0</v>
          </cell>
          <cell r="CN198">
            <v>0</v>
          </cell>
          <cell r="CO198">
            <v>0</v>
          </cell>
          <cell r="CP198">
            <v>0</v>
          </cell>
          <cell r="CQ198">
            <v>0</v>
          </cell>
          <cell r="CR198">
            <v>0</v>
          </cell>
          <cell r="CS198">
            <v>0</v>
          </cell>
          <cell r="CT198">
            <v>0</v>
          </cell>
          <cell r="CU198">
            <v>0</v>
          </cell>
          <cell r="CV198">
            <v>0</v>
          </cell>
          <cell r="CW198">
            <v>0</v>
          </cell>
          <cell r="CX198">
            <v>0</v>
          </cell>
          <cell r="CY198">
            <v>0</v>
          </cell>
          <cell r="CZ198">
            <v>0</v>
          </cell>
          <cell r="DA198">
            <v>0</v>
          </cell>
          <cell r="DB198">
            <v>0</v>
          </cell>
          <cell r="DC198">
            <v>0</v>
          </cell>
          <cell r="DD198">
            <v>0</v>
          </cell>
        </row>
        <row r="199">
          <cell r="B199">
            <v>1132111</v>
          </cell>
          <cell r="C199">
            <v>0</v>
          </cell>
          <cell r="D199">
            <v>0</v>
          </cell>
          <cell r="E199">
            <v>0</v>
          </cell>
          <cell r="F199">
            <v>0</v>
          </cell>
          <cell r="G199" t="str">
            <v>Old-age pension</v>
          </cell>
          <cell r="H199">
            <v>0</v>
          </cell>
          <cell r="I199">
            <v>24.263430455525</v>
          </cell>
          <cell r="J199">
            <v>0</v>
          </cell>
          <cell r="K199">
            <v>24.263430455525</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cell r="BW199">
            <v>0</v>
          </cell>
          <cell r="BX199">
            <v>0</v>
          </cell>
          <cell r="BY199">
            <v>0</v>
          </cell>
          <cell r="BZ199">
            <v>0</v>
          </cell>
          <cell r="CA199">
            <v>0</v>
          </cell>
          <cell r="CB199">
            <v>0</v>
          </cell>
          <cell r="CC199">
            <v>0</v>
          </cell>
          <cell r="CD199">
            <v>0</v>
          </cell>
          <cell r="CE199">
            <v>0</v>
          </cell>
          <cell r="CF199">
            <v>0</v>
          </cell>
          <cell r="CG199">
            <v>0</v>
          </cell>
          <cell r="CH199">
            <v>0</v>
          </cell>
          <cell r="CI199">
            <v>0</v>
          </cell>
          <cell r="CJ199">
            <v>0</v>
          </cell>
          <cell r="CK199">
            <v>0</v>
          </cell>
          <cell r="CL199">
            <v>0</v>
          </cell>
          <cell r="CM199">
            <v>0</v>
          </cell>
          <cell r="CN199">
            <v>0</v>
          </cell>
          <cell r="CO199">
            <v>0</v>
          </cell>
          <cell r="CP199">
            <v>0</v>
          </cell>
          <cell r="CQ199">
            <v>0</v>
          </cell>
          <cell r="CR199">
            <v>0</v>
          </cell>
          <cell r="CS199">
            <v>0</v>
          </cell>
          <cell r="CT199">
            <v>0</v>
          </cell>
          <cell r="CU199">
            <v>0</v>
          </cell>
          <cell r="CV199">
            <v>0</v>
          </cell>
          <cell r="CW199">
            <v>0</v>
          </cell>
          <cell r="CX199">
            <v>0</v>
          </cell>
          <cell r="CY199">
            <v>0</v>
          </cell>
          <cell r="CZ199">
            <v>0</v>
          </cell>
          <cell r="DA199">
            <v>0</v>
          </cell>
          <cell r="DB199">
            <v>0</v>
          </cell>
          <cell r="DC199">
            <v>0</v>
          </cell>
          <cell r="DD199">
            <v>0</v>
          </cell>
        </row>
        <row r="200">
          <cell r="B200">
            <v>1132112</v>
          </cell>
          <cell r="C200">
            <v>0</v>
          </cell>
          <cell r="D200">
            <v>0</v>
          </cell>
          <cell r="E200">
            <v>0</v>
          </cell>
          <cell r="F200">
            <v>0</v>
          </cell>
          <cell r="G200" t="str">
            <v>Anticiped old age pension</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cell r="BW200">
            <v>0</v>
          </cell>
          <cell r="BX200">
            <v>0</v>
          </cell>
          <cell r="BY200">
            <v>0</v>
          </cell>
          <cell r="BZ200">
            <v>0</v>
          </cell>
          <cell r="CA200">
            <v>0</v>
          </cell>
          <cell r="CB200">
            <v>0</v>
          </cell>
          <cell r="CC200">
            <v>0</v>
          </cell>
          <cell r="CD200">
            <v>0</v>
          </cell>
          <cell r="CE200">
            <v>0</v>
          </cell>
          <cell r="CF200">
            <v>0</v>
          </cell>
          <cell r="CG200">
            <v>0</v>
          </cell>
          <cell r="CH200">
            <v>0</v>
          </cell>
          <cell r="CI200">
            <v>0</v>
          </cell>
          <cell r="CJ200">
            <v>0</v>
          </cell>
          <cell r="CK200">
            <v>0</v>
          </cell>
          <cell r="CL200">
            <v>0</v>
          </cell>
          <cell r="CM200">
            <v>0</v>
          </cell>
          <cell r="CN200">
            <v>0</v>
          </cell>
          <cell r="CO200">
            <v>0</v>
          </cell>
          <cell r="CP200">
            <v>0</v>
          </cell>
          <cell r="CQ200">
            <v>0</v>
          </cell>
          <cell r="CR200">
            <v>0</v>
          </cell>
          <cell r="CS200">
            <v>0</v>
          </cell>
          <cell r="CT200">
            <v>0</v>
          </cell>
          <cell r="CU200">
            <v>0</v>
          </cell>
          <cell r="CV200">
            <v>0</v>
          </cell>
          <cell r="CW200">
            <v>0</v>
          </cell>
          <cell r="CX200">
            <v>0</v>
          </cell>
          <cell r="CY200">
            <v>0</v>
          </cell>
          <cell r="CZ200">
            <v>0</v>
          </cell>
          <cell r="DA200">
            <v>0</v>
          </cell>
          <cell r="DB200">
            <v>0</v>
          </cell>
          <cell r="DC200">
            <v>0</v>
          </cell>
          <cell r="DD200">
            <v>0</v>
          </cell>
        </row>
        <row r="201">
          <cell r="B201">
            <v>1132113</v>
          </cell>
          <cell r="C201">
            <v>0</v>
          </cell>
          <cell r="D201">
            <v>0</v>
          </cell>
          <cell r="E201">
            <v>0</v>
          </cell>
          <cell r="F201">
            <v>0</v>
          </cell>
          <cell r="G201" t="str">
            <v>Partial pension</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cell r="BW201">
            <v>0</v>
          </cell>
          <cell r="BX201">
            <v>0</v>
          </cell>
          <cell r="BY201">
            <v>0</v>
          </cell>
          <cell r="BZ201">
            <v>0</v>
          </cell>
          <cell r="CA201">
            <v>0</v>
          </cell>
          <cell r="CB201">
            <v>0</v>
          </cell>
          <cell r="CC201">
            <v>0</v>
          </cell>
          <cell r="CD201">
            <v>0</v>
          </cell>
          <cell r="CE201">
            <v>0</v>
          </cell>
          <cell r="CF201">
            <v>0</v>
          </cell>
          <cell r="CG201">
            <v>0</v>
          </cell>
          <cell r="CH201">
            <v>0</v>
          </cell>
          <cell r="CI201">
            <v>0</v>
          </cell>
          <cell r="CJ201">
            <v>0</v>
          </cell>
          <cell r="CK201">
            <v>0</v>
          </cell>
          <cell r="CL201">
            <v>0</v>
          </cell>
          <cell r="CM201">
            <v>0</v>
          </cell>
          <cell r="CN201">
            <v>0</v>
          </cell>
          <cell r="CO201">
            <v>0</v>
          </cell>
          <cell r="CP201">
            <v>0</v>
          </cell>
          <cell r="CQ201">
            <v>0</v>
          </cell>
          <cell r="CR201">
            <v>0</v>
          </cell>
          <cell r="CS201">
            <v>0</v>
          </cell>
          <cell r="CT201">
            <v>0</v>
          </cell>
          <cell r="CU201">
            <v>0</v>
          </cell>
          <cell r="CV201">
            <v>0</v>
          </cell>
          <cell r="CW201">
            <v>0</v>
          </cell>
          <cell r="CX201">
            <v>0</v>
          </cell>
          <cell r="CY201">
            <v>0</v>
          </cell>
          <cell r="CZ201">
            <v>0</v>
          </cell>
          <cell r="DA201">
            <v>0</v>
          </cell>
          <cell r="DB201">
            <v>0</v>
          </cell>
          <cell r="DC201">
            <v>0</v>
          </cell>
          <cell r="DD201">
            <v>0</v>
          </cell>
        </row>
        <row r="202">
          <cell r="B202">
            <v>1132114</v>
          </cell>
          <cell r="C202">
            <v>0</v>
          </cell>
          <cell r="D202">
            <v>0</v>
          </cell>
          <cell r="E202">
            <v>0</v>
          </cell>
          <cell r="F202">
            <v>0</v>
          </cell>
          <cell r="G202" t="str">
            <v>Care allowance</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cell r="BW202">
            <v>0</v>
          </cell>
          <cell r="BX202">
            <v>0</v>
          </cell>
          <cell r="BY202">
            <v>0</v>
          </cell>
          <cell r="BZ202">
            <v>0</v>
          </cell>
          <cell r="CA202">
            <v>0</v>
          </cell>
          <cell r="CB202">
            <v>0</v>
          </cell>
          <cell r="CC202">
            <v>0</v>
          </cell>
          <cell r="CD202">
            <v>0</v>
          </cell>
          <cell r="CE202">
            <v>0</v>
          </cell>
          <cell r="CF202">
            <v>0</v>
          </cell>
          <cell r="CG202">
            <v>0</v>
          </cell>
          <cell r="CH202">
            <v>0</v>
          </cell>
          <cell r="CI202">
            <v>0</v>
          </cell>
          <cell r="CJ202">
            <v>0</v>
          </cell>
          <cell r="CK202">
            <v>0</v>
          </cell>
          <cell r="CL202">
            <v>0</v>
          </cell>
          <cell r="CM202">
            <v>0</v>
          </cell>
          <cell r="CN202">
            <v>0</v>
          </cell>
          <cell r="CO202">
            <v>0</v>
          </cell>
          <cell r="CP202">
            <v>0</v>
          </cell>
          <cell r="CQ202">
            <v>0</v>
          </cell>
          <cell r="CR202">
            <v>0</v>
          </cell>
          <cell r="CS202">
            <v>0</v>
          </cell>
          <cell r="CT202">
            <v>0</v>
          </cell>
          <cell r="CU202">
            <v>0</v>
          </cell>
          <cell r="CV202">
            <v>0</v>
          </cell>
          <cell r="CW202">
            <v>0</v>
          </cell>
          <cell r="CX202">
            <v>0</v>
          </cell>
          <cell r="CY202">
            <v>0</v>
          </cell>
          <cell r="CZ202">
            <v>0</v>
          </cell>
          <cell r="DA202">
            <v>0</v>
          </cell>
          <cell r="DB202">
            <v>0</v>
          </cell>
          <cell r="DC202">
            <v>0</v>
          </cell>
          <cell r="DD202">
            <v>0</v>
          </cell>
        </row>
        <row r="203">
          <cell r="B203">
            <v>1132115</v>
          </cell>
          <cell r="C203">
            <v>0</v>
          </cell>
          <cell r="D203">
            <v>0</v>
          </cell>
          <cell r="E203">
            <v>0</v>
          </cell>
          <cell r="F203">
            <v>0</v>
          </cell>
          <cell r="G203" t="str">
            <v>Other cash periodic benefits</v>
          </cell>
          <cell r="H203">
            <v>0</v>
          </cell>
          <cell r="I203">
            <v>1.3413536705401441</v>
          </cell>
          <cell r="J203">
            <v>0</v>
          </cell>
          <cell r="K203">
            <v>1.3413536705401441</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cell r="BW203">
            <v>0</v>
          </cell>
          <cell r="BX203">
            <v>0</v>
          </cell>
          <cell r="BY203">
            <v>0</v>
          </cell>
          <cell r="BZ203">
            <v>0</v>
          </cell>
          <cell r="CA203">
            <v>0</v>
          </cell>
          <cell r="CB203">
            <v>0</v>
          </cell>
          <cell r="CC203">
            <v>0</v>
          </cell>
          <cell r="CD203">
            <v>0</v>
          </cell>
          <cell r="CE203">
            <v>0</v>
          </cell>
          <cell r="CF203">
            <v>0</v>
          </cell>
          <cell r="CG203">
            <v>0</v>
          </cell>
          <cell r="CH203">
            <v>0</v>
          </cell>
          <cell r="CI203">
            <v>0</v>
          </cell>
          <cell r="CJ203">
            <v>0</v>
          </cell>
          <cell r="CK203">
            <v>0</v>
          </cell>
          <cell r="CL203">
            <v>0</v>
          </cell>
          <cell r="CM203">
            <v>0</v>
          </cell>
          <cell r="CN203">
            <v>0</v>
          </cell>
          <cell r="CO203">
            <v>0</v>
          </cell>
          <cell r="CP203">
            <v>0</v>
          </cell>
          <cell r="CQ203">
            <v>0</v>
          </cell>
          <cell r="CR203">
            <v>0</v>
          </cell>
          <cell r="CS203">
            <v>0</v>
          </cell>
          <cell r="CT203">
            <v>0</v>
          </cell>
          <cell r="CU203">
            <v>0</v>
          </cell>
          <cell r="CV203">
            <v>0</v>
          </cell>
          <cell r="CW203">
            <v>0</v>
          </cell>
          <cell r="CX203">
            <v>0</v>
          </cell>
          <cell r="CY203">
            <v>0</v>
          </cell>
          <cell r="CZ203">
            <v>0</v>
          </cell>
          <cell r="DA203">
            <v>0</v>
          </cell>
          <cell r="DB203">
            <v>0</v>
          </cell>
          <cell r="DC203">
            <v>0</v>
          </cell>
          <cell r="DD203">
            <v>0</v>
          </cell>
        </row>
        <row r="204">
          <cell r="B204">
            <v>1132120</v>
          </cell>
          <cell r="C204">
            <v>0</v>
          </cell>
          <cell r="D204">
            <v>0</v>
          </cell>
          <cell r="E204">
            <v>0</v>
          </cell>
          <cell r="F204" t="str">
            <v xml:space="preserve"> Lump sum</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cell r="BW204">
            <v>0</v>
          </cell>
          <cell r="BX204">
            <v>0</v>
          </cell>
          <cell r="BY204">
            <v>0</v>
          </cell>
          <cell r="BZ204">
            <v>0</v>
          </cell>
          <cell r="CA204">
            <v>0</v>
          </cell>
          <cell r="CB204">
            <v>0</v>
          </cell>
          <cell r="CC204">
            <v>0</v>
          </cell>
          <cell r="CD204">
            <v>0</v>
          </cell>
          <cell r="CE204">
            <v>0</v>
          </cell>
          <cell r="CF204">
            <v>0</v>
          </cell>
          <cell r="CG204">
            <v>0</v>
          </cell>
          <cell r="CH204">
            <v>0</v>
          </cell>
          <cell r="CI204">
            <v>0</v>
          </cell>
          <cell r="CJ204">
            <v>0</v>
          </cell>
          <cell r="CK204">
            <v>0</v>
          </cell>
          <cell r="CL204">
            <v>0</v>
          </cell>
          <cell r="CM204">
            <v>0</v>
          </cell>
          <cell r="CN204">
            <v>0</v>
          </cell>
          <cell r="CO204">
            <v>0</v>
          </cell>
          <cell r="CP204">
            <v>0</v>
          </cell>
          <cell r="CQ204">
            <v>0</v>
          </cell>
          <cell r="CR204">
            <v>0</v>
          </cell>
          <cell r="CS204">
            <v>0</v>
          </cell>
          <cell r="CT204">
            <v>0</v>
          </cell>
          <cell r="CU204">
            <v>0</v>
          </cell>
          <cell r="CV204">
            <v>0</v>
          </cell>
          <cell r="CW204">
            <v>0</v>
          </cell>
          <cell r="CX204">
            <v>0</v>
          </cell>
          <cell r="CY204">
            <v>0</v>
          </cell>
          <cell r="CZ204">
            <v>0</v>
          </cell>
          <cell r="DA204">
            <v>0</v>
          </cell>
          <cell r="DB204">
            <v>0</v>
          </cell>
          <cell r="DC204">
            <v>0</v>
          </cell>
          <cell r="DD204">
            <v>0</v>
          </cell>
        </row>
        <row r="205">
          <cell r="B205">
            <v>1132121</v>
          </cell>
          <cell r="C205">
            <v>0</v>
          </cell>
          <cell r="D205">
            <v>0</v>
          </cell>
          <cell r="E205">
            <v>0</v>
          </cell>
          <cell r="F205">
            <v>0</v>
          </cell>
          <cell r="G205" t="str">
            <v>Other cash lump sum benefits</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0</v>
          </cell>
          <cell r="CB205">
            <v>0</v>
          </cell>
          <cell r="CC205">
            <v>0</v>
          </cell>
          <cell r="CD205">
            <v>0</v>
          </cell>
          <cell r="CE205">
            <v>0</v>
          </cell>
          <cell r="CF205">
            <v>0</v>
          </cell>
          <cell r="CG205">
            <v>0</v>
          </cell>
          <cell r="CH205">
            <v>0</v>
          </cell>
          <cell r="CI205">
            <v>0</v>
          </cell>
          <cell r="CJ205">
            <v>0</v>
          </cell>
          <cell r="CK205">
            <v>0</v>
          </cell>
          <cell r="CL205">
            <v>0</v>
          </cell>
          <cell r="CM205">
            <v>0</v>
          </cell>
          <cell r="CN205">
            <v>0</v>
          </cell>
          <cell r="CO205">
            <v>0</v>
          </cell>
          <cell r="CP205">
            <v>0</v>
          </cell>
          <cell r="CQ205">
            <v>0</v>
          </cell>
          <cell r="CR205">
            <v>0</v>
          </cell>
          <cell r="CS205">
            <v>0</v>
          </cell>
          <cell r="CT205">
            <v>0</v>
          </cell>
          <cell r="CU205">
            <v>0</v>
          </cell>
          <cell r="CV205">
            <v>0</v>
          </cell>
          <cell r="CW205">
            <v>0</v>
          </cell>
          <cell r="CX205">
            <v>0</v>
          </cell>
          <cell r="CY205">
            <v>0</v>
          </cell>
          <cell r="CZ205">
            <v>0</v>
          </cell>
          <cell r="DA205">
            <v>0</v>
          </cell>
          <cell r="DB205">
            <v>0</v>
          </cell>
          <cell r="DC205">
            <v>0</v>
          </cell>
          <cell r="DD205">
            <v>0</v>
          </cell>
        </row>
        <row r="206">
          <cell r="B206">
            <v>1132200</v>
          </cell>
          <cell r="C206">
            <v>0</v>
          </cell>
          <cell r="D206">
            <v>0</v>
          </cell>
          <cell r="E206" t="str">
            <v>Benefits in kind</v>
          </cell>
          <cell r="F206">
            <v>0</v>
          </cell>
          <cell r="G206">
            <v>0</v>
          </cell>
          <cell r="H206">
            <v>0</v>
          </cell>
          <cell r="I206">
            <v>0.18562925</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0.18562925</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v>
          </cell>
          <cell r="CA206">
            <v>0</v>
          </cell>
          <cell r="CB206">
            <v>0</v>
          </cell>
          <cell r="CC206">
            <v>0</v>
          </cell>
          <cell r="CD206">
            <v>0</v>
          </cell>
          <cell r="CE206">
            <v>0</v>
          </cell>
          <cell r="CF206">
            <v>0</v>
          </cell>
          <cell r="CG206">
            <v>0</v>
          </cell>
          <cell r="CH206">
            <v>0</v>
          </cell>
          <cell r="CI206">
            <v>0</v>
          </cell>
          <cell r="CJ206">
            <v>0</v>
          </cell>
          <cell r="CK206">
            <v>0</v>
          </cell>
          <cell r="CL206">
            <v>0</v>
          </cell>
          <cell r="CM206">
            <v>0</v>
          </cell>
          <cell r="CN206">
            <v>0</v>
          </cell>
          <cell r="CO206">
            <v>0</v>
          </cell>
          <cell r="CP206">
            <v>0</v>
          </cell>
          <cell r="CQ206">
            <v>0</v>
          </cell>
          <cell r="CR206">
            <v>0</v>
          </cell>
          <cell r="CS206">
            <v>0</v>
          </cell>
          <cell r="CT206">
            <v>0</v>
          </cell>
          <cell r="CU206">
            <v>0</v>
          </cell>
          <cell r="CV206">
            <v>0</v>
          </cell>
          <cell r="CW206">
            <v>0</v>
          </cell>
          <cell r="CX206">
            <v>0</v>
          </cell>
          <cell r="CY206">
            <v>0</v>
          </cell>
          <cell r="CZ206">
            <v>0</v>
          </cell>
          <cell r="DA206">
            <v>0</v>
          </cell>
          <cell r="DB206">
            <v>0</v>
          </cell>
          <cell r="DC206">
            <v>0</v>
          </cell>
          <cell r="DD206">
            <v>0</v>
          </cell>
        </row>
        <row r="207">
          <cell r="B207">
            <v>1132201</v>
          </cell>
          <cell r="C207">
            <v>0</v>
          </cell>
          <cell r="D207">
            <v>0</v>
          </cell>
          <cell r="E207">
            <v>0</v>
          </cell>
          <cell r="F207" t="str">
            <v>Accommodation</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cell r="BW207">
            <v>0</v>
          </cell>
          <cell r="BX207">
            <v>0</v>
          </cell>
          <cell r="BY207">
            <v>0</v>
          </cell>
          <cell r="BZ207">
            <v>0</v>
          </cell>
          <cell r="CA207">
            <v>0</v>
          </cell>
          <cell r="CB207">
            <v>0</v>
          </cell>
          <cell r="CC207">
            <v>0</v>
          </cell>
          <cell r="CD207">
            <v>0</v>
          </cell>
          <cell r="CE207">
            <v>0</v>
          </cell>
          <cell r="CF207">
            <v>0</v>
          </cell>
          <cell r="CG207">
            <v>0</v>
          </cell>
          <cell r="CH207">
            <v>0</v>
          </cell>
          <cell r="CI207">
            <v>0</v>
          </cell>
          <cell r="CJ207">
            <v>0</v>
          </cell>
          <cell r="CK207">
            <v>0</v>
          </cell>
          <cell r="CL207">
            <v>0</v>
          </cell>
          <cell r="CM207">
            <v>0</v>
          </cell>
          <cell r="CN207">
            <v>0</v>
          </cell>
          <cell r="CO207">
            <v>0</v>
          </cell>
          <cell r="CP207">
            <v>0</v>
          </cell>
          <cell r="CQ207">
            <v>0</v>
          </cell>
          <cell r="CR207">
            <v>0</v>
          </cell>
          <cell r="CS207">
            <v>0</v>
          </cell>
          <cell r="CT207">
            <v>0</v>
          </cell>
          <cell r="CU207">
            <v>0</v>
          </cell>
          <cell r="CV207">
            <v>0</v>
          </cell>
          <cell r="CW207">
            <v>0</v>
          </cell>
          <cell r="CX207">
            <v>0</v>
          </cell>
          <cell r="CY207">
            <v>0</v>
          </cell>
          <cell r="CZ207">
            <v>0</v>
          </cell>
          <cell r="DA207">
            <v>0</v>
          </cell>
          <cell r="DB207">
            <v>0</v>
          </cell>
          <cell r="DC207">
            <v>0</v>
          </cell>
          <cell r="DD207">
            <v>0</v>
          </cell>
        </row>
        <row r="208">
          <cell r="B208">
            <v>1132202</v>
          </cell>
          <cell r="C208">
            <v>0</v>
          </cell>
          <cell r="D208">
            <v>0</v>
          </cell>
          <cell r="E208">
            <v>0</v>
          </cell>
          <cell r="F208" t="str">
            <v>Assistance in carrying out daily tasks</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0</v>
          </cell>
          <cell r="CT208">
            <v>0</v>
          </cell>
          <cell r="CU208">
            <v>0</v>
          </cell>
          <cell r="CV208">
            <v>0</v>
          </cell>
          <cell r="CW208">
            <v>0</v>
          </cell>
          <cell r="CX208">
            <v>0</v>
          </cell>
          <cell r="CY208">
            <v>0</v>
          </cell>
          <cell r="CZ208">
            <v>0</v>
          </cell>
          <cell r="DA208">
            <v>0</v>
          </cell>
          <cell r="DB208">
            <v>0</v>
          </cell>
          <cell r="DC208">
            <v>0</v>
          </cell>
          <cell r="DD208">
            <v>0</v>
          </cell>
        </row>
        <row r="209">
          <cell r="B209">
            <v>1132203</v>
          </cell>
          <cell r="C209">
            <v>0</v>
          </cell>
          <cell r="D209">
            <v>0</v>
          </cell>
          <cell r="E209">
            <v>0</v>
          </cell>
          <cell r="F209" t="str">
            <v>Other benefits in kind</v>
          </cell>
          <cell r="G209">
            <v>0</v>
          </cell>
          <cell r="H209">
            <v>0</v>
          </cell>
          <cell r="I209">
            <v>0.18562925</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0.18562925</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cell r="BW209">
            <v>0</v>
          </cell>
          <cell r="BX209">
            <v>0</v>
          </cell>
          <cell r="BY209">
            <v>0</v>
          </cell>
          <cell r="BZ209">
            <v>0</v>
          </cell>
          <cell r="CA209">
            <v>0</v>
          </cell>
          <cell r="CB209">
            <v>0</v>
          </cell>
          <cell r="CC209">
            <v>0</v>
          </cell>
          <cell r="CD209">
            <v>0</v>
          </cell>
          <cell r="CE209">
            <v>0</v>
          </cell>
          <cell r="CF209">
            <v>0</v>
          </cell>
          <cell r="CG209">
            <v>0</v>
          </cell>
          <cell r="CH209">
            <v>0</v>
          </cell>
          <cell r="CI209">
            <v>0</v>
          </cell>
          <cell r="CJ209">
            <v>0</v>
          </cell>
          <cell r="CK209">
            <v>0</v>
          </cell>
          <cell r="CL209">
            <v>0</v>
          </cell>
          <cell r="CM209">
            <v>0</v>
          </cell>
          <cell r="CN209">
            <v>0</v>
          </cell>
          <cell r="CO209">
            <v>0</v>
          </cell>
          <cell r="CP209">
            <v>0</v>
          </cell>
          <cell r="CQ209">
            <v>0</v>
          </cell>
          <cell r="CR209">
            <v>0</v>
          </cell>
          <cell r="CS209">
            <v>0</v>
          </cell>
          <cell r="CT209">
            <v>0</v>
          </cell>
          <cell r="CU209">
            <v>0</v>
          </cell>
          <cell r="CV209">
            <v>0</v>
          </cell>
          <cell r="CW209">
            <v>0</v>
          </cell>
          <cell r="CX209">
            <v>0</v>
          </cell>
          <cell r="CY209">
            <v>0</v>
          </cell>
          <cell r="CZ209">
            <v>0</v>
          </cell>
          <cell r="DA209">
            <v>0</v>
          </cell>
          <cell r="DB209">
            <v>0</v>
          </cell>
          <cell r="DC209">
            <v>0</v>
          </cell>
          <cell r="DD209">
            <v>0</v>
          </cell>
        </row>
        <row r="210">
          <cell r="B210">
            <v>0</v>
          </cell>
          <cell r="C210">
            <v>0</v>
          </cell>
          <cell r="E210">
            <v>0</v>
          </cell>
          <cell r="F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0</v>
          </cell>
          <cell r="CB210">
            <v>0</v>
          </cell>
          <cell r="CC210">
            <v>0</v>
          </cell>
          <cell r="CD210">
            <v>0</v>
          </cell>
          <cell r="CE210">
            <v>0</v>
          </cell>
          <cell r="CF210">
            <v>0</v>
          </cell>
          <cell r="CG210">
            <v>0</v>
          </cell>
          <cell r="CH210">
            <v>0</v>
          </cell>
          <cell r="CI210">
            <v>0</v>
          </cell>
          <cell r="CJ210">
            <v>0</v>
          </cell>
          <cell r="CK210">
            <v>0</v>
          </cell>
          <cell r="CL210">
            <v>0</v>
          </cell>
          <cell r="CM210">
            <v>0</v>
          </cell>
          <cell r="CN210">
            <v>0</v>
          </cell>
          <cell r="CO210">
            <v>0</v>
          </cell>
          <cell r="CP210">
            <v>0</v>
          </cell>
          <cell r="CQ210">
            <v>0</v>
          </cell>
          <cell r="CR210">
            <v>0</v>
          </cell>
          <cell r="CS210">
            <v>0</v>
          </cell>
          <cell r="CT210">
            <v>0</v>
          </cell>
          <cell r="CU210">
            <v>0</v>
          </cell>
          <cell r="CV210">
            <v>0</v>
          </cell>
          <cell r="CW210">
            <v>0</v>
          </cell>
          <cell r="CX210">
            <v>0</v>
          </cell>
          <cell r="CY210">
            <v>0</v>
          </cell>
          <cell r="CZ210">
            <v>0</v>
          </cell>
          <cell r="DA210">
            <v>0</v>
          </cell>
          <cell r="DB210">
            <v>0</v>
          </cell>
          <cell r="DC210">
            <v>0</v>
          </cell>
          <cell r="DD210">
            <v>0</v>
          </cell>
        </row>
        <row r="211">
          <cell r="B211">
            <v>0</v>
          </cell>
          <cell r="C211">
            <v>0</v>
          </cell>
          <cell r="D211">
            <v>0</v>
          </cell>
          <cell r="E211">
            <v>0</v>
          </cell>
          <cell r="F211">
            <v>0</v>
          </cell>
          <cell r="G211">
            <v>0</v>
          </cell>
          <cell r="H211">
            <v>0</v>
          </cell>
          <cell r="I211" t="str">
            <v>All schemes</v>
          </cell>
          <cell r="J211" t="str">
            <v>Scheme 01</v>
          </cell>
          <cell r="K211" t="str">
            <v>Scheme 02</v>
          </cell>
          <cell r="L211" t="str">
            <v>Scheme 03</v>
          </cell>
          <cell r="M211" t="str">
            <v>Scheme 04</v>
          </cell>
          <cell r="N211" t="str">
            <v>Scheme 05</v>
          </cell>
          <cell r="O211" t="str">
            <v>Scheme 06</v>
          </cell>
          <cell r="P211" t="str">
            <v>Scheme 07</v>
          </cell>
          <cell r="Q211" t="str">
            <v>Scheme 08</v>
          </cell>
          <cell r="R211" t="str">
            <v>Scheme 09</v>
          </cell>
          <cell r="S211" t="str">
            <v>Scheme 10</v>
          </cell>
          <cell r="T211" t="str">
            <v>Scheme 11</v>
          </cell>
          <cell r="U211" t="str">
            <v>Scheme 12</v>
          </cell>
          <cell r="V211" t="str">
            <v>Scheme 13</v>
          </cell>
          <cell r="W211" t="str">
            <v>Scheme 14</v>
          </cell>
          <cell r="X211" t="str">
            <v>Scheme 15</v>
          </cell>
          <cell r="Y211" t="str">
            <v>Scheme 16</v>
          </cell>
          <cell r="Z211" t="str">
            <v>Scheme 17</v>
          </cell>
          <cell r="AA211" t="str">
            <v>Scheme 18</v>
          </cell>
          <cell r="AB211" t="str">
            <v>Scheme 19</v>
          </cell>
          <cell r="AC211" t="str">
            <v>Scheme 20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0</v>
          </cell>
          <cell r="BY211">
            <v>0</v>
          </cell>
          <cell r="BZ211">
            <v>0</v>
          </cell>
          <cell r="CA211">
            <v>0</v>
          </cell>
          <cell r="CB211">
            <v>0</v>
          </cell>
          <cell r="CC211">
            <v>0</v>
          </cell>
          <cell r="CD211">
            <v>0</v>
          </cell>
          <cell r="CE211">
            <v>0</v>
          </cell>
          <cell r="CF211">
            <v>0</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row>
        <row r="212">
          <cell r="B212">
            <v>1140000</v>
          </cell>
          <cell r="C212" t="str">
            <v>Social protection benefits</v>
          </cell>
          <cell r="D212">
            <v>0</v>
          </cell>
          <cell r="E212">
            <v>0</v>
          </cell>
          <cell r="F212">
            <v>0</v>
          </cell>
          <cell r="G212">
            <v>0</v>
          </cell>
          <cell r="H212">
            <v>0</v>
          </cell>
          <cell r="I212">
            <v>133.43583660975759</v>
          </cell>
          <cell r="J212">
            <v>131.63112330548842</v>
          </cell>
          <cell r="K212">
            <v>0</v>
          </cell>
          <cell r="L212">
            <v>0</v>
          </cell>
          <cell r="M212">
            <v>0</v>
          </cell>
          <cell r="N212">
            <v>0</v>
          </cell>
          <cell r="O212">
            <v>1.8024040000000001</v>
          </cell>
          <cell r="P212">
            <v>0</v>
          </cell>
          <cell r="Q212">
            <v>0</v>
          </cell>
          <cell r="R212">
            <v>0</v>
          </cell>
          <cell r="S212">
            <v>0</v>
          </cell>
          <cell r="T212">
            <v>0</v>
          </cell>
          <cell r="U212">
            <v>0</v>
          </cell>
          <cell r="V212">
            <v>2.3093042691764575E-3</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0</v>
          </cell>
          <cell r="BY212">
            <v>0</v>
          </cell>
          <cell r="BZ212">
            <v>0</v>
          </cell>
          <cell r="CA212">
            <v>0</v>
          </cell>
          <cell r="CB212">
            <v>0</v>
          </cell>
          <cell r="CC212">
            <v>0</v>
          </cell>
          <cell r="CD212">
            <v>0</v>
          </cell>
          <cell r="CE212">
            <v>0</v>
          </cell>
          <cell r="CF212">
            <v>0</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row>
        <row r="213">
          <cell r="B213">
            <v>1141000</v>
          </cell>
          <cell r="C213">
            <v>0</v>
          </cell>
          <cell r="D213" t="str">
            <v>Non Means-tested</v>
          </cell>
          <cell r="E213">
            <v>0</v>
          </cell>
          <cell r="F213">
            <v>0</v>
          </cell>
          <cell r="G213">
            <v>0</v>
          </cell>
          <cell r="H213">
            <v>0</v>
          </cell>
          <cell r="I213">
            <v>133.43583660975759</v>
          </cell>
          <cell r="J213">
            <v>131.63112330548842</v>
          </cell>
          <cell r="K213">
            <v>0</v>
          </cell>
          <cell r="L213">
            <v>0</v>
          </cell>
          <cell r="M213">
            <v>0</v>
          </cell>
          <cell r="N213">
            <v>0</v>
          </cell>
          <cell r="O213">
            <v>1.8024040000000001</v>
          </cell>
          <cell r="P213">
            <v>0</v>
          </cell>
          <cell r="Q213">
            <v>0</v>
          </cell>
          <cell r="R213">
            <v>0</v>
          </cell>
          <cell r="S213">
            <v>0</v>
          </cell>
          <cell r="T213">
            <v>0</v>
          </cell>
          <cell r="U213">
            <v>0</v>
          </cell>
          <cell r="V213">
            <v>2.3093042691764575E-3</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0</v>
          </cell>
          <cell r="BY213">
            <v>0</v>
          </cell>
          <cell r="BZ213">
            <v>0</v>
          </cell>
          <cell r="CA213">
            <v>0</v>
          </cell>
          <cell r="CB213">
            <v>0</v>
          </cell>
          <cell r="CC213">
            <v>0</v>
          </cell>
          <cell r="CD213">
            <v>0</v>
          </cell>
          <cell r="CE213">
            <v>0</v>
          </cell>
          <cell r="CF213">
            <v>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row>
        <row r="214">
          <cell r="B214">
            <v>1141100</v>
          </cell>
          <cell r="C214">
            <v>0</v>
          </cell>
          <cell r="D214">
            <v>0</v>
          </cell>
          <cell r="E214" t="str">
            <v>Cash benefits</v>
          </cell>
          <cell r="F214">
            <v>0</v>
          </cell>
          <cell r="G214">
            <v>0</v>
          </cell>
          <cell r="H214">
            <v>0</v>
          </cell>
          <cell r="I214">
            <v>133.43352730548841</v>
          </cell>
          <cell r="J214">
            <v>131.63112330548842</v>
          </cell>
          <cell r="K214">
            <v>0</v>
          </cell>
          <cell r="L214">
            <v>0</v>
          </cell>
          <cell r="M214">
            <v>0</v>
          </cell>
          <cell r="N214">
            <v>0</v>
          </cell>
          <cell r="O214">
            <v>1.8024040000000001</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0</v>
          </cell>
          <cell r="CF214">
            <v>0</v>
          </cell>
          <cell r="CG214">
            <v>0</v>
          </cell>
          <cell r="CH214">
            <v>0</v>
          </cell>
          <cell r="CI214">
            <v>0</v>
          </cell>
          <cell r="CJ214">
            <v>0</v>
          </cell>
          <cell r="CK214">
            <v>0</v>
          </cell>
          <cell r="CL214">
            <v>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row>
        <row r="215">
          <cell r="B215">
            <v>1141110</v>
          </cell>
          <cell r="C215">
            <v>0</v>
          </cell>
          <cell r="D215">
            <v>0</v>
          </cell>
          <cell r="E215">
            <v>0</v>
          </cell>
          <cell r="F215" t="str">
            <v xml:space="preserve"> Periodic</v>
          </cell>
          <cell r="G215">
            <v>0</v>
          </cell>
          <cell r="H215">
            <v>0</v>
          </cell>
          <cell r="I215">
            <v>133.43352730548841</v>
          </cell>
          <cell r="J215">
            <v>131.63112330548842</v>
          </cell>
          <cell r="K215">
            <v>0</v>
          </cell>
          <cell r="L215">
            <v>0</v>
          </cell>
          <cell r="M215">
            <v>0</v>
          </cell>
          <cell r="N215">
            <v>0</v>
          </cell>
          <cell r="O215">
            <v>1.8024040000000001</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0</v>
          </cell>
          <cell r="CN215">
            <v>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row>
        <row r="216">
          <cell r="B216">
            <v>1141111</v>
          </cell>
          <cell r="C216">
            <v>0</v>
          </cell>
          <cell r="D216">
            <v>0</v>
          </cell>
          <cell r="E216">
            <v>0</v>
          </cell>
          <cell r="F216">
            <v>0</v>
          </cell>
          <cell r="G216" t="str">
            <v>Survivors' pension</v>
          </cell>
          <cell r="H216">
            <v>0</v>
          </cell>
          <cell r="I216">
            <v>118.96981467099998</v>
          </cell>
          <cell r="J216">
            <v>118.44224367099999</v>
          </cell>
          <cell r="K216">
            <v>0</v>
          </cell>
          <cell r="L216">
            <v>0</v>
          </cell>
          <cell r="M216">
            <v>0</v>
          </cell>
          <cell r="N216">
            <v>0</v>
          </cell>
          <cell r="O216">
            <v>0.52757100000000001</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0</v>
          </cell>
          <cell r="BV216">
            <v>0</v>
          </cell>
          <cell r="BW216">
            <v>0</v>
          </cell>
          <cell r="BX216">
            <v>0</v>
          </cell>
          <cell r="BY216">
            <v>0</v>
          </cell>
          <cell r="BZ216">
            <v>0</v>
          </cell>
          <cell r="CA216">
            <v>0</v>
          </cell>
          <cell r="CB216">
            <v>0</v>
          </cell>
          <cell r="CC216">
            <v>0</v>
          </cell>
          <cell r="CD216">
            <v>0</v>
          </cell>
          <cell r="CE216">
            <v>0</v>
          </cell>
          <cell r="CF216">
            <v>0</v>
          </cell>
          <cell r="CG216">
            <v>0</v>
          </cell>
          <cell r="CH216">
            <v>0</v>
          </cell>
          <cell r="CI216">
            <v>0</v>
          </cell>
          <cell r="CJ216">
            <v>0</v>
          </cell>
          <cell r="CK216">
            <v>0</v>
          </cell>
          <cell r="CL216">
            <v>0</v>
          </cell>
          <cell r="CM216">
            <v>0</v>
          </cell>
          <cell r="CN216">
            <v>0</v>
          </cell>
          <cell r="CO216">
            <v>0</v>
          </cell>
          <cell r="CP216">
            <v>0</v>
          </cell>
          <cell r="CQ216">
            <v>0</v>
          </cell>
          <cell r="CR216">
            <v>0</v>
          </cell>
          <cell r="CS216">
            <v>0</v>
          </cell>
          <cell r="CT216">
            <v>0</v>
          </cell>
          <cell r="CU216">
            <v>0</v>
          </cell>
          <cell r="CV216">
            <v>0</v>
          </cell>
          <cell r="CW216">
            <v>0</v>
          </cell>
          <cell r="CX216">
            <v>0</v>
          </cell>
          <cell r="CY216">
            <v>0</v>
          </cell>
          <cell r="CZ216">
            <v>0</v>
          </cell>
          <cell r="DA216">
            <v>0</v>
          </cell>
          <cell r="DB216">
            <v>0</v>
          </cell>
          <cell r="DC216">
            <v>0</v>
          </cell>
          <cell r="DD216">
            <v>0</v>
          </cell>
        </row>
        <row r="217">
          <cell r="B217">
            <v>1141112</v>
          </cell>
          <cell r="C217">
            <v>0</v>
          </cell>
          <cell r="D217">
            <v>0</v>
          </cell>
          <cell r="E217">
            <v>0</v>
          </cell>
          <cell r="F217">
            <v>0</v>
          </cell>
          <cell r="G217" t="str">
            <v>Other cash periodic benefits</v>
          </cell>
          <cell r="H217">
            <v>0</v>
          </cell>
          <cell r="I217">
            <v>14.463712634488427</v>
          </cell>
          <cell r="J217">
            <v>13.188879634488428</v>
          </cell>
          <cell r="K217">
            <v>0</v>
          </cell>
          <cell r="L217">
            <v>0</v>
          </cell>
          <cell r="M217">
            <v>0</v>
          </cell>
          <cell r="N217">
            <v>0</v>
          </cell>
          <cell r="O217">
            <v>1.2748330000000001</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0</v>
          </cell>
          <cell r="BY217">
            <v>0</v>
          </cell>
          <cell r="BZ217">
            <v>0</v>
          </cell>
          <cell r="CA217">
            <v>0</v>
          </cell>
          <cell r="CB217">
            <v>0</v>
          </cell>
          <cell r="CC217">
            <v>0</v>
          </cell>
          <cell r="CD217">
            <v>0</v>
          </cell>
          <cell r="CE217">
            <v>0</v>
          </cell>
          <cell r="CF217">
            <v>0</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row>
        <row r="218">
          <cell r="B218">
            <v>1141120</v>
          </cell>
          <cell r="C218">
            <v>0</v>
          </cell>
          <cell r="D218">
            <v>0</v>
          </cell>
          <cell r="E218">
            <v>0</v>
          </cell>
          <cell r="F218" t="str">
            <v xml:space="preserve"> Lump sum</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0</v>
          </cell>
          <cell r="CB218">
            <v>0</v>
          </cell>
          <cell r="CC218">
            <v>0</v>
          </cell>
          <cell r="CD218">
            <v>0</v>
          </cell>
          <cell r="CE218">
            <v>0</v>
          </cell>
          <cell r="CF218">
            <v>0</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row>
        <row r="219">
          <cell r="B219">
            <v>1141121</v>
          </cell>
          <cell r="C219">
            <v>0</v>
          </cell>
          <cell r="D219">
            <v>0</v>
          </cell>
          <cell r="E219">
            <v>0</v>
          </cell>
          <cell r="F219">
            <v>0</v>
          </cell>
          <cell r="G219" t="str">
            <v>Death grant</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0</v>
          </cell>
          <cell r="CB219">
            <v>0</v>
          </cell>
          <cell r="CC219">
            <v>0</v>
          </cell>
          <cell r="CD219">
            <v>0</v>
          </cell>
          <cell r="CE219">
            <v>0</v>
          </cell>
          <cell r="CF219">
            <v>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row>
        <row r="220">
          <cell r="B220">
            <v>1141122</v>
          </cell>
          <cell r="C220">
            <v>0</v>
          </cell>
          <cell r="D220">
            <v>0</v>
          </cell>
          <cell r="E220">
            <v>0</v>
          </cell>
          <cell r="F220">
            <v>0</v>
          </cell>
          <cell r="G220" t="str">
            <v>Other cash lump sum benefits</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I220">
            <v>0</v>
          </cell>
          <cell r="CJ220">
            <v>0</v>
          </cell>
          <cell r="CK220">
            <v>0</v>
          </cell>
          <cell r="CL220">
            <v>0</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row>
        <row r="221">
          <cell r="B221">
            <v>1141200</v>
          </cell>
          <cell r="C221">
            <v>0</v>
          </cell>
          <cell r="D221">
            <v>0</v>
          </cell>
          <cell r="E221" t="str">
            <v>Benefits in kind</v>
          </cell>
          <cell r="F221">
            <v>0</v>
          </cell>
          <cell r="G221">
            <v>0</v>
          </cell>
          <cell r="H221">
            <v>0</v>
          </cell>
          <cell r="I221">
            <v>2.3093042691764575E-3</v>
          </cell>
          <cell r="J221">
            <v>0</v>
          </cell>
          <cell r="K221">
            <v>0</v>
          </cell>
          <cell r="L221">
            <v>0</v>
          </cell>
          <cell r="M221">
            <v>0</v>
          </cell>
          <cell r="N221">
            <v>0</v>
          </cell>
          <cell r="O221">
            <v>0</v>
          </cell>
          <cell r="P221">
            <v>0</v>
          </cell>
          <cell r="Q221">
            <v>0</v>
          </cell>
          <cell r="R221">
            <v>0</v>
          </cell>
          <cell r="S221">
            <v>0</v>
          </cell>
          <cell r="T221">
            <v>0</v>
          </cell>
          <cell r="U221">
            <v>0</v>
          </cell>
          <cell r="V221">
            <v>2.3093042691764575E-3</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row>
        <row r="222">
          <cell r="B222">
            <v>1141201</v>
          </cell>
          <cell r="C222">
            <v>0</v>
          </cell>
          <cell r="D222">
            <v>0</v>
          </cell>
          <cell r="E222">
            <v>0</v>
          </cell>
          <cell r="F222" t="str">
            <v>Funeral expenses</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0</v>
          </cell>
          <cell r="CH222">
            <v>0</v>
          </cell>
          <cell r="CI222">
            <v>0</v>
          </cell>
          <cell r="CJ222">
            <v>0</v>
          </cell>
          <cell r="CK222">
            <v>0</v>
          </cell>
          <cell r="CL222">
            <v>0</v>
          </cell>
          <cell r="CM222">
            <v>0</v>
          </cell>
          <cell r="CN222">
            <v>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row>
        <row r="223">
          <cell r="B223">
            <v>1141202</v>
          </cell>
          <cell r="C223">
            <v>0</v>
          </cell>
          <cell r="D223">
            <v>0</v>
          </cell>
          <cell r="E223">
            <v>0</v>
          </cell>
          <cell r="F223" t="str">
            <v>Other benefits in kind</v>
          </cell>
          <cell r="G223">
            <v>0</v>
          </cell>
          <cell r="H223">
            <v>0</v>
          </cell>
          <cell r="I223">
            <v>2.3093042691764575E-3</v>
          </cell>
          <cell r="J223">
            <v>0</v>
          </cell>
          <cell r="K223">
            <v>0</v>
          </cell>
          <cell r="L223">
            <v>0</v>
          </cell>
          <cell r="M223">
            <v>0</v>
          </cell>
          <cell r="N223">
            <v>0</v>
          </cell>
          <cell r="O223">
            <v>0</v>
          </cell>
          <cell r="P223">
            <v>0</v>
          </cell>
          <cell r="Q223">
            <v>0</v>
          </cell>
          <cell r="R223">
            <v>0</v>
          </cell>
          <cell r="S223">
            <v>0</v>
          </cell>
          <cell r="T223">
            <v>0</v>
          </cell>
          <cell r="U223">
            <v>0</v>
          </cell>
          <cell r="V223">
            <v>2.3093042691764575E-3</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0</v>
          </cell>
          <cell r="CH223">
            <v>0</v>
          </cell>
          <cell r="CI223">
            <v>0</v>
          </cell>
          <cell r="CJ223">
            <v>0</v>
          </cell>
          <cell r="CK223">
            <v>0</v>
          </cell>
          <cell r="CL223">
            <v>0</v>
          </cell>
          <cell r="CM223">
            <v>0</v>
          </cell>
          <cell r="CN223">
            <v>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row>
        <row r="224">
          <cell r="B224">
            <v>1142000</v>
          </cell>
          <cell r="C224">
            <v>0</v>
          </cell>
          <cell r="D224" t="str">
            <v>Means-tested</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0</v>
          </cell>
          <cell r="BY224">
            <v>0</v>
          </cell>
          <cell r="BZ224">
            <v>0</v>
          </cell>
          <cell r="CA224">
            <v>0</v>
          </cell>
          <cell r="CB224">
            <v>0</v>
          </cell>
          <cell r="CC224">
            <v>0</v>
          </cell>
          <cell r="CD224">
            <v>0</v>
          </cell>
          <cell r="CE224">
            <v>0</v>
          </cell>
          <cell r="CF224">
            <v>0</v>
          </cell>
          <cell r="CG224">
            <v>0</v>
          </cell>
          <cell r="CH224">
            <v>0</v>
          </cell>
          <cell r="CI224">
            <v>0</v>
          </cell>
          <cell r="CJ224">
            <v>0</v>
          </cell>
          <cell r="CK224">
            <v>0</v>
          </cell>
          <cell r="CL224">
            <v>0</v>
          </cell>
          <cell r="CM224">
            <v>0</v>
          </cell>
          <cell r="CN224">
            <v>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row>
        <row r="225">
          <cell r="B225">
            <v>1142100</v>
          </cell>
          <cell r="C225">
            <v>0</v>
          </cell>
          <cell r="D225">
            <v>0</v>
          </cell>
          <cell r="E225" t="str">
            <v>Cash benefits</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0</v>
          </cell>
          <cell r="BY225">
            <v>0</v>
          </cell>
          <cell r="BZ225">
            <v>0</v>
          </cell>
          <cell r="CA225">
            <v>0</v>
          </cell>
          <cell r="CB225">
            <v>0</v>
          </cell>
          <cell r="CC225">
            <v>0</v>
          </cell>
          <cell r="CD225">
            <v>0</v>
          </cell>
          <cell r="CE225">
            <v>0</v>
          </cell>
          <cell r="CF225">
            <v>0</v>
          </cell>
          <cell r="CG225">
            <v>0</v>
          </cell>
          <cell r="CH225">
            <v>0</v>
          </cell>
          <cell r="CI225">
            <v>0</v>
          </cell>
          <cell r="CJ225">
            <v>0</v>
          </cell>
          <cell r="CK225">
            <v>0</v>
          </cell>
          <cell r="CL225">
            <v>0</v>
          </cell>
          <cell r="CM225">
            <v>0</v>
          </cell>
          <cell r="CN225">
            <v>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row>
        <row r="226">
          <cell r="B226">
            <v>1142110</v>
          </cell>
          <cell r="C226">
            <v>0</v>
          </cell>
          <cell r="D226">
            <v>0</v>
          </cell>
          <cell r="E226">
            <v>0</v>
          </cell>
          <cell r="F226" t="str">
            <v xml:space="preserve"> Periodic</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0</v>
          </cell>
          <cell r="CB226">
            <v>0</v>
          </cell>
          <cell r="CC226">
            <v>0</v>
          </cell>
          <cell r="CD226">
            <v>0</v>
          </cell>
          <cell r="CE226">
            <v>0</v>
          </cell>
          <cell r="CF226">
            <v>0</v>
          </cell>
          <cell r="CG226">
            <v>0</v>
          </cell>
          <cell r="CH226">
            <v>0</v>
          </cell>
          <cell r="CI226">
            <v>0</v>
          </cell>
          <cell r="CJ226">
            <v>0</v>
          </cell>
          <cell r="CK226">
            <v>0</v>
          </cell>
          <cell r="CL226">
            <v>0</v>
          </cell>
          <cell r="CM226">
            <v>0</v>
          </cell>
          <cell r="CN226">
            <v>0</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row>
        <row r="227">
          <cell r="B227">
            <v>1142111</v>
          </cell>
          <cell r="C227">
            <v>0</v>
          </cell>
          <cell r="D227">
            <v>0</v>
          </cell>
          <cell r="E227">
            <v>0</v>
          </cell>
          <cell r="F227">
            <v>0</v>
          </cell>
          <cell r="G227" t="str">
            <v>Survivors' pension</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0</v>
          </cell>
          <cell r="BY227">
            <v>0</v>
          </cell>
          <cell r="BZ227">
            <v>0</v>
          </cell>
          <cell r="CA227">
            <v>0</v>
          </cell>
          <cell r="CB227">
            <v>0</v>
          </cell>
          <cell r="CC227">
            <v>0</v>
          </cell>
          <cell r="CD227">
            <v>0</v>
          </cell>
          <cell r="CE227">
            <v>0</v>
          </cell>
          <cell r="CF227">
            <v>0</v>
          </cell>
          <cell r="CG227">
            <v>0</v>
          </cell>
          <cell r="CH227">
            <v>0</v>
          </cell>
          <cell r="CI227">
            <v>0</v>
          </cell>
          <cell r="CJ227">
            <v>0</v>
          </cell>
          <cell r="CK227">
            <v>0</v>
          </cell>
          <cell r="CL227">
            <v>0</v>
          </cell>
          <cell r="CM227">
            <v>0</v>
          </cell>
          <cell r="CN227">
            <v>0</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row>
        <row r="228">
          <cell r="B228">
            <v>1142112</v>
          </cell>
          <cell r="C228">
            <v>0</v>
          </cell>
          <cell r="D228">
            <v>0</v>
          </cell>
          <cell r="E228">
            <v>0</v>
          </cell>
          <cell r="F228">
            <v>0</v>
          </cell>
          <cell r="G228" t="str">
            <v>Other cash periodic benefits</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row>
        <row r="229">
          <cell r="B229">
            <v>1142120</v>
          </cell>
          <cell r="C229">
            <v>0</v>
          </cell>
          <cell r="D229">
            <v>0</v>
          </cell>
          <cell r="E229">
            <v>0</v>
          </cell>
          <cell r="F229" t="str">
            <v xml:space="preserve"> Lump sum</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row>
        <row r="230">
          <cell r="B230">
            <v>1142121</v>
          </cell>
          <cell r="C230">
            <v>0</v>
          </cell>
          <cell r="D230">
            <v>0</v>
          </cell>
          <cell r="E230">
            <v>0</v>
          </cell>
          <cell r="F230">
            <v>0</v>
          </cell>
          <cell r="G230" t="str">
            <v>Death grant</v>
          </cell>
          <cell r="H230">
            <v>0</v>
          </cell>
          <cell r="I230">
            <v>0</v>
          </cell>
          <cell r="J230">
            <v>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U230">
            <v>0</v>
          </cell>
          <cell r="BV230">
            <v>0</v>
          </cell>
          <cell r="BW230">
            <v>0</v>
          </cell>
          <cell r="BX230">
            <v>0</v>
          </cell>
          <cell r="BY230">
            <v>0</v>
          </cell>
          <cell r="BZ230">
            <v>0</v>
          </cell>
          <cell r="CA230">
            <v>0</v>
          </cell>
          <cell r="CB230">
            <v>0</v>
          </cell>
          <cell r="CC230">
            <v>0</v>
          </cell>
          <cell r="CD230">
            <v>0</v>
          </cell>
          <cell r="CE230">
            <v>0</v>
          </cell>
          <cell r="CF230">
            <v>0</v>
          </cell>
          <cell r="CG230">
            <v>0</v>
          </cell>
          <cell r="CH230">
            <v>0</v>
          </cell>
          <cell r="CI230">
            <v>0</v>
          </cell>
          <cell r="CJ230">
            <v>0</v>
          </cell>
          <cell r="CK230">
            <v>0</v>
          </cell>
          <cell r="CL230">
            <v>0</v>
          </cell>
          <cell r="CM230">
            <v>0</v>
          </cell>
          <cell r="CN230">
            <v>0</v>
          </cell>
          <cell r="CO230">
            <v>0</v>
          </cell>
          <cell r="CP230">
            <v>0</v>
          </cell>
          <cell r="CQ230">
            <v>0</v>
          </cell>
          <cell r="CR230">
            <v>0</v>
          </cell>
          <cell r="CS230">
            <v>0</v>
          </cell>
          <cell r="CT230">
            <v>0</v>
          </cell>
          <cell r="CU230">
            <v>0</v>
          </cell>
          <cell r="CV230">
            <v>0</v>
          </cell>
          <cell r="CW230">
            <v>0</v>
          </cell>
          <cell r="CX230">
            <v>0</v>
          </cell>
          <cell r="CY230">
            <v>0</v>
          </cell>
          <cell r="CZ230">
            <v>0</v>
          </cell>
          <cell r="DA230">
            <v>0</v>
          </cell>
          <cell r="DB230">
            <v>0</v>
          </cell>
          <cell r="DC230">
            <v>0</v>
          </cell>
          <cell r="DD230">
            <v>0</v>
          </cell>
        </row>
        <row r="231">
          <cell r="B231">
            <v>1142122</v>
          </cell>
          <cell r="C231">
            <v>0</v>
          </cell>
          <cell r="D231">
            <v>0</v>
          </cell>
          <cell r="E231">
            <v>0</v>
          </cell>
          <cell r="F231">
            <v>0</v>
          </cell>
          <cell r="G231" t="str">
            <v>Other cash lump sum benefits</v>
          </cell>
          <cell r="H231">
            <v>0</v>
          </cell>
          <cell r="I231">
            <v>0</v>
          </cell>
          <cell r="J231">
            <v>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cell r="BW231">
            <v>0</v>
          </cell>
          <cell r="BX231">
            <v>0</v>
          </cell>
          <cell r="BY231">
            <v>0</v>
          </cell>
          <cell r="BZ231">
            <v>0</v>
          </cell>
          <cell r="CA231">
            <v>0</v>
          </cell>
          <cell r="CB231">
            <v>0</v>
          </cell>
          <cell r="CC231">
            <v>0</v>
          </cell>
          <cell r="CD231">
            <v>0</v>
          </cell>
          <cell r="CE231">
            <v>0</v>
          </cell>
          <cell r="CF231">
            <v>0</v>
          </cell>
          <cell r="CG231">
            <v>0</v>
          </cell>
          <cell r="CH231">
            <v>0</v>
          </cell>
          <cell r="CI231">
            <v>0</v>
          </cell>
          <cell r="CJ231">
            <v>0</v>
          </cell>
          <cell r="CK231">
            <v>0</v>
          </cell>
          <cell r="CL231">
            <v>0</v>
          </cell>
          <cell r="CM231">
            <v>0</v>
          </cell>
          <cell r="CN231">
            <v>0</v>
          </cell>
          <cell r="CO231">
            <v>0</v>
          </cell>
          <cell r="CP231">
            <v>0</v>
          </cell>
          <cell r="CQ231">
            <v>0</v>
          </cell>
          <cell r="CR231">
            <v>0</v>
          </cell>
          <cell r="CS231">
            <v>0</v>
          </cell>
          <cell r="CT231">
            <v>0</v>
          </cell>
          <cell r="CU231">
            <v>0</v>
          </cell>
          <cell r="CV231">
            <v>0</v>
          </cell>
          <cell r="CW231">
            <v>0</v>
          </cell>
          <cell r="CX231">
            <v>0</v>
          </cell>
          <cell r="CY231">
            <v>0</v>
          </cell>
          <cell r="CZ231">
            <v>0</v>
          </cell>
          <cell r="DA231">
            <v>0</v>
          </cell>
          <cell r="DB231">
            <v>0</v>
          </cell>
          <cell r="DC231">
            <v>0</v>
          </cell>
          <cell r="DD231">
            <v>0</v>
          </cell>
        </row>
        <row r="232">
          <cell r="B232">
            <v>1142200</v>
          </cell>
          <cell r="C232">
            <v>0</v>
          </cell>
          <cell r="D232">
            <v>0</v>
          </cell>
          <cell r="E232" t="str">
            <v>Benefits in kind</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row>
        <row r="233">
          <cell r="B233">
            <v>1142201</v>
          </cell>
          <cell r="C233">
            <v>0</v>
          </cell>
          <cell r="D233">
            <v>0</v>
          </cell>
          <cell r="E233">
            <v>0</v>
          </cell>
          <cell r="F233" t="str">
            <v>Funeral expenses</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0</v>
          </cell>
          <cell r="CC233">
            <v>0</v>
          </cell>
          <cell r="CD233">
            <v>0</v>
          </cell>
          <cell r="CE233">
            <v>0</v>
          </cell>
          <cell r="CF233">
            <v>0</v>
          </cell>
          <cell r="CG233">
            <v>0</v>
          </cell>
          <cell r="CH233">
            <v>0</v>
          </cell>
          <cell r="CI233">
            <v>0</v>
          </cell>
          <cell r="CJ233">
            <v>0</v>
          </cell>
          <cell r="CK233">
            <v>0</v>
          </cell>
          <cell r="CL233">
            <v>0</v>
          </cell>
          <cell r="CM233">
            <v>0</v>
          </cell>
          <cell r="CN233">
            <v>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row>
        <row r="234">
          <cell r="B234">
            <v>1142202</v>
          </cell>
          <cell r="C234">
            <v>0</v>
          </cell>
          <cell r="D234">
            <v>0</v>
          </cell>
          <cell r="E234">
            <v>0</v>
          </cell>
          <cell r="F234" t="str">
            <v>Other benefits in kind</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0</v>
          </cell>
          <cell r="BZ234">
            <v>0</v>
          </cell>
          <cell r="CA234">
            <v>0</v>
          </cell>
          <cell r="CB234">
            <v>0</v>
          </cell>
          <cell r="CC234">
            <v>0</v>
          </cell>
          <cell r="CD234">
            <v>0</v>
          </cell>
          <cell r="CE234">
            <v>0</v>
          </cell>
          <cell r="CF234">
            <v>0</v>
          </cell>
          <cell r="CG234">
            <v>0</v>
          </cell>
          <cell r="CH234">
            <v>0</v>
          </cell>
          <cell r="CI234">
            <v>0</v>
          </cell>
          <cell r="CJ234">
            <v>0</v>
          </cell>
          <cell r="CK234">
            <v>0</v>
          </cell>
          <cell r="CL234">
            <v>0</v>
          </cell>
          <cell r="CM234">
            <v>0</v>
          </cell>
          <cell r="CN234">
            <v>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row>
        <row r="235">
          <cell r="B235">
            <v>0</v>
          </cell>
          <cell r="C235">
            <v>0</v>
          </cell>
          <cell r="E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v>
          </cell>
          <cell r="CO235">
            <v>0</v>
          </cell>
          <cell r="CP235">
            <v>0</v>
          </cell>
          <cell r="CQ235">
            <v>0</v>
          </cell>
          <cell r="CR235">
            <v>0</v>
          </cell>
          <cell r="CS235">
            <v>0</v>
          </cell>
          <cell r="CT235">
            <v>0</v>
          </cell>
          <cell r="CU235">
            <v>0</v>
          </cell>
          <cell r="CV235">
            <v>0</v>
          </cell>
          <cell r="CW235">
            <v>0</v>
          </cell>
          <cell r="CX235">
            <v>0</v>
          </cell>
          <cell r="CY235">
            <v>0</v>
          </cell>
          <cell r="CZ235">
            <v>0</v>
          </cell>
          <cell r="DA235">
            <v>0</v>
          </cell>
          <cell r="DB235">
            <v>0</v>
          </cell>
          <cell r="DC235">
            <v>0</v>
          </cell>
          <cell r="DD235">
            <v>0</v>
          </cell>
        </row>
        <row r="236">
          <cell r="B236">
            <v>0</v>
          </cell>
          <cell r="C236">
            <v>0</v>
          </cell>
          <cell r="D236">
            <v>0</v>
          </cell>
          <cell r="E236">
            <v>0</v>
          </cell>
          <cell r="F236">
            <v>0</v>
          </cell>
          <cell r="G236">
            <v>0</v>
          </cell>
          <cell r="H236">
            <v>0</v>
          </cell>
          <cell r="I236" t="str">
            <v>All schemes</v>
          </cell>
          <cell r="J236" t="str">
            <v>Scheme 01</v>
          </cell>
          <cell r="K236" t="str">
            <v>Scheme 02</v>
          </cell>
          <cell r="L236" t="str">
            <v>Scheme 03</v>
          </cell>
          <cell r="M236" t="str">
            <v>Scheme 04</v>
          </cell>
          <cell r="N236" t="str">
            <v>Scheme 05</v>
          </cell>
          <cell r="O236" t="str">
            <v>Scheme 06</v>
          </cell>
          <cell r="P236" t="str">
            <v>Scheme 07</v>
          </cell>
          <cell r="Q236" t="str">
            <v>Scheme 08</v>
          </cell>
          <cell r="R236" t="str">
            <v>Scheme 09</v>
          </cell>
          <cell r="S236" t="str">
            <v>Scheme 10</v>
          </cell>
          <cell r="T236" t="str">
            <v>Scheme 11</v>
          </cell>
          <cell r="U236" t="str">
            <v>Scheme 12</v>
          </cell>
          <cell r="V236" t="str">
            <v>Scheme 13</v>
          </cell>
          <cell r="W236" t="str">
            <v>Scheme 14</v>
          </cell>
          <cell r="X236" t="str">
            <v>Scheme 15</v>
          </cell>
          <cell r="Y236" t="str">
            <v>Scheme 16</v>
          </cell>
          <cell r="Z236" t="str">
            <v>Scheme 17</v>
          </cell>
          <cell r="AA236" t="str">
            <v>Scheme 18</v>
          </cell>
          <cell r="AB236" t="str">
            <v>Scheme 19</v>
          </cell>
          <cell r="AC236" t="str">
            <v>Scheme 20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0</v>
          </cell>
          <cell r="CI236">
            <v>0</v>
          </cell>
          <cell r="CJ236">
            <v>0</v>
          </cell>
          <cell r="CK236">
            <v>0</v>
          </cell>
          <cell r="CL236">
            <v>0</v>
          </cell>
          <cell r="CM236">
            <v>0</v>
          </cell>
          <cell r="CN236">
            <v>0</v>
          </cell>
          <cell r="CO236">
            <v>0</v>
          </cell>
          <cell r="CP236">
            <v>0</v>
          </cell>
          <cell r="CQ236">
            <v>0</v>
          </cell>
          <cell r="CR236">
            <v>0</v>
          </cell>
          <cell r="CS236">
            <v>0</v>
          </cell>
          <cell r="CT236">
            <v>0</v>
          </cell>
          <cell r="CU236">
            <v>0</v>
          </cell>
          <cell r="CV236">
            <v>0</v>
          </cell>
          <cell r="CW236">
            <v>0</v>
          </cell>
          <cell r="CX236">
            <v>0</v>
          </cell>
          <cell r="CY236">
            <v>0</v>
          </cell>
          <cell r="CZ236">
            <v>0</v>
          </cell>
          <cell r="DA236">
            <v>0</v>
          </cell>
          <cell r="DB236">
            <v>0</v>
          </cell>
          <cell r="DC236">
            <v>0</v>
          </cell>
          <cell r="DD236">
            <v>0</v>
          </cell>
        </row>
        <row r="237">
          <cell r="B237">
            <v>1150000</v>
          </cell>
          <cell r="C237" t="str">
            <v>Social protection benefits</v>
          </cell>
          <cell r="D237">
            <v>0</v>
          </cell>
          <cell r="E237">
            <v>0</v>
          </cell>
          <cell r="F237">
            <v>0</v>
          </cell>
          <cell r="G237">
            <v>0</v>
          </cell>
          <cell r="H237">
            <v>0</v>
          </cell>
          <cell r="I237">
            <v>107.68284562684038</v>
          </cell>
          <cell r="J237">
            <v>4.7666653500000002</v>
          </cell>
          <cell r="K237">
            <v>78.458990015504781</v>
          </cell>
          <cell r="L237">
            <v>14.020947849284731</v>
          </cell>
          <cell r="M237">
            <v>0</v>
          </cell>
          <cell r="N237">
            <v>0</v>
          </cell>
          <cell r="O237">
            <v>0</v>
          </cell>
          <cell r="P237">
            <v>0</v>
          </cell>
          <cell r="Q237">
            <v>0</v>
          </cell>
          <cell r="R237">
            <v>0</v>
          </cell>
          <cell r="S237">
            <v>0</v>
          </cell>
          <cell r="T237">
            <v>3.9245902022891261</v>
          </cell>
          <cell r="U237">
            <v>0</v>
          </cell>
          <cell r="V237">
            <v>1.8037782097617463</v>
          </cell>
          <cell r="W237">
            <v>0</v>
          </cell>
          <cell r="X237">
            <v>0</v>
          </cell>
          <cell r="Y237">
            <v>0</v>
          </cell>
          <cell r="Z237">
            <v>0</v>
          </cell>
          <cell r="AA237">
            <v>0</v>
          </cell>
          <cell r="AB237">
            <v>0</v>
          </cell>
          <cell r="AC237">
            <v>4.7078740000000003</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cell r="AV237">
            <v>0</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cell r="BW237">
            <v>0</v>
          </cell>
          <cell r="BX237">
            <v>0</v>
          </cell>
          <cell r="BY237">
            <v>0</v>
          </cell>
          <cell r="BZ237">
            <v>0</v>
          </cell>
          <cell r="CA237">
            <v>0</v>
          </cell>
          <cell r="CB237">
            <v>0</v>
          </cell>
          <cell r="CC237">
            <v>0</v>
          </cell>
          <cell r="CD237">
            <v>0</v>
          </cell>
          <cell r="CE237">
            <v>0</v>
          </cell>
          <cell r="CF237">
            <v>0</v>
          </cell>
          <cell r="CG237">
            <v>0</v>
          </cell>
          <cell r="CH237">
            <v>0</v>
          </cell>
          <cell r="CI237">
            <v>0</v>
          </cell>
          <cell r="CJ237">
            <v>0</v>
          </cell>
          <cell r="CK237">
            <v>0</v>
          </cell>
          <cell r="CL237">
            <v>0</v>
          </cell>
          <cell r="CM237">
            <v>0</v>
          </cell>
          <cell r="CN237">
            <v>0</v>
          </cell>
          <cell r="CO237">
            <v>0</v>
          </cell>
          <cell r="CP237">
            <v>0</v>
          </cell>
          <cell r="CQ237">
            <v>0</v>
          </cell>
          <cell r="CR237">
            <v>0</v>
          </cell>
          <cell r="CS237">
            <v>0</v>
          </cell>
          <cell r="CT237">
            <v>0</v>
          </cell>
          <cell r="CU237">
            <v>0</v>
          </cell>
          <cell r="CV237">
            <v>0</v>
          </cell>
          <cell r="CW237">
            <v>0</v>
          </cell>
          <cell r="CX237">
            <v>0</v>
          </cell>
          <cell r="CY237">
            <v>0</v>
          </cell>
          <cell r="CZ237">
            <v>0</v>
          </cell>
          <cell r="DA237">
            <v>0</v>
          </cell>
          <cell r="DB237">
            <v>0</v>
          </cell>
          <cell r="DC237">
            <v>0</v>
          </cell>
          <cell r="DD237">
            <v>0</v>
          </cell>
        </row>
        <row r="238">
          <cell r="B238">
            <v>1151000</v>
          </cell>
          <cell r="C238">
            <v>0</v>
          </cell>
          <cell r="D238" t="str">
            <v>Non Means-tested</v>
          </cell>
          <cell r="E238">
            <v>0</v>
          </cell>
          <cell r="F238">
            <v>0</v>
          </cell>
          <cell r="G238">
            <v>0</v>
          </cell>
          <cell r="H238">
            <v>0</v>
          </cell>
          <cell r="I238">
            <v>68.554480078200157</v>
          </cell>
          <cell r="J238">
            <v>4.7666653500000002</v>
          </cell>
          <cell r="K238">
            <v>44.038498466864553</v>
          </cell>
          <cell r="L238">
            <v>14.020947849284731</v>
          </cell>
          <cell r="M238">
            <v>0</v>
          </cell>
          <cell r="N238">
            <v>0</v>
          </cell>
          <cell r="O238">
            <v>0</v>
          </cell>
          <cell r="P238">
            <v>0</v>
          </cell>
          <cell r="Q238">
            <v>0</v>
          </cell>
          <cell r="R238">
            <v>0</v>
          </cell>
          <cell r="S238">
            <v>0</v>
          </cell>
          <cell r="T238">
            <v>3.9245902022891261</v>
          </cell>
          <cell r="U238">
            <v>0</v>
          </cell>
          <cell r="V238">
            <v>1.8037782097617463</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v>
          </cell>
          <cell r="CC238">
            <v>0</v>
          </cell>
          <cell r="CD238">
            <v>0</v>
          </cell>
          <cell r="CE238">
            <v>0</v>
          </cell>
          <cell r="CF238">
            <v>0</v>
          </cell>
          <cell r="CG238">
            <v>0</v>
          </cell>
          <cell r="CH238">
            <v>0</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row>
        <row r="239">
          <cell r="B239">
            <v>1151100</v>
          </cell>
          <cell r="C239">
            <v>0</v>
          </cell>
          <cell r="D239">
            <v>0</v>
          </cell>
          <cell r="E239" t="str">
            <v>Cash benefits</v>
          </cell>
          <cell r="F239">
            <v>0</v>
          </cell>
          <cell r="G239">
            <v>0</v>
          </cell>
          <cell r="H239">
            <v>0</v>
          </cell>
          <cell r="I239">
            <v>48.80516381686455</v>
          </cell>
          <cell r="J239">
            <v>4.7666653500000002</v>
          </cell>
          <cell r="K239">
            <v>44.038498466864553</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0</v>
          </cell>
          <cell r="CB239">
            <v>0</v>
          </cell>
          <cell r="CC239">
            <v>0</v>
          </cell>
          <cell r="CD239">
            <v>0</v>
          </cell>
          <cell r="CE239">
            <v>0</v>
          </cell>
          <cell r="CF239">
            <v>0</v>
          </cell>
          <cell r="CG239">
            <v>0</v>
          </cell>
          <cell r="CH239">
            <v>0</v>
          </cell>
          <cell r="CI239">
            <v>0</v>
          </cell>
          <cell r="CJ239">
            <v>0</v>
          </cell>
          <cell r="CK239">
            <v>0</v>
          </cell>
          <cell r="CL239">
            <v>0</v>
          </cell>
          <cell r="CM239">
            <v>0</v>
          </cell>
          <cell r="CN239">
            <v>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row>
        <row r="240">
          <cell r="B240">
            <v>1151110</v>
          </cell>
          <cell r="C240">
            <v>0</v>
          </cell>
          <cell r="D240">
            <v>0</v>
          </cell>
          <cell r="E240">
            <v>0</v>
          </cell>
          <cell r="F240" t="str">
            <v xml:space="preserve"> Periodic</v>
          </cell>
          <cell r="G240">
            <v>0</v>
          </cell>
          <cell r="H240">
            <v>0</v>
          </cell>
          <cell r="I240">
            <v>47.365515136864552</v>
          </cell>
          <cell r="J240">
            <v>3.3270166699999999</v>
          </cell>
          <cell r="K240">
            <v>44.038498466864553</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0</v>
          </cell>
          <cell r="BZ240">
            <v>0</v>
          </cell>
          <cell r="CA240">
            <v>0</v>
          </cell>
          <cell r="CB240">
            <v>0</v>
          </cell>
          <cell r="CC240">
            <v>0</v>
          </cell>
          <cell r="CD240">
            <v>0</v>
          </cell>
          <cell r="CE240">
            <v>0</v>
          </cell>
          <cell r="CF240">
            <v>0</v>
          </cell>
          <cell r="CG240">
            <v>0</v>
          </cell>
          <cell r="CH240">
            <v>0</v>
          </cell>
          <cell r="CI240">
            <v>0</v>
          </cell>
          <cell r="CJ240">
            <v>0</v>
          </cell>
          <cell r="CK240">
            <v>0</v>
          </cell>
          <cell r="CL240">
            <v>0</v>
          </cell>
          <cell r="CM240">
            <v>0</v>
          </cell>
          <cell r="CN240">
            <v>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row>
        <row r="241">
          <cell r="B241">
            <v>1151111</v>
          </cell>
          <cell r="C241">
            <v>0</v>
          </cell>
          <cell r="D241">
            <v>0</v>
          </cell>
          <cell r="E241">
            <v>0</v>
          </cell>
          <cell r="F241">
            <v>0</v>
          </cell>
          <cell r="G241" t="str">
            <v>Income maintenance in the event of childbirth</v>
          </cell>
          <cell r="H241">
            <v>0</v>
          </cell>
          <cell r="I241">
            <v>3.3270166699999999</v>
          </cell>
          <cell r="J241">
            <v>3.3270166699999999</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0</v>
          </cell>
          <cell r="CD241">
            <v>0</v>
          </cell>
          <cell r="CE241">
            <v>0</v>
          </cell>
          <cell r="CF241">
            <v>0</v>
          </cell>
          <cell r="CG241">
            <v>0</v>
          </cell>
          <cell r="CH241">
            <v>0</v>
          </cell>
          <cell r="CI241">
            <v>0</v>
          </cell>
          <cell r="CJ241">
            <v>0</v>
          </cell>
          <cell r="CK241">
            <v>0</v>
          </cell>
          <cell r="CL241">
            <v>0</v>
          </cell>
          <cell r="CM241">
            <v>0</v>
          </cell>
          <cell r="CN241">
            <v>0</v>
          </cell>
          <cell r="CO241">
            <v>0</v>
          </cell>
          <cell r="CP241">
            <v>0</v>
          </cell>
          <cell r="CQ241">
            <v>0</v>
          </cell>
          <cell r="CR241">
            <v>0</v>
          </cell>
          <cell r="CS241">
            <v>0</v>
          </cell>
          <cell r="CT241">
            <v>0</v>
          </cell>
          <cell r="CU241">
            <v>0</v>
          </cell>
          <cell r="CV241">
            <v>0</v>
          </cell>
          <cell r="CW241">
            <v>0</v>
          </cell>
          <cell r="CX241">
            <v>0</v>
          </cell>
          <cell r="CY241">
            <v>0</v>
          </cell>
          <cell r="CZ241">
            <v>0</v>
          </cell>
          <cell r="DA241">
            <v>0</v>
          </cell>
          <cell r="DB241">
            <v>0</v>
          </cell>
          <cell r="DC241">
            <v>0</v>
          </cell>
          <cell r="DD241">
            <v>0</v>
          </cell>
        </row>
        <row r="242">
          <cell r="B242">
            <v>1151112</v>
          </cell>
          <cell r="C242">
            <v>0</v>
          </cell>
          <cell r="D242">
            <v>0</v>
          </cell>
          <cell r="E242">
            <v>0</v>
          </cell>
          <cell r="F242">
            <v>0</v>
          </cell>
          <cell r="G242" t="str">
            <v>Parental leave benefit</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0</v>
          </cell>
          <cell r="CG242">
            <v>0</v>
          </cell>
          <cell r="CH242">
            <v>0</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0</v>
          </cell>
          <cell r="CY242">
            <v>0</v>
          </cell>
          <cell r="CZ242">
            <v>0</v>
          </cell>
          <cell r="DA242">
            <v>0</v>
          </cell>
          <cell r="DB242">
            <v>0</v>
          </cell>
          <cell r="DC242">
            <v>0</v>
          </cell>
          <cell r="DD242">
            <v>0</v>
          </cell>
        </row>
        <row r="243">
          <cell r="B243">
            <v>1151113</v>
          </cell>
          <cell r="C243">
            <v>0</v>
          </cell>
          <cell r="D243">
            <v>0</v>
          </cell>
          <cell r="E243">
            <v>0</v>
          </cell>
          <cell r="F243">
            <v>0</v>
          </cell>
          <cell r="G243" t="str">
            <v>Family or child allowance</v>
          </cell>
          <cell r="H243">
            <v>0</v>
          </cell>
          <cell r="I243">
            <v>41.662469879999996</v>
          </cell>
          <cell r="J243">
            <v>0</v>
          </cell>
          <cell r="K243">
            <v>41.662469879999996</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0</v>
          </cell>
          <cell r="CI243">
            <v>0</v>
          </cell>
          <cell r="CJ243">
            <v>0</v>
          </cell>
          <cell r="CK243">
            <v>0</v>
          </cell>
          <cell r="CL243">
            <v>0</v>
          </cell>
          <cell r="CM243">
            <v>0</v>
          </cell>
          <cell r="CN243">
            <v>0</v>
          </cell>
          <cell r="CO243">
            <v>0</v>
          </cell>
          <cell r="CP243">
            <v>0</v>
          </cell>
          <cell r="CQ243">
            <v>0</v>
          </cell>
          <cell r="CR243">
            <v>0</v>
          </cell>
          <cell r="CS243">
            <v>0</v>
          </cell>
          <cell r="CT243">
            <v>0</v>
          </cell>
          <cell r="CU243">
            <v>0</v>
          </cell>
          <cell r="CV243">
            <v>0</v>
          </cell>
          <cell r="CW243">
            <v>0</v>
          </cell>
          <cell r="CX243">
            <v>0</v>
          </cell>
          <cell r="CY243">
            <v>0</v>
          </cell>
          <cell r="CZ243">
            <v>0</v>
          </cell>
          <cell r="DA243">
            <v>0</v>
          </cell>
          <cell r="DB243">
            <v>0</v>
          </cell>
          <cell r="DC243">
            <v>0</v>
          </cell>
          <cell r="DD243">
            <v>0</v>
          </cell>
        </row>
        <row r="244">
          <cell r="B244">
            <v>1151114</v>
          </cell>
          <cell r="C244">
            <v>0</v>
          </cell>
          <cell r="D244">
            <v>0</v>
          </cell>
          <cell r="E244">
            <v>0</v>
          </cell>
          <cell r="F244">
            <v>0</v>
          </cell>
          <cell r="G244" t="str">
            <v>Other cash periodic benefits</v>
          </cell>
          <cell r="H244">
            <v>0</v>
          </cell>
          <cell r="I244">
            <v>2.3760285868645603</v>
          </cell>
          <cell r="J244">
            <v>0</v>
          </cell>
          <cell r="K244">
            <v>2.3760285868645603</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v>
          </cell>
          <cell r="DC244">
            <v>0</v>
          </cell>
          <cell r="DD244">
            <v>0</v>
          </cell>
        </row>
        <row r="245">
          <cell r="B245">
            <v>1151120</v>
          </cell>
          <cell r="C245">
            <v>0</v>
          </cell>
          <cell r="D245">
            <v>0</v>
          </cell>
          <cell r="E245">
            <v>0</v>
          </cell>
          <cell r="F245" t="str">
            <v xml:space="preserve"> Lump sum</v>
          </cell>
          <cell r="G245">
            <v>0</v>
          </cell>
          <cell r="H245">
            <v>0</v>
          </cell>
          <cell r="I245">
            <v>1.4396486799999999</v>
          </cell>
          <cell r="J245">
            <v>1.4396486799999999</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0</v>
          </cell>
          <cell r="BZ245">
            <v>0</v>
          </cell>
          <cell r="CA245">
            <v>0</v>
          </cell>
          <cell r="CB245">
            <v>0</v>
          </cell>
          <cell r="CC245">
            <v>0</v>
          </cell>
          <cell r="CD245">
            <v>0</v>
          </cell>
          <cell r="CE245">
            <v>0</v>
          </cell>
          <cell r="CF245">
            <v>0</v>
          </cell>
          <cell r="CG245">
            <v>0</v>
          </cell>
          <cell r="CH245">
            <v>0</v>
          </cell>
          <cell r="CI245">
            <v>0</v>
          </cell>
          <cell r="CJ245">
            <v>0</v>
          </cell>
          <cell r="CK245">
            <v>0</v>
          </cell>
          <cell r="CL245">
            <v>0</v>
          </cell>
          <cell r="CM245">
            <v>0</v>
          </cell>
          <cell r="CN245">
            <v>0</v>
          </cell>
          <cell r="CO245">
            <v>0</v>
          </cell>
          <cell r="CP245">
            <v>0</v>
          </cell>
          <cell r="CQ245">
            <v>0</v>
          </cell>
          <cell r="CR245">
            <v>0</v>
          </cell>
          <cell r="CS245">
            <v>0</v>
          </cell>
          <cell r="CT245">
            <v>0</v>
          </cell>
          <cell r="CU245">
            <v>0</v>
          </cell>
          <cell r="CV245">
            <v>0</v>
          </cell>
          <cell r="CW245">
            <v>0</v>
          </cell>
          <cell r="CX245">
            <v>0</v>
          </cell>
          <cell r="CY245">
            <v>0</v>
          </cell>
          <cell r="CZ245">
            <v>0</v>
          </cell>
          <cell r="DA245">
            <v>0</v>
          </cell>
          <cell r="DB245">
            <v>0</v>
          </cell>
          <cell r="DC245">
            <v>0</v>
          </cell>
          <cell r="DD245">
            <v>0</v>
          </cell>
        </row>
        <row r="246">
          <cell r="B246">
            <v>1151121</v>
          </cell>
          <cell r="C246">
            <v>0</v>
          </cell>
          <cell r="D246">
            <v>0</v>
          </cell>
          <cell r="E246">
            <v>0</v>
          </cell>
          <cell r="F246">
            <v>0</v>
          </cell>
          <cell r="G246" t="str">
            <v>Birth grant</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v>
          </cell>
          <cell r="CA246">
            <v>0</v>
          </cell>
          <cell r="CB246">
            <v>0</v>
          </cell>
          <cell r="CC246">
            <v>0</v>
          </cell>
          <cell r="CD246">
            <v>0</v>
          </cell>
          <cell r="CE246">
            <v>0</v>
          </cell>
          <cell r="CF246">
            <v>0</v>
          </cell>
          <cell r="CG246">
            <v>0</v>
          </cell>
          <cell r="CH246">
            <v>0</v>
          </cell>
          <cell r="CI246">
            <v>0</v>
          </cell>
          <cell r="CJ246">
            <v>0</v>
          </cell>
          <cell r="CK246">
            <v>0</v>
          </cell>
          <cell r="CL246">
            <v>0</v>
          </cell>
          <cell r="CM246">
            <v>0</v>
          </cell>
          <cell r="CN246">
            <v>0</v>
          </cell>
          <cell r="CO246">
            <v>0</v>
          </cell>
          <cell r="CP246">
            <v>0</v>
          </cell>
          <cell r="CQ246">
            <v>0</v>
          </cell>
          <cell r="CR246">
            <v>0</v>
          </cell>
          <cell r="CS246">
            <v>0</v>
          </cell>
          <cell r="CT246">
            <v>0</v>
          </cell>
          <cell r="CU246">
            <v>0</v>
          </cell>
          <cell r="CV246">
            <v>0</v>
          </cell>
          <cell r="CW246">
            <v>0</v>
          </cell>
          <cell r="CX246">
            <v>0</v>
          </cell>
          <cell r="CY246">
            <v>0</v>
          </cell>
          <cell r="CZ246">
            <v>0</v>
          </cell>
          <cell r="DA246">
            <v>0</v>
          </cell>
          <cell r="DB246">
            <v>0</v>
          </cell>
          <cell r="DC246">
            <v>0</v>
          </cell>
          <cell r="DD246">
            <v>0</v>
          </cell>
        </row>
        <row r="247">
          <cell r="B247">
            <v>1151122</v>
          </cell>
          <cell r="C247">
            <v>0</v>
          </cell>
          <cell r="D247">
            <v>0</v>
          </cell>
          <cell r="E247">
            <v>0</v>
          </cell>
          <cell r="F247">
            <v>0</v>
          </cell>
          <cell r="G247" t="str">
            <v>Parental leave benefit</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0</v>
          </cell>
          <cell r="BZ247">
            <v>0</v>
          </cell>
          <cell r="CA247">
            <v>0</v>
          </cell>
          <cell r="CB247">
            <v>0</v>
          </cell>
          <cell r="CC247">
            <v>0</v>
          </cell>
          <cell r="CD247">
            <v>0</v>
          </cell>
          <cell r="CE247">
            <v>0</v>
          </cell>
          <cell r="CF247">
            <v>0</v>
          </cell>
          <cell r="CG247">
            <v>0</v>
          </cell>
          <cell r="CH247">
            <v>0</v>
          </cell>
          <cell r="CI247">
            <v>0</v>
          </cell>
          <cell r="CJ247">
            <v>0</v>
          </cell>
          <cell r="CK247">
            <v>0</v>
          </cell>
          <cell r="CL247">
            <v>0</v>
          </cell>
          <cell r="CM247">
            <v>0</v>
          </cell>
          <cell r="CN247">
            <v>0</v>
          </cell>
          <cell r="CO247">
            <v>0</v>
          </cell>
          <cell r="CP247">
            <v>0</v>
          </cell>
          <cell r="CQ247">
            <v>0</v>
          </cell>
          <cell r="CR247">
            <v>0</v>
          </cell>
          <cell r="CS247">
            <v>0</v>
          </cell>
          <cell r="CT247">
            <v>0</v>
          </cell>
          <cell r="CU247">
            <v>0</v>
          </cell>
          <cell r="CV247">
            <v>0</v>
          </cell>
          <cell r="CW247">
            <v>0</v>
          </cell>
          <cell r="CX247">
            <v>0</v>
          </cell>
          <cell r="CY247">
            <v>0</v>
          </cell>
          <cell r="CZ247">
            <v>0</v>
          </cell>
          <cell r="DA247">
            <v>0</v>
          </cell>
          <cell r="DB247">
            <v>0</v>
          </cell>
          <cell r="DC247">
            <v>0</v>
          </cell>
          <cell r="DD247">
            <v>0</v>
          </cell>
        </row>
        <row r="248">
          <cell r="B248">
            <v>1151123</v>
          </cell>
          <cell r="C248">
            <v>0</v>
          </cell>
          <cell r="D248">
            <v>0</v>
          </cell>
          <cell r="E248">
            <v>0</v>
          </cell>
          <cell r="F248">
            <v>0</v>
          </cell>
          <cell r="G248" t="str">
            <v>Other cash lump sum benefits</v>
          </cell>
          <cell r="H248">
            <v>0</v>
          </cell>
          <cell r="I248">
            <v>1.4396486799999999</v>
          </cell>
          <cell r="J248">
            <v>1.4396486799999999</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0</v>
          </cell>
          <cell r="BZ248">
            <v>0</v>
          </cell>
          <cell r="CA248">
            <v>0</v>
          </cell>
          <cell r="CB248">
            <v>0</v>
          </cell>
          <cell r="CC248">
            <v>0</v>
          </cell>
          <cell r="CD248">
            <v>0</v>
          </cell>
          <cell r="CE248">
            <v>0</v>
          </cell>
          <cell r="CF248">
            <v>0</v>
          </cell>
          <cell r="CG248">
            <v>0</v>
          </cell>
          <cell r="CH248">
            <v>0</v>
          </cell>
          <cell r="CI248">
            <v>0</v>
          </cell>
          <cell r="CJ248">
            <v>0</v>
          </cell>
          <cell r="CK248">
            <v>0</v>
          </cell>
          <cell r="CL248">
            <v>0</v>
          </cell>
          <cell r="CM248">
            <v>0</v>
          </cell>
          <cell r="CN248">
            <v>0</v>
          </cell>
          <cell r="CO248">
            <v>0</v>
          </cell>
          <cell r="CP248">
            <v>0</v>
          </cell>
          <cell r="CQ248">
            <v>0</v>
          </cell>
          <cell r="CR248">
            <v>0</v>
          </cell>
          <cell r="CS248">
            <v>0</v>
          </cell>
          <cell r="CT248">
            <v>0</v>
          </cell>
          <cell r="CU248">
            <v>0</v>
          </cell>
          <cell r="CV248">
            <v>0</v>
          </cell>
          <cell r="CW248">
            <v>0</v>
          </cell>
          <cell r="CX248">
            <v>0</v>
          </cell>
          <cell r="CY248">
            <v>0</v>
          </cell>
          <cell r="CZ248">
            <v>0</v>
          </cell>
          <cell r="DA248">
            <v>0</v>
          </cell>
          <cell r="DB248">
            <v>0</v>
          </cell>
          <cell r="DC248">
            <v>0</v>
          </cell>
          <cell r="DD248">
            <v>0</v>
          </cell>
        </row>
        <row r="249">
          <cell r="B249">
            <v>1151200</v>
          </cell>
          <cell r="C249">
            <v>0</v>
          </cell>
          <cell r="D249">
            <v>0</v>
          </cell>
          <cell r="E249" t="str">
            <v>Benefits in kind</v>
          </cell>
          <cell r="F249">
            <v>0</v>
          </cell>
          <cell r="G249">
            <v>0</v>
          </cell>
          <cell r="H249">
            <v>0</v>
          </cell>
          <cell r="I249">
            <v>19.749316261335601</v>
          </cell>
          <cell r="J249">
            <v>0</v>
          </cell>
          <cell r="K249">
            <v>0</v>
          </cell>
          <cell r="L249">
            <v>14.020947849284731</v>
          </cell>
          <cell r="M249">
            <v>0</v>
          </cell>
          <cell r="N249">
            <v>0</v>
          </cell>
          <cell r="O249">
            <v>0</v>
          </cell>
          <cell r="P249">
            <v>0</v>
          </cell>
          <cell r="Q249">
            <v>0</v>
          </cell>
          <cell r="R249">
            <v>0</v>
          </cell>
          <cell r="S249">
            <v>0</v>
          </cell>
          <cell r="T249">
            <v>3.9245902022891261</v>
          </cell>
          <cell r="U249">
            <v>0</v>
          </cell>
          <cell r="V249">
            <v>1.8037782097617463</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row>
        <row r="250">
          <cell r="B250">
            <v>1151201</v>
          </cell>
          <cell r="C250">
            <v>0</v>
          </cell>
          <cell r="D250">
            <v>0</v>
          </cell>
          <cell r="E250">
            <v>0</v>
          </cell>
          <cell r="F250" t="str">
            <v>Child day care</v>
          </cell>
          <cell r="G250">
            <v>0</v>
          </cell>
          <cell r="H250">
            <v>0</v>
          </cell>
          <cell r="I250">
            <v>12.859699573822882</v>
          </cell>
          <cell r="J250">
            <v>0</v>
          </cell>
          <cell r="K250">
            <v>0</v>
          </cell>
          <cell r="L250">
            <v>12.849080000000001</v>
          </cell>
          <cell r="M250">
            <v>0</v>
          </cell>
          <cell r="N250">
            <v>0</v>
          </cell>
          <cell r="O250">
            <v>0</v>
          </cell>
          <cell r="P250">
            <v>0</v>
          </cell>
          <cell r="Q250">
            <v>0</v>
          </cell>
          <cell r="R250">
            <v>0</v>
          </cell>
          <cell r="S250">
            <v>0</v>
          </cell>
          <cell r="T250">
            <v>0</v>
          </cell>
          <cell r="U250">
            <v>0</v>
          </cell>
          <cell r="V250">
            <v>1.0619573822880892E-2</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row>
        <row r="251">
          <cell r="B251">
            <v>1151202</v>
          </cell>
          <cell r="C251">
            <v>0</v>
          </cell>
          <cell r="D251">
            <v>0</v>
          </cell>
          <cell r="E251">
            <v>0</v>
          </cell>
          <cell r="F251" t="str">
            <v>Accommodation</v>
          </cell>
          <cell r="G251">
            <v>0</v>
          </cell>
          <cell r="H251">
            <v>0</v>
          </cell>
          <cell r="I251">
            <v>1.7793066054006663</v>
          </cell>
          <cell r="J251">
            <v>0</v>
          </cell>
          <cell r="K251">
            <v>0</v>
          </cell>
          <cell r="L251">
            <v>0</v>
          </cell>
          <cell r="M251">
            <v>0</v>
          </cell>
          <cell r="N251">
            <v>0</v>
          </cell>
          <cell r="O251">
            <v>0</v>
          </cell>
          <cell r="P251">
            <v>0</v>
          </cell>
          <cell r="Q251">
            <v>0</v>
          </cell>
          <cell r="R251">
            <v>0</v>
          </cell>
          <cell r="S251">
            <v>0</v>
          </cell>
          <cell r="T251">
            <v>0</v>
          </cell>
          <cell r="U251">
            <v>0</v>
          </cell>
          <cell r="V251">
            <v>1.7793066054006663</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cell r="BW251">
            <v>0</v>
          </cell>
          <cell r="BX251">
            <v>0</v>
          </cell>
          <cell r="BY251">
            <v>0</v>
          </cell>
          <cell r="BZ251">
            <v>0</v>
          </cell>
          <cell r="CA251">
            <v>0</v>
          </cell>
          <cell r="CB251">
            <v>0</v>
          </cell>
          <cell r="CC251">
            <v>0</v>
          </cell>
          <cell r="CD251">
            <v>0</v>
          </cell>
          <cell r="CE251">
            <v>0</v>
          </cell>
          <cell r="CF251">
            <v>0</v>
          </cell>
          <cell r="CG251">
            <v>0</v>
          </cell>
          <cell r="CH251">
            <v>0</v>
          </cell>
          <cell r="CI251">
            <v>0</v>
          </cell>
          <cell r="CJ251">
            <v>0</v>
          </cell>
          <cell r="CK251">
            <v>0</v>
          </cell>
          <cell r="CL251">
            <v>0</v>
          </cell>
          <cell r="CM251">
            <v>0</v>
          </cell>
          <cell r="CN251">
            <v>0</v>
          </cell>
          <cell r="CO251">
            <v>0</v>
          </cell>
          <cell r="CP251">
            <v>0</v>
          </cell>
          <cell r="CQ251">
            <v>0</v>
          </cell>
          <cell r="CR251">
            <v>0</v>
          </cell>
          <cell r="CS251">
            <v>0</v>
          </cell>
          <cell r="CT251">
            <v>0</v>
          </cell>
          <cell r="CU251">
            <v>0</v>
          </cell>
          <cell r="CV251">
            <v>0</v>
          </cell>
          <cell r="CW251">
            <v>0</v>
          </cell>
          <cell r="CX251">
            <v>0</v>
          </cell>
          <cell r="CY251">
            <v>0</v>
          </cell>
          <cell r="CZ251">
            <v>0</v>
          </cell>
          <cell r="DA251">
            <v>0</v>
          </cell>
          <cell r="DB251">
            <v>0</v>
          </cell>
          <cell r="DC251">
            <v>0</v>
          </cell>
          <cell r="DD251">
            <v>0</v>
          </cell>
        </row>
        <row r="252">
          <cell r="B252">
            <v>1151203</v>
          </cell>
          <cell r="C252">
            <v>0</v>
          </cell>
          <cell r="D252">
            <v>0</v>
          </cell>
          <cell r="E252">
            <v>0</v>
          </cell>
          <cell r="F252" t="str">
            <v>Home help</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cell r="AS252">
            <v>0</v>
          </cell>
          <cell r="AT252">
            <v>0</v>
          </cell>
          <cell r="AU252">
            <v>0</v>
          </cell>
          <cell r="AV252">
            <v>0</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cell r="BW252">
            <v>0</v>
          </cell>
          <cell r="BX252">
            <v>0</v>
          </cell>
          <cell r="BY252">
            <v>0</v>
          </cell>
          <cell r="BZ252">
            <v>0</v>
          </cell>
          <cell r="CA252">
            <v>0</v>
          </cell>
          <cell r="CB252">
            <v>0</v>
          </cell>
          <cell r="CC252">
            <v>0</v>
          </cell>
          <cell r="CD252">
            <v>0</v>
          </cell>
          <cell r="CE252">
            <v>0</v>
          </cell>
          <cell r="CF252">
            <v>0</v>
          </cell>
          <cell r="CG252">
            <v>0</v>
          </cell>
          <cell r="CH252">
            <v>0</v>
          </cell>
          <cell r="CI252">
            <v>0</v>
          </cell>
          <cell r="CJ252">
            <v>0</v>
          </cell>
          <cell r="CK252">
            <v>0</v>
          </cell>
          <cell r="CL252">
            <v>0</v>
          </cell>
          <cell r="CM252">
            <v>0</v>
          </cell>
          <cell r="CN252">
            <v>0</v>
          </cell>
          <cell r="CO252">
            <v>0</v>
          </cell>
          <cell r="CP252">
            <v>0</v>
          </cell>
          <cell r="CQ252">
            <v>0</v>
          </cell>
          <cell r="CR252">
            <v>0</v>
          </cell>
          <cell r="CS252">
            <v>0</v>
          </cell>
          <cell r="CT252">
            <v>0</v>
          </cell>
          <cell r="CU252">
            <v>0</v>
          </cell>
          <cell r="CV252">
            <v>0</v>
          </cell>
          <cell r="CW252">
            <v>0</v>
          </cell>
          <cell r="CX252">
            <v>0</v>
          </cell>
          <cell r="CY252">
            <v>0</v>
          </cell>
          <cell r="CZ252">
            <v>0</v>
          </cell>
          <cell r="DA252">
            <v>0</v>
          </cell>
          <cell r="DB252">
            <v>0</v>
          </cell>
          <cell r="DC252">
            <v>0</v>
          </cell>
          <cell r="DD252">
            <v>0</v>
          </cell>
        </row>
        <row r="253">
          <cell r="B253">
            <v>1151204</v>
          </cell>
          <cell r="C253">
            <v>0</v>
          </cell>
          <cell r="D253">
            <v>0</v>
          </cell>
          <cell r="E253">
            <v>0</v>
          </cell>
          <cell r="F253" t="str">
            <v>Other benefits in kind</v>
          </cell>
          <cell r="G253">
            <v>0</v>
          </cell>
          <cell r="H253">
            <v>0</v>
          </cell>
          <cell r="I253">
            <v>5.1103100821120542</v>
          </cell>
          <cell r="J253">
            <v>0</v>
          </cell>
          <cell r="K253">
            <v>0</v>
          </cell>
          <cell r="L253">
            <v>1.1718678492847296</v>
          </cell>
          <cell r="M253">
            <v>0</v>
          </cell>
          <cell r="N253">
            <v>0</v>
          </cell>
          <cell r="O253">
            <v>0</v>
          </cell>
          <cell r="P253">
            <v>0</v>
          </cell>
          <cell r="Q253">
            <v>0</v>
          </cell>
          <cell r="R253">
            <v>0</v>
          </cell>
          <cell r="S253">
            <v>0</v>
          </cell>
          <cell r="T253">
            <v>3.9245902022891261</v>
          </cell>
          <cell r="U253">
            <v>0</v>
          </cell>
          <cell r="V253">
            <v>1.3852030538198962E-2</v>
          </cell>
          <cell r="W253">
            <v>0</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0</v>
          </cell>
          <cell r="CJ253">
            <v>0</v>
          </cell>
          <cell r="CK253">
            <v>0</v>
          </cell>
          <cell r="CL253">
            <v>0</v>
          </cell>
          <cell r="CM253">
            <v>0</v>
          </cell>
          <cell r="CN253">
            <v>0</v>
          </cell>
          <cell r="CO253">
            <v>0</v>
          </cell>
          <cell r="CP253">
            <v>0</v>
          </cell>
          <cell r="CQ253">
            <v>0</v>
          </cell>
          <cell r="CR253">
            <v>0</v>
          </cell>
          <cell r="CS253">
            <v>0</v>
          </cell>
          <cell r="CT253">
            <v>0</v>
          </cell>
          <cell r="CU253">
            <v>0</v>
          </cell>
          <cell r="CV253">
            <v>0</v>
          </cell>
          <cell r="CW253">
            <v>0</v>
          </cell>
          <cell r="CX253">
            <v>0</v>
          </cell>
          <cell r="CY253">
            <v>0</v>
          </cell>
          <cell r="CZ253">
            <v>0</v>
          </cell>
          <cell r="DA253">
            <v>0</v>
          </cell>
          <cell r="DB253">
            <v>0</v>
          </cell>
          <cell r="DC253">
            <v>0</v>
          </cell>
          <cell r="DD253">
            <v>0</v>
          </cell>
        </row>
        <row r="254">
          <cell r="B254">
            <v>1152000</v>
          </cell>
          <cell r="C254">
            <v>0</v>
          </cell>
          <cell r="D254" t="str">
            <v>Means-tested</v>
          </cell>
          <cell r="E254">
            <v>0</v>
          </cell>
          <cell r="F254">
            <v>0</v>
          </cell>
          <cell r="G254">
            <v>0</v>
          </cell>
          <cell r="H254">
            <v>0</v>
          </cell>
          <cell r="I254">
            <v>39.128365548640218</v>
          </cell>
          <cell r="J254">
            <v>0</v>
          </cell>
          <cell r="K254">
            <v>34.420491548640221</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4.7078740000000003</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0</v>
          </cell>
          <cell r="CJ254">
            <v>0</v>
          </cell>
          <cell r="CK254">
            <v>0</v>
          </cell>
          <cell r="CL254">
            <v>0</v>
          </cell>
          <cell r="CM254">
            <v>0</v>
          </cell>
          <cell r="CN254">
            <v>0</v>
          </cell>
          <cell r="CO254">
            <v>0</v>
          </cell>
          <cell r="CP254">
            <v>0</v>
          </cell>
          <cell r="CQ254">
            <v>0</v>
          </cell>
          <cell r="CR254">
            <v>0</v>
          </cell>
          <cell r="CS254">
            <v>0</v>
          </cell>
          <cell r="CT254">
            <v>0</v>
          </cell>
          <cell r="CU254">
            <v>0</v>
          </cell>
          <cell r="CV254">
            <v>0</v>
          </cell>
          <cell r="CW254">
            <v>0</v>
          </cell>
          <cell r="CX254">
            <v>0</v>
          </cell>
          <cell r="CY254">
            <v>0</v>
          </cell>
          <cell r="CZ254">
            <v>0</v>
          </cell>
          <cell r="DA254">
            <v>0</v>
          </cell>
          <cell r="DB254">
            <v>0</v>
          </cell>
          <cell r="DC254">
            <v>0</v>
          </cell>
          <cell r="DD254">
            <v>0</v>
          </cell>
        </row>
        <row r="255">
          <cell r="B255">
            <v>1152100</v>
          </cell>
          <cell r="C255">
            <v>0</v>
          </cell>
          <cell r="D255">
            <v>0</v>
          </cell>
          <cell r="E255" t="str">
            <v>Cash benefits</v>
          </cell>
          <cell r="F255">
            <v>0</v>
          </cell>
          <cell r="G255">
            <v>0</v>
          </cell>
          <cell r="H255">
            <v>0</v>
          </cell>
          <cell r="I255">
            <v>34.420491548640221</v>
          </cell>
          <cell r="J255">
            <v>0</v>
          </cell>
          <cell r="K255">
            <v>34.420491548640221</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0</v>
          </cell>
          <cell r="CJ255">
            <v>0</v>
          </cell>
          <cell r="CK255">
            <v>0</v>
          </cell>
          <cell r="CL255">
            <v>0</v>
          </cell>
          <cell r="CM255">
            <v>0</v>
          </cell>
          <cell r="CN255">
            <v>0</v>
          </cell>
          <cell r="CO255">
            <v>0</v>
          </cell>
          <cell r="CP255">
            <v>0</v>
          </cell>
          <cell r="CQ255">
            <v>0</v>
          </cell>
          <cell r="CR255">
            <v>0</v>
          </cell>
          <cell r="CS255">
            <v>0</v>
          </cell>
          <cell r="CT255">
            <v>0</v>
          </cell>
          <cell r="CU255">
            <v>0</v>
          </cell>
          <cell r="CV255">
            <v>0</v>
          </cell>
          <cell r="CW255">
            <v>0</v>
          </cell>
          <cell r="CX255">
            <v>0</v>
          </cell>
          <cell r="CY255">
            <v>0</v>
          </cell>
          <cell r="CZ255">
            <v>0</v>
          </cell>
          <cell r="DA255">
            <v>0</v>
          </cell>
          <cell r="DB255">
            <v>0</v>
          </cell>
          <cell r="DC255">
            <v>0</v>
          </cell>
          <cell r="DD255">
            <v>0</v>
          </cell>
        </row>
        <row r="256">
          <cell r="B256">
            <v>1152110</v>
          </cell>
          <cell r="C256">
            <v>0</v>
          </cell>
          <cell r="D256">
            <v>0</v>
          </cell>
          <cell r="E256">
            <v>0</v>
          </cell>
          <cell r="F256" t="str">
            <v xml:space="preserve"> Periodic</v>
          </cell>
          <cell r="G256">
            <v>0</v>
          </cell>
          <cell r="H256">
            <v>0</v>
          </cell>
          <cell r="I256">
            <v>26.584361858640221</v>
          </cell>
          <cell r="J256">
            <v>0</v>
          </cell>
          <cell r="K256">
            <v>26.584361858640221</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0</v>
          </cell>
          <cell r="CQ256">
            <v>0</v>
          </cell>
          <cell r="CR256">
            <v>0</v>
          </cell>
          <cell r="CS256">
            <v>0</v>
          </cell>
          <cell r="CT256">
            <v>0</v>
          </cell>
          <cell r="CU256">
            <v>0</v>
          </cell>
          <cell r="CV256">
            <v>0</v>
          </cell>
          <cell r="CW256">
            <v>0</v>
          </cell>
          <cell r="CX256">
            <v>0</v>
          </cell>
          <cell r="CY256">
            <v>0</v>
          </cell>
          <cell r="CZ256">
            <v>0</v>
          </cell>
          <cell r="DA256">
            <v>0</v>
          </cell>
          <cell r="DB256">
            <v>0</v>
          </cell>
          <cell r="DC256">
            <v>0</v>
          </cell>
          <cell r="DD256">
            <v>0</v>
          </cell>
        </row>
        <row r="257">
          <cell r="B257">
            <v>1152111</v>
          </cell>
          <cell r="C257">
            <v>0</v>
          </cell>
          <cell r="D257">
            <v>0</v>
          </cell>
          <cell r="E257">
            <v>0</v>
          </cell>
          <cell r="F257">
            <v>0</v>
          </cell>
          <cell r="G257" t="str">
            <v>Income maintenance in the event of childbirth</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0</v>
          </cell>
          <cell r="CS257">
            <v>0</v>
          </cell>
          <cell r="CT257">
            <v>0</v>
          </cell>
          <cell r="CU257">
            <v>0</v>
          </cell>
          <cell r="CV257">
            <v>0</v>
          </cell>
          <cell r="CW257">
            <v>0</v>
          </cell>
          <cell r="CX257">
            <v>0</v>
          </cell>
          <cell r="CY257">
            <v>0</v>
          </cell>
          <cell r="CZ257">
            <v>0</v>
          </cell>
          <cell r="DA257">
            <v>0</v>
          </cell>
          <cell r="DB257">
            <v>0</v>
          </cell>
          <cell r="DC257">
            <v>0</v>
          </cell>
          <cell r="DD257">
            <v>0</v>
          </cell>
        </row>
        <row r="258">
          <cell r="B258">
            <v>1152112</v>
          </cell>
          <cell r="C258">
            <v>0</v>
          </cell>
          <cell r="D258">
            <v>0</v>
          </cell>
          <cell r="E258">
            <v>0</v>
          </cell>
          <cell r="F258">
            <v>0</v>
          </cell>
          <cell r="G258" t="str">
            <v>Parental leave benefit</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0</v>
          </cell>
          <cell r="CB258">
            <v>0</v>
          </cell>
          <cell r="CC258">
            <v>0</v>
          </cell>
          <cell r="CD258">
            <v>0</v>
          </cell>
          <cell r="CE258">
            <v>0</v>
          </cell>
          <cell r="CF258">
            <v>0</v>
          </cell>
          <cell r="CG258">
            <v>0</v>
          </cell>
          <cell r="CH258">
            <v>0</v>
          </cell>
          <cell r="CI258">
            <v>0</v>
          </cell>
          <cell r="CJ258">
            <v>0</v>
          </cell>
          <cell r="CK258">
            <v>0</v>
          </cell>
          <cell r="CL258">
            <v>0</v>
          </cell>
          <cell r="CM258">
            <v>0</v>
          </cell>
          <cell r="CN258">
            <v>0</v>
          </cell>
          <cell r="CO258">
            <v>0</v>
          </cell>
          <cell r="CP258">
            <v>0</v>
          </cell>
          <cell r="CQ258">
            <v>0</v>
          </cell>
          <cell r="CR258">
            <v>0</v>
          </cell>
          <cell r="CS258">
            <v>0</v>
          </cell>
          <cell r="CT258">
            <v>0</v>
          </cell>
          <cell r="CU258">
            <v>0</v>
          </cell>
          <cell r="CV258">
            <v>0</v>
          </cell>
          <cell r="CW258">
            <v>0</v>
          </cell>
          <cell r="CX258">
            <v>0</v>
          </cell>
          <cell r="CY258">
            <v>0</v>
          </cell>
          <cell r="CZ258">
            <v>0</v>
          </cell>
          <cell r="DA258">
            <v>0</v>
          </cell>
          <cell r="DB258">
            <v>0</v>
          </cell>
          <cell r="DC258">
            <v>0</v>
          </cell>
          <cell r="DD258">
            <v>0</v>
          </cell>
        </row>
        <row r="259">
          <cell r="B259">
            <v>1152113</v>
          </cell>
          <cell r="C259">
            <v>0</v>
          </cell>
          <cell r="D259">
            <v>0</v>
          </cell>
          <cell r="E259">
            <v>0</v>
          </cell>
          <cell r="F259">
            <v>0</v>
          </cell>
          <cell r="G259" t="str">
            <v>Family or child allowance</v>
          </cell>
          <cell r="H259">
            <v>0</v>
          </cell>
          <cell r="I259">
            <v>25.207335438967828</v>
          </cell>
          <cell r="J259">
            <v>0</v>
          </cell>
          <cell r="K259">
            <v>25.207335438967828</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0</v>
          </cell>
          <cell r="CJ259">
            <v>0</v>
          </cell>
          <cell r="CK259">
            <v>0</v>
          </cell>
          <cell r="CL259">
            <v>0</v>
          </cell>
          <cell r="CM259">
            <v>0</v>
          </cell>
          <cell r="CN259">
            <v>0</v>
          </cell>
          <cell r="CO259">
            <v>0</v>
          </cell>
          <cell r="CP259">
            <v>0</v>
          </cell>
          <cell r="CQ259">
            <v>0</v>
          </cell>
          <cell r="CR259">
            <v>0</v>
          </cell>
          <cell r="CS259">
            <v>0</v>
          </cell>
          <cell r="CT259">
            <v>0</v>
          </cell>
          <cell r="CU259">
            <v>0</v>
          </cell>
          <cell r="CV259">
            <v>0</v>
          </cell>
          <cell r="CW259">
            <v>0</v>
          </cell>
          <cell r="CX259">
            <v>0</v>
          </cell>
          <cell r="CY259">
            <v>0</v>
          </cell>
          <cell r="CZ259">
            <v>0</v>
          </cell>
          <cell r="DA259">
            <v>0</v>
          </cell>
          <cell r="DB259">
            <v>0</v>
          </cell>
          <cell r="DC259">
            <v>0</v>
          </cell>
          <cell r="DD259">
            <v>0</v>
          </cell>
        </row>
        <row r="260">
          <cell r="B260">
            <v>1152114</v>
          </cell>
          <cell r="C260">
            <v>0</v>
          </cell>
          <cell r="D260">
            <v>0</v>
          </cell>
          <cell r="E260">
            <v>0</v>
          </cell>
          <cell r="F260">
            <v>0</v>
          </cell>
          <cell r="G260" t="str">
            <v>Other cash periodic benefits</v>
          </cell>
          <cell r="H260">
            <v>0</v>
          </cell>
          <cell r="I260">
            <v>1.3770264196723923</v>
          </cell>
          <cell r="J260">
            <v>0</v>
          </cell>
          <cell r="K260">
            <v>1.3770264196723923</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0</v>
          </cell>
          <cell r="CJ260">
            <v>0</v>
          </cell>
          <cell r="CK260">
            <v>0</v>
          </cell>
          <cell r="CL260">
            <v>0</v>
          </cell>
          <cell r="CM260">
            <v>0</v>
          </cell>
          <cell r="CN260">
            <v>0</v>
          </cell>
          <cell r="CO260">
            <v>0</v>
          </cell>
          <cell r="CP260">
            <v>0</v>
          </cell>
          <cell r="CQ260">
            <v>0</v>
          </cell>
          <cell r="CR260">
            <v>0</v>
          </cell>
          <cell r="CS260">
            <v>0</v>
          </cell>
          <cell r="CT260">
            <v>0</v>
          </cell>
          <cell r="CU260">
            <v>0</v>
          </cell>
          <cell r="CV260">
            <v>0</v>
          </cell>
          <cell r="CW260">
            <v>0</v>
          </cell>
          <cell r="CX260">
            <v>0</v>
          </cell>
          <cell r="CY260">
            <v>0</v>
          </cell>
          <cell r="CZ260">
            <v>0</v>
          </cell>
          <cell r="DA260">
            <v>0</v>
          </cell>
          <cell r="DB260">
            <v>0</v>
          </cell>
          <cell r="DC260">
            <v>0</v>
          </cell>
          <cell r="DD260">
            <v>0</v>
          </cell>
        </row>
        <row r="261">
          <cell r="B261">
            <v>1152120</v>
          </cell>
          <cell r="C261">
            <v>0</v>
          </cell>
          <cell r="D261">
            <v>0</v>
          </cell>
          <cell r="E261">
            <v>0</v>
          </cell>
          <cell r="F261" t="str">
            <v xml:space="preserve"> Lump sum</v>
          </cell>
          <cell r="G261">
            <v>0</v>
          </cell>
          <cell r="H261">
            <v>0</v>
          </cell>
          <cell r="I261">
            <v>7.836129689999999</v>
          </cell>
          <cell r="J261">
            <v>0</v>
          </cell>
          <cell r="K261">
            <v>7.836129689999999</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0</v>
          </cell>
          <cell r="CJ261">
            <v>0</v>
          </cell>
          <cell r="CK261">
            <v>0</v>
          </cell>
          <cell r="CL261">
            <v>0</v>
          </cell>
          <cell r="CM261">
            <v>0</v>
          </cell>
          <cell r="CN261">
            <v>0</v>
          </cell>
          <cell r="CO261">
            <v>0</v>
          </cell>
          <cell r="CP261">
            <v>0</v>
          </cell>
          <cell r="CQ261">
            <v>0</v>
          </cell>
          <cell r="CR261">
            <v>0</v>
          </cell>
          <cell r="CS261">
            <v>0</v>
          </cell>
          <cell r="CT261">
            <v>0</v>
          </cell>
          <cell r="CU261">
            <v>0</v>
          </cell>
          <cell r="CV261">
            <v>0</v>
          </cell>
          <cell r="CW261">
            <v>0</v>
          </cell>
          <cell r="CX261">
            <v>0</v>
          </cell>
          <cell r="CY261">
            <v>0</v>
          </cell>
          <cell r="CZ261">
            <v>0</v>
          </cell>
          <cell r="DA261">
            <v>0</v>
          </cell>
          <cell r="DB261">
            <v>0</v>
          </cell>
          <cell r="DC261">
            <v>0</v>
          </cell>
          <cell r="DD261">
            <v>0</v>
          </cell>
        </row>
        <row r="262">
          <cell r="B262">
            <v>1152121</v>
          </cell>
          <cell r="C262">
            <v>0</v>
          </cell>
          <cell r="D262">
            <v>0</v>
          </cell>
          <cell r="E262">
            <v>0</v>
          </cell>
          <cell r="F262">
            <v>0</v>
          </cell>
          <cell r="G262" t="str">
            <v>Birth grant</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0</v>
          </cell>
          <cell r="CN262">
            <v>0</v>
          </cell>
          <cell r="CO262">
            <v>0</v>
          </cell>
          <cell r="CP262">
            <v>0</v>
          </cell>
          <cell r="CQ262">
            <v>0</v>
          </cell>
          <cell r="CR262">
            <v>0</v>
          </cell>
          <cell r="CS262">
            <v>0</v>
          </cell>
          <cell r="CT262">
            <v>0</v>
          </cell>
          <cell r="CU262">
            <v>0</v>
          </cell>
          <cell r="CV262">
            <v>0</v>
          </cell>
          <cell r="CW262">
            <v>0</v>
          </cell>
          <cell r="CX262">
            <v>0</v>
          </cell>
          <cell r="CY262">
            <v>0</v>
          </cell>
          <cell r="CZ262">
            <v>0</v>
          </cell>
          <cell r="DA262">
            <v>0</v>
          </cell>
          <cell r="DB262">
            <v>0</v>
          </cell>
          <cell r="DC262">
            <v>0</v>
          </cell>
          <cell r="DD262">
            <v>0</v>
          </cell>
        </row>
        <row r="263">
          <cell r="B263">
            <v>1152122</v>
          </cell>
          <cell r="C263">
            <v>0</v>
          </cell>
          <cell r="D263">
            <v>0</v>
          </cell>
          <cell r="E263">
            <v>0</v>
          </cell>
          <cell r="F263">
            <v>0</v>
          </cell>
          <cell r="G263" t="str">
            <v>Parental leave benefit</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0</v>
          </cell>
          <cell r="CQ263">
            <v>0</v>
          </cell>
          <cell r="CR263">
            <v>0</v>
          </cell>
          <cell r="CS263">
            <v>0</v>
          </cell>
          <cell r="CT263">
            <v>0</v>
          </cell>
          <cell r="CU263">
            <v>0</v>
          </cell>
          <cell r="CV263">
            <v>0</v>
          </cell>
          <cell r="CW263">
            <v>0</v>
          </cell>
          <cell r="CX263">
            <v>0</v>
          </cell>
          <cell r="CY263">
            <v>0</v>
          </cell>
          <cell r="CZ263">
            <v>0</v>
          </cell>
          <cell r="DA263">
            <v>0</v>
          </cell>
          <cell r="DB263">
            <v>0</v>
          </cell>
          <cell r="DC263">
            <v>0</v>
          </cell>
          <cell r="DD263">
            <v>0</v>
          </cell>
        </row>
        <row r="264">
          <cell r="B264">
            <v>1152123</v>
          </cell>
          <cell r="C264">
            <v>0</v>
          </cell>
          <cell r="D264">
            <v>0</v>
          </cell>
          <cell r="E264">
            <v>0</v>
          </cell>
          <cell r="F264">
            <v>0</v>
          </cell>
          <cell r="G264" t="str">
            <v>Other cash lump sum benefits</v>
          </cell>
          <cell r="H264">
            <v>0</v>
          </cell>
          <cell r="I264">
            <v>7.836129689999999</v>
          </cell>
          <cell r="J264">
            <v>0</v>
          </cell>
          <cell r="K264">
            <v>7.836129689999999</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0</v>
          </cell>
          <cell r="CS264">
            <v>0</v>
          </cell>
          <cell r="CT264">
            <v>0</v>
          </cell>
          <cell r="CU264">
            <v>0</v>
          </cell>
          <cell r="CV264">
            <v>0</v>
          </cell>
          <cell r="CW264">
            <v>0</v>
          </cell>
          <cell r="CX264">
            <v>0</v>
          </cell>
          <cell r="CY264">
            <v>0</v>
          </cell>
          <cell r="CZ264">
            <v>0</v>
          </cell>
          <cell r="DA264">
            <v>0</v>
          </cell>
          <cell r="DB264">
            <v>0</v>
          </cell>
          <cell r="DC264">
            <v>0</v>
          </cell>
          <cell r="DD264">
            <v>0</v>
          </cell>
        </row>
        <row r="265">
          <cell r="B265">
            <v>1152200</v>
          </cell>
          <cell r="C265">
            <v>0</v>
          </cell>
          <cell r="D265">
            <v>0</v>
          </cell>
          <cell r="E265" t="str">
            <v>Benefits in kind</v>
          </cell>
          <cell r="F265">
            <v>0</v>
          </cell>
          <cell r="G265">
            <v>0</v>
          </cell>
          <cell r="H265">
            <v>0</v>
          </cell>
          <cell r="I265">
            <v>4.7078740000000003</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4.7078740000000003</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0</v>
          </cell>
          <cell r="CS265">
            <v>0</v>
          </cell>
          <cell r="CT265">
            <v>0</v>
          </cell>
          <cell r="CU265">
            <v>0</v>
          </cell>
          <cell r="CV265">
            <v>0</v>
          </cell>
          <cell r="CW265">
            <v>0</v>
          </cell>
          <cell r="CX265">
            <v>0</v>
          </cell>
          <cell r="CY265">
            <v>0</v>
          </cell>
          <cell r="CZ265">
            <v>0</v>
          </cell>
          <cell r="DA265">
            <v>0</v>
          </cell>
          <cell r="DB265">
            <v>0</v>
          </cell>
          <cell r="DC265">
            <v>0</v>
          </cell>
          <cell r="DD265">
            <v>0</v>
          </cell>
        </row>
        <row r="266">
          <cell r="B266">
            <v>1152201</v>
          </cell>
          <cell r="C266">
            <v>0</v>
          </cell>
          <cell r="D266">
            <v>0</v>
          </cell>
          <cell r="E266">
            <v>0</v>
          </cell>
          <cell r="F266" t="str">
            <v>Child day care</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0</v>
          </cell>
          <cell r="CJ266">
            <v>0</v>
          </cell>
          <cell r="CK266">
            <v>0</v>
          </cell>
          <cell r="CL266">
            <v>0</v>
          </cell>
          <cell r="CM266">
            <v>0</v>
          </cell>
          <cell r="CN266">
            <v>0</v>
          </cell>
          <cell r="CO266">
            <v>0</v>
          </cell>
          <cell r="CP266">
            <v>0</v>
          </cell>
          <cell r="CQ266">
            <v>0</v>
          </cell>
          <cell r="CR266">
            <v>0</v>
          </cell>
          <cell r="CS266">
            <v>0</v>
          </cell>
          <cell r="CT266">
            <v>0</v>
          </cell>
          <cell r="CU266">
            <v>0</v>
          </cell>
          <cell r="CV266">
            <v>0</v>
          </cell>
          <cell r="CW266">
            <v>0</v>
          </cell>
          <cell r="CX266">
            <v>0</v>
          </cell>
          <cell r="CY266">
            <v>0</v>
          </cell>
          <cell r="CZ266">
            <v>0</v>
          </cell>
          <cell r="DA266">
            <v>0</v>
          </cell>
          <cell r="DB266">
            <v>0</v>
          </cell>
          <cell r="DC266">
            <v>0</v>
          </cell>
          <cell r="DD266">
            <v>0</v>
          </cell>
        </row>
        <row r="267">
          <cell r="B267">
            <v>1152202</v>
          </cell>
          <cell r="C267">
            <v>0</v>
          </cell>
          <cell r="D267">
            <v>0</v>
          </cell>
          <cell r="E267">
            <v>0</v>
          </cell>
          <cell r="F267" t="str">
            <v>Accommodation</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0</v>
          </cell>
          <cell r="CJ267">
            <v>0</v>
          </cell>
          <cell r="CK267">
            <v>0</v>
          </cell>
          <cell r="CL267">
            <v>0</v>
          </cell>
          <cell r="CM267">
            <v>0</v>
          </cell>
          <cell r="CN267">
            <v>0</v>
          </cell>
          <cell r="CO267">
            <v>0</v>
          </cell>
          <cell r="CP267">
            <v>0</v>
          </cell>
          <cell r="CQ267">
            <v>0</v>
          </cell>
          <cell r="CR267">
            <v>0</v>
          </cell>
          <cell r="CS267">
            <v>0</v>
          </cell>
          <cell r="CT267">
            <v>0</v>
          </cell>
          <cell r="CU267">
            <v>0</v>
          </cell>
          <cell r="CV267">
            <v>0</v>
          </cell>
          <cell r="CW267">
            <v>0</v>
          </cell>
          <cell r="CX267">
            <v>0</v>
          </cell>
          <cell r="CY267">
            <v>0</v>
          </cell>
          <cell r="CZ267">
            <v>0</v>
          </cell>
          <cell r="DA267">
            <v>0</v>
          </cell>
          <cell r="DB267">
            <v>0</v>
          </cell>
          <cell r="DC267">
            <v>0</v>
          </cell>
          <cell r="DD267">
            <v>0</v>
          </cell>
        </row>
        <row r="268">
          <cell r="B268">
            <v>1152203</v>
          </cell>
          <cell r="C268">
            <v>0</v>
          </cell>
          <cell r="D268">
            <v>0</v>
          </cell>
          <cell r="E268">
            <v>0</v>
          </cell>
          <cell r="F268" t="str">
            <v>Home help</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0</v>
          </cell>
          <cell r="CJ268">
            <v>0</v>
          </cell>
          <cell r="CK268">
            <v>0</v>
          </cell>
          <cell r="CL268">
            <v>0</v>
          </cell>
          <cell r="CM268">
            <v>0</v>
          </cell>
          <cell r="CN268">
            <v>0</v>
          </cell>
          <cell r="CO268">
            <v>0</v>
          </cell>
          <cell r="CP268">
            <v>0</v>
          </cell>
          <cell r="CQ268">
            <v>0</v>
          </cell>
          <cell r="CR268">
            <v>0</v>
          </cell>
          <cell r="CS268">
            <v>0</v>
          </cell>
          <cell r="CT268">
            <v>0</v>
          </cell>
          <cell r="CU268">
            <v>0</v>
          </cell>
          <cell r="CV268">
            <v>0</v>
          </cell>
          <cell r="CW268">
            <v>0</v>
          </cell>
          <cell r="CX268">
            <v>0</v>
          </cell>
          <cell r="CY268">
            <v>0</v>
          </cell>
          <cell r="CZ268">
            <v>0</v>
          </cell>
          <cell r="DA268">
            <v>0</v>
          </cell>
          <cell r="DB268">
            <v>0</v>
          </cell>
          <cell r="DC268">
            <v>0</v>
          </cell>
          <cell r="DD268">
            <v>0</v>
          </cell>
        </row>
        <row r="269">
          <cell r="B269">
            <v>1152204</v>
          </cell>
          <cell r="C269">
            <v>0</v>
          </cell>
          <cell r="D269">
            <v>0</v>
          </cell>
          <cell r="E269">
            <v>0</v>
          </cell>
          <cell r="F269" t="str">
            <v>Other benefits in kind</v>
          </cell>
          <cell r="G269">
            <v>0</v>
          </cell>
          <cell r="H269">
            <v>0</v>
          </cell>
          <cell r="I269">
            <v>4.7078740000000003</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4.7078740000000003</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0</v>
          </cell>
          <cell r="CJ269">
            <v>0</v>
          </cell>
          <cell r="CK269">
            <v>0</v>
          </cell>
          <cell r="CL269">
            <v>0</v>
          </cell>
          <cell r="CM269">
            <v>0</v>
          </cell>
          <cell r="CN269">
            <v>0</v>
          </cell>
          <cell r="CO269">
            <v>0</v>
          </cell>
          <cell r="CP269">
            <v>0</v>
          </cell>
          <cell r="CQ269">
            <v>0</v>
          </cell>
          <cell r="CR269">
            <v>0</v>
          </cell>
          <cell r="CS269">
            <v>0</v>
          </cell>
          <cell r="CT269">
            <v>0</v>
          </cell>
          <cell r="CU269">
            <v>0</v>
          </cell>
          <cell r="CV269">
            <v>0</v>
          </cell>
          <cell r="CW269">
            <v>0</v>
          </cell>
          <cell r="CX269">
            <v>0</v>
          </cell>
          <cell r="CY269">
            <v>0</v>
          </cell>
          <cell r="CZ269">
            <v>0</v>
          </cell>
          <cell r="DA269">
            <v>0</v>
          </cell>
          <cell r="DB269">
            <v>0</v>
          </cell>
          <cell r="DC269">
            <v>0</v>
          </cell>
          <cell r="DD269">
            <v>0</v>
          </cell>
        </row>
        <row r="270">
          <cell r="B270">
            <v>0</v>
          </cell>
          <cell r="C270">
            <v>0</v>
          </cell>
          <cell r="E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0</v>
          </cell>
          <cell r="CS270">
            <v>0</v>
          </cell>
          <cell r="CT270">
            <v>0</v>
          </cell>
          <cell r="CU270">
            <v>0</v>
          </cell>
          <cell r="CV270">
            <v>0</v>
          </cell>
          <cell r="CW270">
            <v>0</v>
          </cell>
          <cell r="CX270">
            <v>0</v>
          </cell>
          <cell r="CY270">
            <v>0</v>
          </cell>
          <cell r="CZ270">
            <v>0</v>
          </cell>
          <cell r="DA270">
            <v>0</v>
          </cell>
          <cell r="DB270">
            <v>0</v>
          </cell>
          <cell r="DC270">
            <v>0</v>
          </cell>
          <cell r="DD270">
            <v>0</v>
          </cell>
        </row>
        <row r="271">
          <cell r="B271">
            <v>0</v>
          </cell>
          <cell r="C271">
            <v>0</v>
          </cell>
          <cell r="D271">
            <v>0</v>
          </cell>
          <cell r="E271">
            <v>0</v>
          </cell>
          <cell r="F271">
            <v>0</v>
          </cell>
          <cell r="G271">
            <v>0</v>
          </cell>
          <cell r="H271">
            <v>0</v>
          </cell>
          <cell r="I271" t="str">
            <v>All schemes</v>
          </cell>
          <cell r="J271" t="str">
            <v>Scheme 01</v>
          </cell>
          <cell r="K271" t="str">
            <v>Scheme 02</v>
          </cell>
          <cell r="L271" t="str">
            <v>Scheme 03</v>
          </cell>
          <cell r="M271" t="str">
            <v>Scheme 04</v>
          </cell>
          <cell r="N271" t="str">
            <v>Scheme 05</v>
          </cell>
          <cell r="O271" t="str">
            <v>Scheme 06</v>
          </cell>
          <cell r="P271" t="str">
            <v>Scheme 07</v>
          </cell>
          <cell r="Q271" t="str">
            <v>Scheme 08</v>
          </cell>
          <cell r="R271" t="str">
            <v>Scheme 09</v>
          </cell>
          <cell r="S271" t="str">
            <v>Scheme 10</v>
          </cell>
          <cell r="T271" t="str">
            <v>Scheme 11</v>
          </cell>
          <cell r="U271" t="str">
            <v>Scheme 12</v>
          </cell>
          <cell r="V271" t="str">
            <v>Scheme 13</v>
          </cell>
          <cell r="W271" t="str">
            <v>Scheme 14</v>
          </cell>
          <cell r="X271" t="str">
            <v>Scheme 15</v>
          </cell>
          <cell r="Y271" t="str">
            <v>Scheme 16</v>
          </cell>
          <cell r="Z271" t="str">
            <v>Scheme 17</v>
          </cell>
          <cell r="AA271" t="str">
            <v>Scheme 18</v>
          </cell>
          <cell r="AB271" t="str">
            <v>Scheme 19</v>
          </cell>
          <cell r="AC271" t="str">
            <v>Scheme 20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U271">
            <v>0</v>
          </cell>
          <cell r="BV271">
            <v>0</v>
          </cell>
          <cell r="BW271">
            <v>0</v>
          </cell>
          <cell r="BX271">
            <v>0</v>
          </cell>
          <cell r="BY271">
            <v>0</v>
          </cell>
          <cell r="BZ271">
            <v>0</v>
          </cell>
          <cell r="CA271">
            <v>0</v>
          </cell>
          <cell r="CB271">
            <v>0</v>
          </cell>
          <cell r="CC271">
            <v>0</v>
          </cell>
          <cell r="CD271">
            <v>0</v>
          </cell>
          <cell r="CE271">
            <v>0</v>
          </cell>
          <cell r="CF271">
            <v>0</v>
          </cell>
          <cell r="CG271">
            <v>0</v>
          </cell>
          <cell r="CH271">
            <v>0</v>
          </cell>
          <cell r="CI271">
            <v>0</v>
          </cell>
          <cell r="CJ271">
            <v>0</v>
          </cell>
          <cell r="CK271">
            <v>0</v>
          </cell>
          <cell r="CL271">
            <v>0</v>
          </cell>
          <cell r="CM271">
            <v>0</v>
          </cell>
          <cell r="CN271">
            <v>0</v>
          </cell>
          <cell r="CO271">
            <v>0</v>
          </cell>
          <cell r="CP271">
            <v>0</v>
          </cell>
          <cell r="CQ271">
            <v>0</v>
          </cell>
          <cell r="CR271">
            <v>0</v>
          </cell>
          <cell r="CS271">
            <v>0</v>
          </cell>
          <cell r="CT271">
            <v>0</v>
          </cell>
          <cell r="CU271">
            <v>0</v>
          </cell>
          <cell r="CV271">
            <v>0</v>
          </cell>
          <cell r="CW271">
            <v>0</v>
          </cell>
          <cell r="CX271">
            <v>0</v>
          </cell>
          <cell r="CY271">
            <v>0</v>
          </cell>
          <cell r="CZ271">
            <v>0</v>
          </cell>
          <cell r="DA271">
            <v>0</v>
          </cell>
          <cell r="DB271">
            <v>0</v>
          </cell>
          <cell r="DC271">
            <v>0</v>
          </cell>
          <cell r="DD271">
            <v>0</v>
          </cell>
        </row>
        <row r="272">
          <cell r="B272">
            <v>1160000</v>
          </cell>
          <cell r="C272" t="str">
            <v>Social protection benefits</v>
          </cell>
          <cell r="D272">
            <v>0</v>
          </cell>
          <cell r="E272">
            <v>0</v>
          </cell>
          <cell r="F272">
            <v>0</v>
          </cell>
          <cell r="G272">
            <v>0</v>
          </cell>
          <cell r="H272">
            <v>0</v>
          </cell>
          <cell r="I272">
            <v>47.721010390137067</v>
          </cell>
          <cell r="J272">
            <v>1.8696173831873053</v>
          </cell>
          <cell r="K272">
            <v>30.815658399078746</v>
          </cell>
          <cell r="L272">
            <v>0</v>
          </cell>
          <cell r="M272">
            <v>0</v>
          </cell>
          <cell r="N272">
            <v>0</v>
          </cell>
          <cell r="O272">
            <v>0</v>
          </cell>
          <cell r="P272">
            <v>0</v>
          </cell>
          <cell r="Q272">
            <v>0</v>
          </cell>
          <cell r="R272">
            <v>8.9066412499999998</v>
          </cell>
          <cell r="S272">
            <v>0</v>
          </cell>
          <cell r="T272">
            <v>0</v>
          </cell>
          <cell r="U272">
            <v>0</v>
          </cell>
          <cell r="V272">
            <v>7.7334178710177911E-3</v>
          </cell>
          <cell r="W272">
            <v>0</v>
          </cell>
          <cell r="X272">
            <v>0</v>
          </cell>
          <cell r="Y272">
            <v>2.7384399400000006</v>
          </cell>
          <cell r="Z272">
            <v>3.3829199999999999</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cell r="BW272">
            <v>0</v>
          </cell>
          <cell r="BX272">
            <v>0</v>
          </cell>
          <cell r="BY272">
            <v>0</v>
          </cell>
          <cell r="BZ272">
            <v>0</v>
          </cell>
          <cell r="CA272">
            <v>0</v>
          </cell>
          <cell r="CB272">
            <v>0</v>
          </cell>
          <cell r="CC272">
            <v>0</v>
          </cell>
          <cell r="CD272">
            <v>0</v>
          </cell>
          <cell r="CE272">
            <v>0</v>
          </cell>
          <cell r="CF272">
            <v>0</v>
          </cell>
          <cell r="CG272">
            <v>0</v>
          </cell>
          <cell r="CH272">
            <v>0</v>
          </cell>
          <cell r="CI272">
            <v>0</v>
          </cell>
          <cell r="CJ272">
            <v>0</v>
          </cell>
          <cell r="CK272">
            <v>0</v>
          </cell>
          <cell r="CL272">
            <v>0</v>
          </cell>
          <cell r="CM272">
            <v>0</v>
          </cell>
          <cell r="CN272">
            <v>0</v>
          </cell>
          <cell r="CO272">
            <v>0</v>
          </cell>
          <cell r="CP272">
            <v>0</v>
          </cell>
          <cell r="CQ272">
            <v>0</v>
          </cell>
          <cell r="CR272">
            <v>0</v>
          </cell>
          <cell r="CS272">
            <v>0</v>
          </cell>
          <cell r="CT272">
            <v>0</v>
          </cell>
          <cell r="CU272">
            <v>0</v>
          </cell>
          <cell r="CV272">
            <v>0</v>
          </cell>
          <cell r="CW272">
            <v>0</v>
          </cell>
          <cell r="CX272">
            <v>0</v>
          </cell>
          <cell r="CY272">
            <v>0</v>
          </cell>
          <cell r="CZ272">
            <v>0</v>
          </cell>
          <cell r="DA272">
            <v>0</v>
          </cell>
          <cell r="DB272">
            <v>0</v>
          </cell>
          <cell r="DC272">
            <v>0</v>
          </cell>
          <cell r="DD272">
            <v>0</v>
          </cell>
        </row>
        <row r="273">
          <cell r="B273">
            <v>1161000</v>
          </cell>
          <cell r="C273">
            <v>0</v>
          </cell>
          <cell r="D273" t="str">
            <v>Non Means-tested</v>
          </cell>
          <cell r="E273">
            <v>0</v>
          </cell>
          <cell r="F273">
            <v>0</v>
          </cell>
          <cell r="G273">
            <v>0</v>
          </cell>
          <cell r="H273">
            <v>0</v>
          </cell>
          <cell r="I273">
            <v>13.720726321058322</v>
          </cell>
          <cell r="J273">
            <v>1.4234316531873052</v>
          </cell>
          <cell r="K273">
            <v>0</v>
          </cell>
          <cell r="L273">
            <v>0</v>
          </cell>
          <cell r="M273">
            <v>0</v>
          </cell>
          <cell r="N273">
            <v>0</v>
          </cell>
          <cell r="O273">
            <v>0</v>
          </cell>
          <cell r="P273">
            <v>0</v>
          </cell>
          <cell r="Q273">
            <v>0</v>
          </cell>
          <cell r="R273">
            <v>8.9066412499999998</v>
          </cell>
          <cell r="S273">
            <v>0</v>
          </cell>
          <cell r="T273">
            <v>0</v>
          </cell>
          <cell r="U273">
            <v>0</v>
          </cell>
          <cell r="V273">
            <v>7.7334178710177911E-3</v>
          </cell>
          <cell r="W273">
            <v>0</v>
          </cell>
          <cell r="X273">
            <v>0</v>
          </cell>
          <cell r="Y273">
            <v>0</v>
          </cell>
          <cell r="Z273">
            <v>3.3829199999999999</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0</v>
          </cell>
          <cell r="CB273">
            <v>0</v>
          </cell>
          <cell r="CC273">
            <v>0</v>
          </cell>
          <cell r="CD273">
            <v>0</v>
          </cell>
          <cell r="CE273">
            <v>0</v>
          </cell>
          <cell r="CF273">
            <v>0</v>
          </cell>
          <cell r="CG273">
            <v>0</v>
          </cell>
          <cell r="CH273">
            <v>0</v>
          </cell>
          <cell r="CI273">
            <v>0</v>
          </cell>
          <cell r="CJ273">
            <v>0</v>
          </cell>
          <cell r="CK273">
            <v>0</v>
          </cell>
          <cell r="CL273">
            <v>0</v>
          </cell>
          <cell r="CM273">
            <v>0</v>
          </cell>
          <cell r="CN273">
            <v>0</v>
          </cell>
          <cell r="CO273">
            <v>0</v>
          </cell>
          <cell r="CP273">
            <v>0</v>
          </cell>
          <cell r="CQ273">
            <v>0</v>
          </cell>
          <cell r="CR273">
            <v>0</v>
          </cell>
          <cell r="CS273">
            <v>0</v>
          </cell>
          <cell r="CT273">
            <v>0</v>
          </cell>
          <cell r="CU273">
            <v>0</v>
          </cell>
          <cell r="CV273">
            <v>0</v>
          </cell>
          <cell r="CW273">
            <v>0</v>
          </cell>
          <cell r="CX273">
            <v>0</v>
          </cell>
          <cell r="CY273">
            <v>0</v>
          </cell>
          <cell r="CZ273">
            <v>0</v>
          </cell>
          <cell r="DA273">
            <v>0</v>
          </cell>
          <cell r="DB273">
            <v>0</v>
          </cell>
          <cell r="DC273">
            <v>0</v>
          </cell>
          <cell r="DD273">
            <v>0</v>
          </cell>
        </row>
        <row r="274">
          <cell r="B274">
            <v>1161100</v>
          </cell>
          <cell r="C274">
            <v>0</v>
          </cell>
          <cell r="D274">
            <v>0</v>
          </cell>
          <cell r="E274" t="str">
            <v>Cash benefits</v>
          </cell>
          <cell r="F274">
            <v>0</v>
          </cell>
          <cell r="G274">
            <v>0</v>
          </cell>
          <cell r="H274">
            <v>0</v>
          </cell>
          <cell r="I274">
            <v>5.0968256531873051</v>
          </cell>
          <cell r="J274">
            <v>1.4234316531873052</v>
          </cell>
          <cell r="K274">
            <v>0</v>
          </cell>
          <cell r="L274">
            <v>0</v>
          </cell>
          <cell r="M274">
            <v>0</v>
          </cell>
          <cell r="N274">
            <v>0</v>
          </cell>
          <cell r="O274">
            <v>0</v>
          </cell>
          <cell r="P274">
            <v>0</v>
          </cell>
          <cell r="Q274">
            <v>0</v>
          </cell>
          <cell r="R274">
            <v>0.29047400000000001</v>
          </cell>
          <cell r="S274">
            <v>0</v>
          </cell>
          <cell r="T274">
            <v>0</v>
          </cell>
          <cell r="U274">
            <v>0</v>
          </cell>
          <cell r="V274">
            <v>0</v>
          </cell>
          <cell r="W274">
            <v>0</v>
          </cell>
          <cell r="X274">
            <v>0</v>
          </cell>
          <cell r="Y274">
            <v>0</v>
          </cell>
          <cell r="Z274">
            <v>3.3829199999999999</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U274">
            <v>0</v>
          </cell>
          <cell r="BV274">
            <v>0</v>
          </cell>
          <cell r="BW274">
            <v>0</v>
          </cell>
          <cell r="BX274">
            <v>0</v>
          </cell>
          <cell r="BY274">
            <v>0</v>
          </cell>
          <cell r="BZ274">
            <v>0</v>
          </cell>
          <cell r="CA274">
            <v>0</v>
          </cell>
          <cell r="CB274">
            <v>0</v>
          </cell>
          <cell r="CC274">
            <v>0</v>
          </cell>
          <cell r="CD274">
            <v>0</v>
          </cell>
          <cell r="CE274">
            <v>0</v>
          </cell>
          <cell r="CF274">
            <v>0</v>
          </cell>
          <cell r="CG274">
            <v>0</v>
          </cell>
          <cell r="CH274">
            <v>0</v>
          </cell>
          <cell r="CI274">
            <v>0</v>
          </cell>
          <cell r="CJ274">
            <v>0</v>
          </cell>
          <cell r="CK274">
            <v>0</v>
          </cell>
          <cell r="CL274">
            <v>0</v>
          </cell>
          <cell r="CM274">
            <v>0</v>
          </cell>
          <cell r="CN274">
            <v>0</v>
          </cell>
          <cell r="CO274">
            <v>0</v>
          </cell>
          <cell r="CP274">
            <v>0</v>
          </cell>
          <cell r="CQ274">
            <v>0</v>
          </cell>
          <cell r="CR274">
            <v>0</v>
          </cell>
          <cell r="CS274">
            <v>0</v>
          </cell>
          <cell r="CT274">
            <v>0</v>
          </cell>
          <cell r="CU274">
            <v>0</v>
          </cell>
          <cell r="CV274">
            <v>0</v>
          </cell>
          <cell r="CW274">
            <v>0</v>
          </cell>
          <cell r="CX274">
            <v>0</v>
          </cell>
          <cell r="CY274">
            <v>0</v>
          </cell>
          <cell r="CZ274">
            <v>0</v>
          </cell>
          <cell r="DA274">
            <v>0</v>
          </cell>
          <cell r="DB274">
            <v>0</v>
          </cell>
          <cell r="DC274">
            <v>0</v>
          </cell>
          <cell r="DD274">
            <v>0</v>
          </cell>
        </row>
        <row r="275">
          <cell r="B275">
            <v>1161110</v>
          </cell>
          <cell r="C275">
            <v>0</v>
          </cell>
          <cell r="D275">
            <v>0</v>
          </cell>
          <cell r="E275">
            <v>0</v>
          </cell>
          <cell r="F275" t="str">
            <v xml:space="preserve"> Periodic</v>
          </cell>
          <cell r="G275">
            <v>0</v>
          </cell>
          <cell r="H275">
            <v>0</v>
          </cell>
          <cell r="I275">
            <v>5.0968256531873051</v>
          </cell>
          <cell r="J275">
            <v>1.4234316531873052</v>
          </cell>
          <cell r="K275">
            <v>0</v>
          </cell>
          <cell r="L275">
            <v>0</v>
          </cell>
          <cell r="M275">
            <v>0</v>
          </cell>
          <cell r="N275">
            <v>0</v>
          </cell>
          <cell r="O275">
            <v>0</v>
          </cell>
          <cell r="P275">
            <v>0</v>
          </cell>
          <cell r="Q275">
            <v>0</v>
          </cell>
          <cell r="R275">
            <v>0.29047400000000001</v>
          </cell>
          <cell r="S275">
            <v>0</v>
          </cell>
          <cell r="T275">
            <v>0</v>
          </cell>
          <cell r="U275">
            <v>0</v>
          </cell>
          <cell r="V275">
            <v>0</v>
          </cell>
          <cell r="W275">
            <v>0</v>
          </cell>
          <cell r="X275">
            <v>0</v>
          </cell>
          <cell r="Y275">
            <v>0</v>
          </cell>
          <cell r="Z275">
            <v>3.3829199999999999</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cell r="BW275">
            <v>0</v>
          </cell>
          <cell r="BX275">
            <v>0</v>
          </cell>
          <cell r="BY275">
            <v>0</v>
          </cell>
          <cell r="BZ275">
            <v>0</v>
          </cell>
          <cell r="CA275">
            <v>0</v>
          </cell>
          <cell r="CB275">
            <v>0</v>
          </cell>
          <cell r="CC275">
            <v>0</v>
          </cell>
          <cell r="CD275">
            <v>0</v>
          </cell>
          <cell r="CE275">
            <v>0</v>
          </cell>
          <cell r="CF275">
            <v>0</v>
          </cell>
          <cell r="CG275">
            <v>0</v>
          </cell>
          <cell r="CH275">
            <v>0</v>
          </cell>
          <cell r="CI275">
            <v>0</v>
          </cell>
          <cell r="CJ275">
            <v>0</v>
          </cell>
          <cell r="CK275">
            <v>0</v>
          </cell>
          <cell r="CL275">
            <v>0</v>
          </cell>
          <cell r="CM275">
            <v>0</v>
          </cell>
          <cell r="CN275">
            <v>0</v>
          </cell>
          <cell r="CO275">
            <v>0</v>
          </cell>
          <cell r="CP275">
            <v>0</v>
          </cell>
          <cell r="CQ275">
            <v>0</v>
          </cell>
          <cell r="CR275">
            <v>0</v>
          </cell>
          <cell r="CS275">
            <v>0</v>
          </cell>
          <cell r="CT275">
            <v>0</v>
          </cell>
          <cell r="CU275">
            <v>0</v>
          </cell>
          <cell r="CV275">
            <v>0</v>
          </cell>
          <cell r="CW275">
            <v>0</v>
          </cell>
          <cell r="CX275">
            <v>0</v>
          </cell>
          <cell r="CY275">
            <v>0</v>
          </cell>
          <cell r="CZ275">
            <v>0</v>
          </cell>
          <cell r="DA275">
            <v>0</v>
          </cell>
          <cell r="DB275">
            <v>0</v>
          </cell>
          <cell r="DC275">
            <v>0</v>
          </cell>
          <cell r="DD275">
            <v>0</v>
          </cell>
        </row>
        <row r="276">
          <cell r="B276">
            <v>1161111</v>
          </cell>
          <cell r="C276">
            <v>0</v>
          </cell>
          <cell r="D276">
            <v>0</v>
          </cell>
          <cell r="E276">
            <v>0</v>
          </cell>
          <cell r="F276">
            <v>0</v>
          </cell>
          <cell r="G276" t="str">
            <v>Full unemployment benefit</v>
          </cell>
          <cell r="H276">
            <v>0</v>
          </cell>
          <cell r="I276">
            <v>1.2361039299999999</v>
          </cell>
          <cell r="J276">
            <v>1.2361039299999999</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cell r="BW276">
            <v>0</v>
          </cell>
          <cell r="BX276">
            <v>0</v>
          </cell>
          <cell r="BY276">
            <v>0</v>
          </cell>
          <cell r="BZ276">
            <v>0</v>
          </cell>
          <cell r="CA276">
            <v>0</v>
          </cell>
          <cell r="CB276">
            <v>0</v>
          </cell>
          <cell r="CC276">
            <v>0</v>
          </cell>
          <cell r="CD276">
            <v>0</v>
          </cell>
          <cell r="CE276">
            <v>0</v>
          </cell>
          <cell r="CF276">
            <v>0</v>
          </cell>
          <cell r="CG276">
            <v>0</v>
          </cell>
          <cell r="CH276">
            <v>0</v>
          </cell>
          <cell r="CI276">
            <v>0</v>
          </cell>
          <cell r="CJ276">
            <v>0</v>
          </cell>
          <cell r="CK276">
            <v>0</v>
          </cell>
          <cell r="CL276">
            <v>0</v>
          </cell>
          <cell r="CM276">
            <v>0</v>
          </cell>
          <cell r="CN276">
            <v>0</v>
          </cell>
          <cell r="CO276">
            <v>0</v>
          </cell>
          <cell r="CP276">
            <v>0</v>
          </cell>
          <cell r="CQ276">
            <v>0</v>
          </cell>
          <cell r="CR276">
            <v>0</v>
          </cell>
          <cell r="CS276">
            <v>0</v>
          </cell>
          <cell r="CT276">
            <v>0</v>
          </cell>
          <cell r="CU276">
            <v>0</v>
          </cell>
          <cell r="CV276">
            <v>0</v>
          </cell>
          <cell r="CW276">
            <v>0</v>
          </cell>
          <cell r="CX276">
            <v>0</v>
          </cell>
          <cell r="CY276">
            <v>0</v>
          </cell>
          <cell r="CZ276">
            <v>0</v>
          </cell>
          <cell r="DA276">
            <v>0</v>
          </cell>
          <cell r="DB276">
            <v>0</v>
          </cell>
          <cell r="DC276">
            <v>0</v>
          </cell>
          <cell r="DD276">
            <v>0</v>
          </cell>
        </row>
        <row r="277">
          <cell r="B277">
            <v>1161112</v>
          </cell>
          <cell r="C277">
            <v>0</v>
          </cell>
          <cell r="D277">
            <v>0</v>
          </cell>
          <cell r="E277">
            <v>0</v>
          </cell>
          <cell r="F277">
            <v>0</v>
          </cell>
          <cell r="G277" t="str">
            <v>Partial unemployment benefit</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cell r="BW277">
            <v>0</v>
          </cell>
          <cell r="BX277">
            <v>0</v>
          </cell>
          <cell r="BY277">
            <v>0</v>
          </cell>
          <cell r="BZ277">
            <v>0</v>
          </cell>
          <cell r="CA277">
            <v>0</v>
          </cell>
          <cell r="CB277">
            <v>0</v>
          </cell>
          <cell r="CC277">
            <v>0</v>
          </cell>
          <cell r="CD277">
            <v>0</v>
          </cell>
          <cell r="CE277">
            <v>0</v>
          </cell>
          <cell r="CF277">
            <v>0</v>
          </cell>
          <cell r="CG277">
            <v>0</v>
          </cell>
          <cell r="CH277">
            <v>0</v>
          </cell>
          <cell r="CI277">
            <v>0</v>
          </cell>
          <cell r="CJ277">
            <v>0</v>
          </cell>
          <cell r="CK277">
            <v>0</v>
          </cell>
          <cell r="CL277">
            <v>0</v>
          </cell>
          <cell r="CM277">
            <v>0</v>
          </cell>
          <cell r="CN277">
            <v>0</v>
          </cell>
          <cell r="CO277">
            <v>0</v>
          </cell>
          <cell r="CP277">
            <v>0</v>
          </cell>
          <cell r="CQ277">
            <v>0</v>
          </cell>
          <cell r="CR277">
            <v>0</v>
          </cell>
          <cell r="CS277">
            <v>0</v>
          </cell>
          <cell r="CT277">
            <v>0</v>
          </cell>
          <cell r="CU277">
            <v>0</v>
          </cell>
          <cell r="CV277">
            <v>0</v>
          </cell>
          <cell r="CW277">
            <v>0</v>
          </cell>
          <cell r="CX277">
            <v>0</v>
          </cell>
          <cell r="CY277">
            <v>0</v>
          </cell>
          <cell r="CZ277">
            <v>0</v>
          </cell>
          <cell r="DA277">
            <v>0</v>
          </cell>
          <cell r="DB277">
            <v>0</v>
          </cell>
          <cell r="DC277">
            <v>0</v>
          </cell>
          <cell r="DD277">
            <v>0</v>
          </cell>
        </row>
        <row r="278">
          <cell r="B278">
            <v>1161113</v>
          </cell>
          <cell r="C278">
            <v>0</v>
          </cell>
          <cell r="D278">
            <v>0</v>
          </cell>
          <cell r="E278">
            <v>0</v>
          </cell>
          <cell r="F278">
            <v>0</v>
          </cell>
          <cell r="G278" t="str">
            <v>Early retirement benefit for labour market reasons</v>
          </cell>
          <cell r="H278">
            <v>0</v>
          </cell>
          <cell r="I278">
            <v>3.3829199999999999</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3.3829199999999999</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0</v>
          </cell>
          <cell r="CB278">
            <v>0</v>
          </cell>
          <cell r="CC278">
            <v>0</v>
          </cell>
          <cell r="CD278">
            <v>0</v>
          </cell>
          <cell r="CE278">
            <v>0</v>
          </cell>
          <cell r="CF278">
            <v>0</v>
          </cell>
          <cell r="CG278">
            <v>0</v>
          </cell>
          <cell r="CH278">
            <v>0</v>
          </cell>
          <cell r="CI278">
            <v>0</v>
          </cell>
          <cell r="CJ278">
            <v>0</v>
          </cell>
          <cell r="CK278">
            <v>0</v>
          </cell>
          <cell r="CL278">
            <v>0</v>
          </cell>
          <cell r="CM278">
            <v>0</v>
          </cell>
          <cell r="CN278">
            <v>0</v>
          </cell>
          <cell r="CO278">
            <v>0</v>
          </cell>
          <cell r="CP278">
            <v>0</v>
          </cell>
          <cell r="CQ278">
            <v>0</v>
          </cell>
          <cell r="CR278">
            <v>0</v>
          </cell>
          <cell r="CS278">
            <v>0</v>
          </cell>
          <cell r="CT278">
            <v>0</v>
          </cell>
          <cell r="CU278">
            <v>0</v>
          </cell>
          <cell r="CV278">
            <v>0</v>
          </cell>
          <cell r="CW278">
            <v>0</v>
          </cell>
          <cell r="CX278">
            <v>0</v>
          </cell>
          <cell r="CY278">
            <v>0</v>
          </cell>
          <cell r="CZ278">
            <v>0</v>
          </cell>
          <cell r="DA278">
            <v>0</v>
          </cell>
          <cell r="DB278">
            <v>0</v>
          </cell>
          <cell r="DC278">
            <v>0</v>
          </cell>
          <cell r="DD278">
            <v>0</v>
          </cell>
        </row>
        <row r="279">
          <cell r="B279">
            <v>1161114</v>
          </cell>
          <cell r="C279">
            <v>0</v>
          </cell>
          <cell r="D279">
            <v>0</v>
          </cell>
          <cell r="E279">
            <v>0</v>
          </cell>
          <cell r="F279">
            <v>0</v>
          </cell>
          <cell r="G279" t="str">
            <v>Vocational training allowance</v>
          </cell>
          <cell r="H279">
            <v>0</v>
          </cell>
          <cell r="I279">
            <v>0.14496899999999999</v>
          </cell>
          <cell r="J279">
            <v>0</v>
          </cell>
          <cell r="K279">
            <v>0</v>
          </cell>
          <cell r="L279">
            <v>0</v>
          </cell>
          <cell r="M279">
            <v>0</v>
          </cell>
          <cell r="N279">
            <v>0</v>
          </cell>
          <cell r="O279">
            <v>0</v>
          </cell>
          <cell r="P279">
            <v>0</v>
          </cell>
          <cell r="Q279">
            <v>0</v>
          </cell>
          <cell r="R279">
            <v>0.14496899999999999</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cell r="BW279">
            <v>0</v>
          </cell>
          <cell r="BX279">
            <v>0</v>
          </cell>
          <cell r="BY279">
            <v>0</v>
          </cell>
          <cell r="BZ279">
            <v>0</v>
          </cell>
          <cell r="CA279">
            <v>0</v>
          </cell>
          <cell r="CB279">
            <v>0</v>
          </cell>
          <cell r="CC279">
            <v>0</v>
          </cell>
          <cell r="CD279">
            <v>0</v>
          </cell>
          <cell r="CE279">
            <v>0</v>
          </cell>
          <cell r="CF279">
            <v>0</v>
          </cell>
          <cell r="CG279">
            <v>0</v>
          </cell>
          <cell r="CH279">
            <v>0</v>
          </cell>
          <cell r="CI279">
            <v>0</v>
          </cell>
          <cell r="CJ279">
            <v>0</v>
          </cell>
          <cell r="CK279">
            <v>0</v>
          </cell>
          <cell r="CL279">
            <v>0</v>
          </cell>
          <cell r="CM279">
            <v>0</v>
          </cell>
          <cell r="CN279">
            <v>0</v>
          </cell>
          <cell r="CO279">
            <v>0</v>
          </cell>
          <cell r="CP279">
            <v>0</v>
          </cell>
          <cell r="CQ279">
            <v>0</v>
          </cell>
          <cell r="CR279">
            <v>0</v>
          </cell>
          <cell r="CS279">
            <v>0</v>
          </cell>
          <cell r="CT279">
            <v>0</v>
          </cell>
          <cell r="CU279">
            <v>0</v>
          </cell>
          <cell r="CV279">
            <v>0</v>
          </cell>
          <cell r="CW279">
            <v>0</v>
          </cell>
          <cell r="CX279">
            <v>0</v>
          </cell>
          <cell r="CY279">
            <v>0</v>
          </cell>
          <cell r="CZ279">
            <v>0</v>
          </cell>
          <cell r="DA279">
            <v>0</v>
          </cell>
          <cell r="DB279">
            <v>0</v>
          </cell>
          <cell r="DC279">
            <v>0</v>
          </cell>
          <cell r="DD279">
            <v>0</v>
          </cell>
        </row>
        <row r="280">
          <cell r="B280">
            <v>1161115</v>
          </cell>
          <cell r="C280">
            <v>0</v>
          </cell>
          <cell r="D280">
            <v>0</v>
          </cell>
          <cell r="E280">
            <v>0</v>
          </cell>
          <cell r="F280">
            <v>0</v>
          </cell>
          <cell r="G280" t="str">
            <v>Other cash periodic benefits</v>
          </cell>
          <cell r="H280">
            <v>0</v>
          </cell>
          <cell r="I280">
            <v>0.33283272318730539</v>
          </cell>
          <cell r="J280">
            <v>0.18732772318730539</v>
          </cell>
          <cell r="K280">
            <v>0</v>
          </cell>
          <cell r="L280">
            <v>0</v>
          </cell>
          <cell r="M280">
            <v>0</v>
          </cell>
          <cell r="N280">
            <v>0</v>
          </cell>
          <cell r="O280">
            <v>0</v>
          </cell>
          <cell r="P280">
            <v>0</v>
          </cell>
          <cell r="Q280">
            <v>0</v>
          </cell>
          <cell r="R280">
            <v>0.145505</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cell r="AS280">
            <v>0</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cell r="BW280">
            <v>0</v>
          </cell>
          <cell r="BX280">
            <v>0</v>
          </cell>
          <cell r="BY280">
            <v>0</v>
          </cell>
          <cell r="BZ280">
            <v>0</v>
          </cell>
          <cell r="CA280">
            <v>0</v>
          </cell>
          <cell r="CB280">
            <v>0</v>
          </cell>
          <cell r="CC280">
            <v>0</v>
          </cell>
          <cell r="CD280">
            <v>0</v>
          </cell>
          <cell r="CE280">
            <v>0</v>
          </cell>
          <cell r="CF280">
            <v>0</v>
          </cell>
          <cell r="CG280">
            <v>0</v>
          </cell>
          <cell r="CH280">
            <v>0</v>
          </cell>
          <cell r="CI280">
            <v>0</v>
          </cell>
          <cell r="CJ280">
            <v>0</v>
          </cell>
          <cell r="CK280">
            <v>0</v>
          </cell>
          <cell r="CL280">
            <v>0</v>
          </cell>
          <cell r="CM280">
            <v>0</v>
          </cell>
          <cell r="CN280">
            <v>0</v>
          </cell>
          <cell r="CO280">
            <v>0</v>
          </cell>
          <cell r="CP280">
            <v>0</v>
          </cell>
          <cell r="CQ280">
            <v>0</v>
          </cell>
          <cell r="CR280">
            <v>0</v>
          </cell>
          <cell r="CS280">
            <v>0</v>
          </cell>
          <cell r="CT280">
            <v>0</v>
          </cell>
          <cell r="CU280">
            <v>0</v>
          </cell>
          <cell r="CV280">
            <v>0</v>
          </cell>
          <cell r="CW280">
            <v>0</v>
          </cell>
          <cell r="CX280">
            <v>0</v>
          </cell>
          <cell r="CY280">
            <v>0</v>
          </cell>
          <cell r="CZ280">
            <v>0</v>
          </cell>
          <cell r="DA280">
            <v>0</v>
          </cell>
          <cell r="DB280">
            <v>0</v>
          </cell>
          <cell r="DC280">
            <v>0</v>
          </cell>
          <cell r="DD280">
            <v>0</v>
          </cell>
        </row>
        <row r="281">
          <cell r="B281">
            <v>1161120</v>
          </cell>
          <cell r="C281">
            <v>0</v>
          </cell>
          <cell r="D281">
            <v>0</v>
          </cell>
          <cell r="E281">
            <v>0</v>
          </cell>
          <cell r="F281" t="str">
            <v xml:space="preserve"> Lump sum</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cell r="BW281">
            <v>0</v>
          </cell>
          <cell r="BX281">
            <v>0</v>
          </cell>
          <cell r="BY281">
            <v>0</v>
          </cell>
          <cell r="BZ281">
            <v>0</v>
          </cell>
          <cell r="CA281">
            <v>0</v>
          </cell>
          <cell r="CB281">
            <v>0</v>
          </cell>
          <cell r="CC281">
            <v>0</v>
          </cell>
          <cell r="CD281">
            <v>0</v>
          </cell>
          <cell r="CE281">
            <v>0</v>
          </cell>
          <cell r="CF281">
            <v>0</v>
          </cell>
          <cell r="CG281">
            <v>0</v>
          </cell>
          <cell r="CH281">
            <v>0</v>
          </cell>
          <cell r="CI281">
            <v>0</v>
          </cell>
          <cell r="CJ281">
            <v>0</v>
          </cell>
          <cell r="CK281">
            <v>0</v>
          </cell>
          <cell r="CL281">
            <v>0</v>
          </cell>
          <cell r="CM281">
            <v>0</v>
          </cell>
          <cell r="CN281">
            <v>0</v>
          </cell>
          <cell r="CO281">
            <v>0</v>
          </cell>
          <cell r="CP281">
            <v>0</v>
          </cell>
          <cell r="CQ281">
            <v>0</v>
          </cell>
          <cell r="CR281">
            <v>0</v>
          </cell>
          <cell r="CS281">
            <v>0</v>
          </cell>
          <cell r="CT281">
            <v>0</v>
          </cell>
          <cell r="CU281">
            <v>0</v>
          </cell>
          <cell r="CV281">
            <v>0</v>
          </cell>
          <cell r="CW281">
            <v>0</v>
          </cell>
          <cell r="CX281">
            <v>0</v>
          </cell>
          <cell r="CY281">
            <v>0</v>
          </cell>
          <cell r="CZ281">
            <v>0</v>
          </cell>
          <cell r="DA281">
            <v>0</v>
          </cell>
          <cell r="DB281">
            <v>0</v>
          </cell>
          <cell r="DC281">
            <v>0</v>
          </cell>
          <cell r="DD281">
            <v>0</v>
          </cell>
        </row>
        <row r="282">
          <cell r="B282">
            <v>1161121</v>
          </cell>
          <cell r="C282">
            <v>0</v>
          </cell>
          <cell r="D282">
            <v>0</v>
          </cell>
          <cell r="E282">
            <v>0</v>
          </cell>
          <cell r="F282">
            <v>0</v>
          </cell>
          <cell r="G282" t="str">
            <v>Vocational training allowance</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cell r="BW282">
            <v>0</v>
          </cell>
          <cell r="BX282">
            <v>0</v>
          </cell>
          <cell r="BY282">
            <v>0</v>
          </cell>
          <cell r="BZ282">
            <v>0</v>
          </cell>
          <cell r="CA282">
            <v>0</v>
          </cell>
          <cell r="CB282">
            <v>0</v>
          </cell>
          <cell r="CC282">
            <v>0</v>
          </cell>
          <cell r="CD282">
            <v>0</v>
          </cell>
          <cell r="CE282">
            <v>0</v>
          </cell>
          <cell r="CF282">
            <v>0</v>
          </cell>
          <cell r="CG282">
            <v>0</v>
          </cell>
          <cell r="CH282">
            <v>0</v>
          </cell>
          <cell r="CI282">
            <v>0</v>
          </cell>
          <cell r="CJ282">
            <v>0</v>
          </cell>
          <cell r="CK282">
            <v>0</v>
          </cell>
          <cell r="CL282">
            <v>0</v>
          </cell>
          <cell r="CM282">
            <v>0</v>
          </cell>
          <cell r="CN282">
            <v>0</v>
          </cell>
          <cell r="CO282">
            <v>0</v>
          </cell>
          <cell r="CP282">
            <v>0</v>
          </cell>
          <cell r="CQ282">
            <v>0</v>
          </cell>
          <cell r="CR282">
            <v>0</v>
          </cell>
          <cell r="CS282">
            <v>0</v>
          </cell>
          <cell r="CT282">
            <v>0</v>
          </cell>
          <cell r="CU282">
            <v>0</v>
          </cell>
          <cell r="CV282">
            <v>0</v>
          </cell>
          <cell r="CW282">
            <v>0</v>
          </cell>
          <cell r="CX282">
            <v>0</v>
          </cell>
          <cell r="CY282">
            <v>0</v>
          </cell>
          <cell r="CZ282">
            <v>0</v>
          </cell>
          <cell r="DA282">
            <v>0</v>
          </cell>
          <cell r="DB282">
            <v>0</v>
          </cell>
          <cell r="DC282">
            <v>0</v>
          </cell>
          <cell r="DD282">
            <v>0</v>
          </cell>
        </row>
        <row r="283">
          <cell r="B283">
            <v>1161122</v>
          </cell>
          <cell r="C283">
            <v>0</v>
          </cell>
          <cell r="D283">
            <v>0</v>
          </cell>
          <cell r="E283">
            <v>0</v>
          </cell>
          <cell r="F283">
            <v>0</v>
          </cell>
          <cell r="G283" t="str">
            <v xml:space="preserve"> Redundancy compensation</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cell r="BW283">
            <v>0</v>
          </cell>
          <cell r="BX283">
            <v>0</v>
          </cell>
          <cell r="BY283">
            <v>0</v>
          </cell>
          <cell r="BZ283">
            <v>0</v>
          </cell>
          <cell r="CA283">
            <v>0</v>
          </cell>
          <cell r="CB283">
            <v>0</v>
          </cell>
          <cell r="CC283">
            <v>0</v>
          </cell>
          <cell r="CD283">
            <v>0</v>
          </cell>
          <cell r="CE283">
            <v>0</v>
          </cell>
          <cell r="CF283">
            <v>0</v>
          </cell>
          <cell r="CG283">
            <v>0</v>
          </cell>
          <cell r="CH283">
            <v>0</v>
          </cell>
          <cell r="CI283">
            <v>0</v>
          </cell>
          <cell r="CJ283">
            <v>0</v>
          </cell>
          <cell r="CK283">
            <v>0</v>
          </cell>
          <cell r="CL283">
            <v>0</v>
          </cell>
          <cell r="CM283">
            <v>0</v>
          </cell>
          <cell r="CN283">
            <v>0</v>
          </cell>
          <cell r="CO283">
            <v>0</v>
          </cell>
          <cell r="CP283">
            <v>0</v>
          </cell>
          <cell r="CQ283">
            <v>0</v>
          </cell>
          <cell r="CR283">
            <v>0</v>
          </cell>
          <cell r="CS283">
            <v>0</v>
          </cell>
          <cell r="CT283">
            <v>0</v>
          </cell>
          <cell r="CU283">
            <v>0</v>
          </cell>
          <cell r="CV283">
            <v>0</v>
          </cell>
          <cell r="CW283">
            <v>0</v>
          </cell>
          <cell r="CX283">
            <v>0</v>
          </cell>
          <cell r="CY283">
            <v>0</v>
          </cell>
          <cell r="CZ283">
            <v>0</v>
          </cell>
          <cell r="DA283">
            <v>0</v>
          </cell>
          <cell r="DB283">
            <v>0</v>
          </cell>
          <cell r="DC283">
            <v>0</v>
          </cell>
          <cell r="DD283">
            <v>0</v>
          </cell>
        </row>
        <row r="284">
          <cell r="B284">
            <v>1161123</v>
          </cell>
          <cell r="C284">
            <v>0</v>
          </cell>
          <cell r="D284">
            <v>0</v>
          </cell>
          <cell r="E284">
            <v>0</v>
          </cell>
          <cell r="F284">
            <v>0</v>
          </cell>
          <cell r="G284" t="str">
            <v>Other cash lump sum benefits</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0</v>
          </cell>
          <cell r="CB284">
            <v>0</v>
          </cell>
          <cell r="CC284">
            <v>0</v>
          </cell>
          <cell r="CD284">
            <v>0</v>
          </cell>
          <cell r="CE284">
            <v>0</v>
          </cell>
          <cell r="CF284">
            <v>0</v>
          </cell>
          <cell r="CG284">
            <v>0</v>
          </cell>
          <cell r="CH284">
            <v>0</v>
          </cell>
          <cell r="CI284">
            <v>0</v>
          </cell>
          <cell r="CJ284">
            <v>0</v>
          </cell>
          <cell r="CK284">
            <v>0</v>
          </cell>
          <cell r="CL284">
            <v>0</v>
          </cell>
          <cell r="CM284">
            <v>0</v>
          </cell>
          <cell r="CN284">
            <v>0</v>
          </cell>
          <cell r="CO284">
            <v>0</v>
          </cell>
          <cell r="CP284">
            <v>0</v>
          </cell>
          <cell r="CQ284">
            <v>0</v>
          </cell>
          <cell r="CR284">
            <v>0</v>
          </cell>
          <cell r="CS284">
            <v>0</v>
          </cell>
          <cell r="CT284">
            <v>0</v>
          </cell>
          <cell r="CU284">
            <v>0</v>
          </cell>
          <cell r="CV284">
            <v>0</v>
          </cell>
          <cell r="CW284">
            <v>0</v>
          </cell>
          <cell r="CX284">
            <v>0</v>
          </cell>
          <cell r="CY284">
            <v>0</v>
          </cell>
          <cell r="CZ284">
            <v>0</v>
          </cell>
          <cell r="DA284">
            <v>0</v>
          </cell>
          <cell r="DB284">
            <v>0</v>
          </cell>
          <cell r="DC284">
            <v>0</v>
          </cell>
          <cell r="DD284">
            <v>0</v>
          </cell>
        </row>
        <row r="285">
          <cell r="B285">
            <v>1161200</v>
          </cell>
          <cell r="C285">
            <v>0</v>
          </cell>
          <cell r="D285">
            <v>0</v>
          </cell>
          <cell r="E285" t="str">
            <v>Benefits in kind</v>
          </cell>
          <cell r="F285">
            <v>0</v>
          </cell>
          <cell r="G285">
            <v>0</v>
          </cell>
          <cell r="H285">
            <v>0</v>
          </cell>
          <cell r="I285">
            <v>8.6239006678710179</v>
          </cell>
          <cell r="J285">
            <v>0</v>
          </cell>
          <cell r="K285">
            <v>0</v>
          </cell>
          <cell r="L285">
            <v>0</v>
          </cell>
          <cell r="M285">
            <v>0</v>
          </cell>
          <cell r="N285">
            <v>0</v>
          </cell>
          <cell r="O285">
            <v>0</v>
          </cell>
          <cell r="P285">
            <v>0</v>
          </cell>
          <cell r="Q285">
            <v>0</v>
          </cell>
          <cell r="R285">
            <v>8.6161672500000002</v>
          </cell>
          <cell r="S285">
            <v>0</v>
          </cell>
          <cell r="T285">
            <v>0</v>
          </cell>
          <cell r="U285">
            <v>0</v>
          </cell>
          <cell r="V285">
            <v>7.7334178710177911E-3</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cell r="BW285">
            <v>0</v>
          </cell>
          <cell r="BX285">
            <v>0</v>
          </cell>
          <cell r="BY285">
            <v>0</v>
          </cell>
          <cell r="BZ285">
            <v>0</v>
          </cell>
          <cell r="CA285">
            <v>0</v>
          </cell>
          <cell r="CB285">
            <v>0</v>
          </cell>
          <cell r="CC285">
            <v>0</v>
          </cell>
          <cell r="CD285">
            <v>0</v>
          </cell>
          <cell r="CE285">
            <v>0</v>
          </cell>
          <cell r="CF285">
            <v>0</v>
          </cell>
          <cell r="CG285">
            <v>0</v>
          </cell>
          <cell r="CH285">
            <v>0</v>
          </cell>
          <cell r="CI285">
            <v>0</v>
          </cell>
          <cell r="CJ285">
            <v>0</v>
          </cell>
          <cell r="CK285">
            <v>0</v>
          </cell>
          <cell r="CL285">
            <v>0</v>
          </cell>
          <cell r="CM285">
            <v>0</v>
          </cell>
          <cell r="CN285">
            <v>0</v>
          </cell>
          <cell r="CO285">
            <v>0</v>
          </cell>
          <cell r="CP285">
            <v>0</v>
          </cell>
          <cell r="CQ285">
            <v>0</v>
          </cell>
          <cell r="CR285">
            <v>0</v>
          </cell>
          <cell r="CS285">
            <v>0</v>
          </cell>
          <cell r="CT285">
            <v>0</v>
          </cell>
          <cell r="CU285">
            <v>0</v>
          </cell>
          <cell r="CV285">
            <v>0</v>
          </cell>
          <cell r="CW285">
            <v>0</v>
          </cell>
          <cell r="CX285">
            <v>0</v>
          </cell>
          <cell r="CY285">
            <v>0</v>
          </cell>
          <cell r="CZ285">
            <v>0</v>
          </cell>
          <cell r="DA285">
            <v>0</v>
          </cell>
          <cell r="DB285">
            <v>0</v>
          </cell>
          <cell r="DC285">
            <v>0</v>
          </cell>
          <cell r="DD285">
            <v>0</v>
          </cell>
        </row>
        <row r="286">
          <cell r="B286">
            <v>1161201</v>
          </cell>
          <cell r="C286">
            <v>0</v>
          </cell>
          <cell r="D286">
            <v>0</v>
          </cell>
          <cell r="E286">
            <v>0</v>
          </cell>
          <cell r="F286" t="str">
            <v>Mobility and resettlement</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0</v>
          </cell>
          <cell r="CB286">
            <v>0</v>
          </cell>
          <cell r="CC286">
            <v>0</v>
          </cell>
          <cell r="CD286">
            <v>0</v>
          </cell>
          <cell r="CE286">
            <v>0</v>
          </cell>
          <cell r="CF286">
            <v>0</v>
          </cell>
          <cell r="CG286">
            <v>0</v>
          </cell>
          <cell r="CH286">
            <v>0</v>
          </cell>
          <cell r="CI286">
            <v>0</v>
          </cell>
          <cell r="CJ286">
            <v>0</v>
          </cell>
          <cell r="CK286">
            <v>0</v>
          </cell>
          <cell r="CL286">
            <v>0</v>
          </cell>
          <cell r="CM286">
            <v>0</v>
          </cell>
          <cell r="CN286">
            <v>0</v>
          </cell>
          <cell r="CO286">
            <v>0</v>
          </cell>
          <cell r="CP286">
            <v>0</v>
          </cell>
          <cell r="CQ286">
            <v>0</v>
          </cell>
          <cell r="CR286">
            <v>0</v>
          </cell>
          <cell r="CS286">
            <v>0</v>
          </cell>
          <cell r="CT286">
            <v>0</v>
          </cell>
          <cell r="CU286">
            <v>0</v>
          </cell>
          <cell r="CV286">
            <v>0</v>
          </cell>
          <cell r="CW286">
            <v>0</v>
          </cell>
          <cell r="CX286">
            <v>0</v>
          </cell>
          <cell r="CY286">
            <v>0</v>
          </cell>
          <cell r="CZ286">
            <v>0</v>
          </cell>
          <cell r="DA286">
            <v>0</v>
          </cell>
          <cell r="DB286">
            <v>0</v>
          </cell>
          <cell r="DC286">
            <v>0</v>
          </cell>
          <cell r="DD286">
            <v>0</v>
          </cell>
        </row>
        <row r="287">
          <cell r="B287">
            <v>1161202</v>
          </cell>
          <cell r="C287">
            <v>0</v>
          </cell>
          <cell r="D287">
            <v>0</v>
          </cell>
          <cell r="E287">
            <v>0</v>
          </cell>
          <cell r="F287" t="str">
            <v>Vocational training</v>
          </cell>
          <cell r="G287">
            <v>0</v>
          </cell>
          <cell r="H287">
            <v>0</v>
          </cell>
          <cell r="I287">
            <v>6.3456632500000003</v>
          </cell>
          <cell r="J287">
            <v>0</v>
          </cell>
          <cell r="K287">
            <v>0</v>
          </cell>
          <cell r="L287">
            <v>0</v>
          </cell>
          <cell r="M287">
            <v>0</v>
          </cell>
          <cell r="N287">
            <v>0</v>
          </cell>
          <cell r="O287">
            <v>0</v>
          </cell>
          <cell r="P287">
            <v>0</v>
          </cell>
          <cell r="Q287">
            <v>0</v>
          </cell>
          <cell r="R287">
            <v>6.3456632500000003</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cell r="BW287">
            <v>0</v>
          </cell>
          <cell r="BX287">
            <v>0</v>
          </cell>
          <cell r="BY287">
            <v>0</v>
          </cell>
          <cell r="BZ287">
            <v>0</v>
          </cell>
          <cell r="CA287">
            <v>0</v>
          </cell>
          <cell r="CB287">
            <v>0</v>
          </cell>
          <cell r="CC287">
            <v>0</v>
          </cell>
          <cell r="CD287">
            <v>0</v>
          </cell>
          <cell r="CE287">
            <v>0</v>
          </cell>
          <cell r="CF287">
            <v>0</v>
          </cell>
          <cell r="CG287">
            <v>0</v>
          </cell>
          <cell r="CH287">
            <v>0</v>
          </cell>
          <cell r="CI287">
            <v>0</v>
          </cell>
          <cell r="CJ287">
            <v>0</v>
          </cell>
          <cell r="CK287">
            <v>0</v>
          </cell>
          <cell r="CL287">
            <v>0</v>
          </cell>
          <cell r="CM287">
            <v>0</v>
          </cell>
          <cell r="CN287">
            <v>0</v>
          </cell>
          <cell r="CO287">
            <v>0</v>
          </cell>
          <cell r="CP287">
            <v>0</v>
          </cell>
          <cell r="CQ287">
            <v>0</v>
          </cell>
          <cell r="CR287">
            <v>0</v>
          </cell>
          <cell r="CS287">
            <v>0</v>
          </cell>
          <cell r="CT287">
            <v>0</v>
          </cell>
          <cell r="CU287">
            <v>0</v>
          </cell>
          <cell r="CV287">
            <v>0</v>
          </cell>
          <cell r="CW287">
            <v>0</v>
          </cell>
          <cell r="CX287">
            <v>0</v>
          </cell>
          <cell r="CY287">
            <v>0</v>
          </cell>
          <cell r="CZ287">
            <v>0</v>
          </cell>
          <cell r="DA287">
            <v>0</v>
          </cell>
          <cell r="DB287">
            <v>0</v>
          </cell>
          <cell r="DC287">
            <v>0</v>
          </cell>
          <cell r="DD287">
            <v>0</v>
          </cell>
        </row>
        <row r="288">
          <cell r="B288">
            <v>1161203</v>
          </cell>
          <cell r="C288">
            <v>0</v>
          </cell>
          <cell r="D288">
            <v>0</v>
          </cell>
          <cell r="E288">
            <v>0</v>
          </cell>
          <cell r="F288" t="str">
            <v>Placement services and job-search assistance</v>
          </cell>
          <cell r="G288">
            <v>0</v>
          </cell>
          <cell r="H288">
            <v>0</v>
          </cell>
          <cell r="I288">
            <v>2.2705039999999999</v>
          </cell>
          <cell r="J288">
            <v>0</v>
          </cell>
          <cell r="K288">
            <v>0</v>
          </cell>
          <cell r="L288">
            <v>0</v>
          </cell>
          <cell r="M288">
            <v>0</v>
          </cell>
          <cell r="N288">
            <v>0</v>
          </cell>
          <cell r="O288">
            <v>0</v>
          </cell>
          <cell r="P288">
            <v>0</v>
          </cell>
          <cell r="Q288">
            <v>0</v>
          </cell>
          <cell r="R288">
            <v>2.2705039999999999</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cell r="BW288">
            <v>0</v>
          </cell>
          <cell r="BX288">
            <v>0</v>
          </cell>
          <cell r="BY288">
            <v>0</v>
          </cell>
          <cell r="BZ288">
            <v>0</v>
          </cell>
          <cell r="CA288">
            <v>0</v>
          </cell>
          <cell r="CB288">
            <v>0</v>
          </cell>
          <cell r="CC288">
            <v>0</v>
          </cell>
          <cell r="CD288">
            <v>0</v>
          </cell>
          <cell r="CE288">
            <v>0</v>
          </cell>
          <cell r="CF288">
            <v>0</v>
          </cell>
          <cell r="CG288">
            <v>0</v>
          </cell>
          <cell r="CH288">
            <v>0</v>
          </cell>
          <cell r="CI288">
            <v>0</v>
          </cell>
          <cell r="CJ288">
            <v>0</v>
          </cell>
          <cell r="CK288">
            <v>0</v>
          </cell>
          <cell r="CL288">
            <v>0</v>
          </cell>
          <cell r="CM288">
            <v>0</v>
          </cell>
          <cell r="CN288">
            <v>0</v>
          </cell>
          <cell r="CO288">
            <v>0</v>
          </cell>
          <cell r="CP288">
            <v>0</v>
          </cell>
          <cell r="CQ288">
            <v>0</v>
          </cell>
          <cell r="CR288">
            <v>0</v>
          </cell>
          <cell r="CS288">
            <v>0</v>
          </cell>
          <cell r="CT288">
            <v>0</v>
          </cell>
          <cell r="CU288">
            <v>0</v>
          </cell>
          <cell r="CV288">
            <v>0</v>
          </cell>
          <cell r="CW288">
            <v>0</v>
          </cell>
          <cell r="CX288">
            <v>0</v>
          </cell>
          <cell r="CY288">
            <v>0</v>
          </cell>
          <cell r="CZ288">
            <v>0</v>
          </cell>
          <cell r="DA288">
            <v>0</v>
          </cell>
          <cell r="DB288">
            <v>0</v>
          </cell>
          <cell r="DC288">
            <v>0</v>
          </cell>
          <cell r="DD288">
            <v>0</v>
          </cell>
        </row>
        <row r="289">
          <cell r="B289">
            <v>1161204</v>
          </cell>
          <cell r="C289">
            <v>0</v>
          </cell>
          <cell r="D289">
            <v>0</v>
          </cell>
          <cell r="E289">
            <v>0</v>
          </cell>
          <cell r="F289" t="str">
            <v>Other benefits in kind</v>
          </cell>
          <cell r="G289">
            <v>0</v>
          </cell>
          <cell r="H289">
            <v>0</v>
          </cell>
          <cell r="I289">
            <v>7.7334178710177911E-3</v>
          </cell>
          <cell r="J289">
            <v>0</v>
          </cell>
          <cell r="K289">
            <v>0</v>
          </cell>
          <cell r="L289">
            <v>0</v>
          </cell>
          <cell r="M289">
            <v>0</v>
          </cell>
          <cell r="N289">
            <v>0</v>
          </cell>
          <cell r="O289">
            <v>0</v>
          </cell>
          <cell r="P289">
            <v>0</v>
          </cell>
          <cell r="Q289">
            <v>0</v>
          </cell>
          <cell r="R289">
            <v>0</v>
          </cell>
          <cell r="S289">
            <v>0</v>
          </cell>
          <cell r="T289">
            <v>0</v>
          </cell>
          <cell r="U289">
            <v>0</v>
          </cell>
          <cell r="V289">
            <v>7.7334178710177911E-3</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cell r="BW289">
            <v>0</v>
          </cell>
          <cell r="BX289">
            <v>0</v>
          </cell>
          <cell r="BY289">
            <v>0</v>
          </cell>
          <cell r="BZ289">
            <v>0</v>
          </cell>
          <cell r="CA289">
            <v>0</v>
          </cell>
          <cell r="CB289">
            <v>0</v>
          </cell>
          <cell r="CC289">
            <v>0</v>
          </cell>
          <cell r="CD289">
            <v>0</v>
          </cell>
          <cell r="CE289">
            <v>0</v>
          </cell>
          <cell r="CF289">
            <v>0</v>
          </cell>
          <cell r="CG289">
            <v>0</v>
          </cell>
          <cell r="CH289">
            <v>0</v>
          </cell>
          <cell r="CI289">
            <v>0</v>
          </cell>
          <cell r="CJ289">
            <v>0</v>
          </cell>
          <cell r="CK289">
            <v>0</v>
          </cell>
          <cell r="CL289">
            <v>0</v>
          </cell>
          <cell r="CM289">
            <v>0</v>
          </cell>
          <cell r="CN289">
            <v>0</v>
          </cell>
          <cell r="CO289">
            <v>0</v>
          </cell>
          <cell r="CP289">
            <v>0</v>
          </cell>
          <cell r="CQ289">
            <v>0</v>
          </cell>
          <cell r="CR289">
            <v>0</v>
          </cell>
          <cell r="CS289">
            <v>0</v>
          </cell>
          <cell r="CT289">
            <v>0</v>
          </cell>
          <cell r="CU289">
            <v>0</v>
          </cell>
          <cell r="CV289">
            <v>0</v>
          </cell>
          <cell r="CW289">
            <v>0</v>
          </cell>
          <cell r="CX289">
            <v>0</v>
          </cell>
          <cell r="CY289">
            <v>0</v>
          </cell>
          <cell r="CZ289">
            <v>0</v>
          </cell>
          <cell r="DA289">
            <v>0</v>
          </cell>
          <cell r="DB289">
            <v>0</v>
          </cell>
          <cell r="DC289">
            <v>0</v>
          </cell>
          <cell r="DD289">
            <v>0</v>
          </cell>
        </row>
        <row r="290">
          <cell r="B290">
            <v>1162000</v>
          </cell>
          <cell r="C290">
            <v>0</v>
          </cell>
          <cell r="D290" t="str">
            <v>Means-tested</v>
          </cell>
          <cell r="E290">
            <v>0</v>
          </cell>
          <cell r="F290">
            <v>0</v>
          </cell>
          <cell r="G290">
            <v>0</v>
          </cell>
          <cell r="H290">
            <v>0</v>
          </cell>
          <cell r="I290">
            <v>34.000284069078745</v>
          </cell>
          <cell r="J290">
            <v>0.44618573</v>
          </cell>
          <cell r="K290">
            <v>30.815658399078746</v>
          </cell>
          <cell r="L290">
            <v>0</v>
          </cell>
          <cell r="M290">
            <v>0</v>
          </cell>
          <cell r="N290">
            <v>0</v>
          </cell>
          <cell r="O290">
            <v>0</v>
          </cell>
          <cell r="P290">
            <v>0</v>
          </cell>
          <cell r="Q290">
            <v>0</v>
          </cell>
          <cell r="R290">
            <v>0</v>
          </cell>
          <cell r="S290">
            <v>0</v>
          </cell>
          <cell r="T290">
            <v>0</v>
          </cell>
          <cell r="U290">
            <v>0</v>
          </cell>
          <cell r="V290">
            <v>0</v>
          </cell>
          <cell r="W290">
            <v>0</v>
          </cell>
          <cell r="X290">
            <v>0</v>
          </cell>
          <cell r="Y290">
            <v>2.7384399400000006</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cell r="BW290">
            <v>0</v>
          </cell>
          <cell r="BX290">
            <v>0</v>
          </cell>
          <cell r="BY290">
            <v>0</v>
          </cell>
          <cell r="BZ290">
            <v>0</v>
          </cell>
          <cell r="CA290">
            <v>0</v>
          </cell>
          <cell r="CB290">
            <v>0</v>
          </cell>
          <cell r="CC290">
            <v>0</v>
          </cell>
          <cell r="CD290">
            <v>0</v>
          </cell>
          <cell r="CE290">
            <v>0</v>
          </cell>
          <cell r="CF290">
            <v>0</v>
          </cell>
          <cell r="CG290">
            <v>0</v>
          </cell>
          <cell r="CH290">
            <v>0</v>
          </cell>
          <cell r="CI290">
            <v>0</v>
          </cell>
          <cell r="CJ290">
            <v>0</v>
          </cell>
          <cell r="CK290">
            <v>0</v>
          </cell>
          <cell r="CL290">
            <v>0</v>
          </cell>
          <cell r="CM290">
            <v>0</v>
          </cell>
          <cell r="CN290">
            <v>0</v>
          </cell>
          <cell r="CO290">
            <v>0</v>
          </cell>
          <cell r="CP290">
            <v>0</v>
          </cell>
          <cell r="CQ290">
            <v>0</v>
          </cell>
          <cell r="CR290">
            <v>0</v>
          </cell>
          <cell r="CS290">
            <v>0</v>
          </cell>
          <cell r="CT290">
            <v>0</v>
          </cell>
          <cell r="CU290">
            <v>0</v>
          </cell>
          <cell r="CV290">
            <v>0</v>
          </cell>
          <cell r="CW290">
            <v>0</v>
          </cell>
          <cell r="CX290">
            <v>0</v>
          </cell>
          <cell r="CY290">
            <v>0</v>
          </cell>
          <cell r="CZ290">
            <v>0</v>
          </cell>
          <cell r="DA290">
            <v>0</v>
          </cell>
          <cell r="DB290">
            <v>0</v>
          </cell>
          <cell r="DC290">
            <v>0</v>
          </cell>
          <cell r="DD290">
            <v>0</v>
          </cell>
        </row>
        <row r="291">
          <cell r="B291">
            <v>1162100</v>
          </cell>
          <cell r="C291">
            <v>0</v>
          </cell>
          <cell r="D291">
            <v>0</v>
          </cell>
          <cell r="E291" t="str">
            <v>Cash benefits</v>
          </cell>
          <cell r="F291">
            <v>0</v>
          </cell>
          <cell r="G291">
            <v>0</v>
          </cell>
          <cell r="H291">
            <v>0</v>
          </cell>
          <cell r="I291">
            <v>31.261844129078746</v>
          </cell>
          <cell r="J291">
            <v>0.44618573</v>
          </cell>
          <cell r="K291">
            <v>30.815658399078746</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cell r="BW291">
            <v>0</v>
          </cell>
          <cell r="BX291">
            <v>0</v>
          </cell>
          <cell r="BY291">
            <v>0</v>
          </cell>
          <cell r="BZ291">
            <v>0</v>
          </cell>
          <cell r="CA291">
            <v>0</v>
          </cell>
          <cell r="CB291">
            <v>0</v>
          </cell>
          <cell r="CC291">
            <v>0</v>
          </cell>
          <cell r="CD291">
            <v>0</v>
          </cell>
          <cell r="CE291">
            <v>0</v>
          </cell>
          <cell r="CF291">
            <v>0</v>
          </cell>
          <cell r="CG291">
            <v>0</v>
          </cell>
          <cell r="CH291">
            <v>0</v>
          </cell>
          <cell r="CI291">
            <v>0</v>
          </cell>
          <cell r="CJ291">
            <v>0</v>
          </cell>
          <cell r="CK291">
            <v>0</v>
          </cell>
          <cell r="CL291">
            <v>0</v>
          </cell>
          <cell r="CM291">
            <v>0</v>
          </cell>
          <cell r="CN291">
            <v>0</v>
          </cell>
          <cell r="CO291">
            <v>0</v>
          </cell>
          <cell r="CP291">
            <v>0</v>
          </cell>
          <cell r="CQ291">
            <v>0</v>
          </cell>
          <cell r="CR291">
            <v>0</v>
          </cell>
          <cell r="CS291">
            <v>0</v>
          </cell>
          <cell r="CT291">
            <v>0</v>
          </cell>
          <cell r="CU291">
            <v>0</v>
          </cell>
          <cell r="CV291">
            <v>0</v>
          </cell>
          <cell r="CW291">
            <v>0</v>
          </cell>
          <cell r="CX291">
            <v>0</v>
          </cell>
          <cell r="CY291">
            <v>0</v>
          </cell>
          <cell r="CZ291">
            <v>0</v>
          </cell>
          <cell r="DA291">
            <v>0</v>
          </cell>
          <cell r="DB291">
            <v>0</v>
          </cell>
          <cell r="DC291">
            <v>0</v>
          </cell>
          <cell r="DD291">
            <v>0</v>
          </cell>
        </row>
        <row r="292">
          <cell r="B292">
            <v>1162110</v>
          </cell>
          <cell r="C292">
            <v>0</v>
          </cell>
          <cell r="D292">
            <v>0</v>
          </cell>
          <cell r="E292">
            <v>0</v>
          </cell>
          <cell r="F292" t="str">
            <v xml:space="preserve"> Periodic</v>
          </cell>
          <cell r="G292">
            <v>0</v>
          </cell>
          <cell r="H292">
            <v>0</v>
          </cell>
          <cell r="I292">
            <v>31.261844129078746</v>
          </cell>
          <cell r="J292">
            <v>0.44618573</v>
          </cell>
          <cell r="K292">
            <v>30.815658399078746</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cell r="BW292">
            <v>0</v>
          </cell>
          <cell r="BX292">
            <v>0</v>
          </cell>
          <cell r="BY292">
            <v>0</v>
          </cell>
          <cell r="BZ292">
            <v>0</v>
          </cell>
          <cell r="CA292">
            <v>0</v>
          </cell>
          <cell r="CB292">
            <v>0</v>
          </cell>
          <cell r="CC292">
            <v>0</v>
          </cell>
          <cell r="CD292">
            <v>0</v>
          </cell>
          <cell r="CE292">
            <v>0</v>
          </cell>
          <cell r="CF292">
            <v>0</v>
          </cell>
          <cell r="CG292">
            <v>0</v>
          </cell>
          <cell r="CH292">
            <v>0</v>
          </cell>
          <cell r="CI292">
            <v>0</v>
          </cell>
          <cell r="CJ292">
            <v>0</v>
          </cell>
          <cell r="CK292">
            <v>0</v>
          </cell>
          <cell r="CL292">
            <v>0</v>
          </cell>
          <cell r="CM292">
            <v>0</v>
          </cell>
          <cell r="CN292">
            <v>0</v>
          </cell>
          <cell r="CO292">
            <v>0</v>
          </cell>
          <cell r="CP292">
            <v>0</v>
          </cell>
          <cell r="CQ292">
            <v>0</v>
          </cell>
          <cell r="CR292">
            <v>0</v>
          </cell>
          <cell r="CS292">
            <v>0</v>
          </cell>
          <cell r="CT292">
            <v>0</v>
          </cell>
          <cell r="CU292">
            <v>0</v>
          </cell>
          <cell r="CV292">
            <v>0</v>
          </cell>
          <cell r="CW292">
            <v>0</v>
          </cell>
          <cell r="CX292">
            <v>0</v>
          </cell>
          <cell r="CY292">
            <v>0</v>
          </cell>
          <cell r="CZ292">
            <v>0</v>
          </cell>
          <cell r="DA292">
            <v>0</v>
          </cell>
          <cell r="DB292">
            <v>0</v>
          </cell>
          <cell r="DC292">
            <v>0</v>
          </cell>
          <cell r="DD292">
            <v>0</v>
          </cell>
        </row>
        <row r="293">
          <cell r="B293">
            <v>1162111</v>
          </cell>
          <cell r="C293">
            <v>0</v>
          </cell>
          <cell r="D293">
            <v>0</v>
          </cell>
          <cell r="E293">
            <v>0</v>
          </cell>
          <cell r="F293">
            <v>0</v>
          </cell>
          <cell r="G293" t="str">
            <v>Full unemployment benefit</v>
          </cell>
          <cell r="H293">
            <v>0</v>
          </cell>
          <cell r="I293">
            <v>29.599233281109999</v>
          </cell>
          <cell r="J293">
            <v>0.44618573</v>
          </cell>
          <cell r="K293">
            <v>29.153047551109999</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row>
        <row r="294">
          <cell r="B294">
            <v>1162112</v>
          </cell>
          <cell r="C294">
            <v>0</v>
          </cell>
          <cell r="D294">
            <v>0</v>
          </cell>
          <cell r="E294">
            <v>0</v>
          </cell>
          <cell r="F294">
            <v>0</v>
          </cell>
          <cell r="G294" t="str">
            <v>Partial unemployment benefit</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cell r="BW294">
            <v>0</v>
          </cell>
          <cell r="BX294">
            <v>0</v>
          </cell>
          <cell r="BY294">
            <v>0</v>
          </cell>
          <cell r="BZ294">
            <v>0</v>
          </cell>
          <cell r="CA294">
            <v>0</v>
          </cell>
          <cell r="CB294">
            <v>0</v>
          </cell>
          <cell r="CC294">
            <v>0</v>
          </cell>
          <cell r="CD294">
            <v>0</v>
          </cell>
          <cell r="CE294">
            <v>0</v>
          </cell>
          <cell r="CF294">
            <v>0</v>
          </cell>
          <cell r="CG294">
            <v>0</v>
          </cell>
          <cell r="CH294">
            <v>0</v>
          </cell>
          <cell r="CI294">
            <v>0</v>
          </cell>
          <cell r="CJ294">
            <v>0</v>
          </cell>
          <cell r="CK294">
            <v>0</v>
          </cell>
          <cell r="CL294">
            <v>0</v>
          </cell>
          <cell r="CM294">
            <v>0</v>
          </cell>
          <cell r="CN294">
            <v>0</v>
          </cell>
          <cell r="CO294">
            <v>0</v>
          </cell>
          <cell r="CP294">
            <v>0</v>
          </cell>
          <cell r="CQ294">
            <v>0</v>
          </cell>
          <cell r="CR294">
            <v>0</v>
          </cell>
          <cell r="CS294">
            <v>0</v>
          </cell>
          <cell r="CT294">
            <v>0</v>
          </cell>
          <cell r="CU294">
            <v>0</v>
          </cell>
          <cell r="CV294">
            <v>0</v>
          </cell>
          <cell r="CW294">
            <v>0</v>
          </cell>
          <cell r="CX294">
            <v>0</v>
          </cell>
          <cell r="CY294">
            <v>0</v>
          </cell>
          <cell r="CZ294">
            <v>0</v>
          </cell>
          <cell r="DA294">
            <v>0</v>
          </cell>
          <cell r="DB294">
            <v>0</v>
          </cell>
          <cell r="DC294">
            <v>0</v>
          </cell>
          <cell r="DD294">
            <v>0</v>
          </cell>
        </row>
        <row r="295">
          <cell r="B295">
            <v>1162113</v>
          </cell>
          <cell r="C295">
            <v>0</v>
          </cell>
          <cell r="D295">
            <v>0</v>
          </cell>
          <cell r="E295">
            <v>0</v>
          </cell>
          <cell r="F295">
            <v>0</v>
          </cell>
          <cell r="G295" t="str">
            <v>Early retirement benefit for labour market reasons</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cell r="BW295">
            <v>0</v>
          </cell>
          <cell r="BX295">
            <v>0</v>
          </cell>
          <cell r="BY295">
            <v>0</v>
          </cell>
          <cell r="BZ295">
            <v>0</v>
          </cell>
          <cell r="CA295">
            <v>0</v>
          </cell>
          <cell r="CB295">
            <v>0</v>
          </cell>
          <cell r="CC295">
            <v>0</v>
          </cell>
          <cell r="CD295">
            <v>0</v>
          </cell>
          <cell r="CE295">
            <v>0</v>
          </cell>
          <cell r="CF295">
            <v>0</v>
          </cell>
          <cell r="CG295">
            <v>0</v>
          </cell>
          <cell r="CH295">
            <v>0</v>
          </cell>
          <cell r="CI295">
            <v>0</v>
          </cell>
          <cell r="CJ295">
            <v>0</v>
          </cell>
          <cell r="CK295">
            <v>0</v>
          </cell>
          <cell r="CL295">
            <v>0</v>
          </cell>
          <cell r="CM295">
            <v>0</v>
          </cell>
          <cell r="CN295">
            <v>0</v>
          </cell>
          <cell r="CO295">
            <v>0</v>
          </cell>
          <cell r="CP295">
            <v>0</v>
          </cell>
          <cell r="CQ295">
            <v>0</v>
          </cell>
          <cell r="CR295">
            <v>0</v>
          </cell>
          <cell r="CS295">
            <v>0</v>
          </cell>
          <cell r="CT295">
            <v>0</v>
          </cell>
          <cell r="CU295">
            <v>0</v>
          </cell>
          <cell r="CV295">
            <v>0</v>
          </cell>
          <cell r="CW295">
            <v>0</v>
          </cell>
          <cell r="CX295">
            <v>0</v>
          </cell>
          <cell r="CY295">
            <v>0</v>
          </cell>
          <cell r="CZ295">
            <v>0</v>
          </cell>
          <cell r="DA295">
            <v>0</v>
          </cell>
          <cell r="DB295">
            <v>0</v>
          </cell>
          <cell r="DC295">
            <v>0</v>
          </cell>
          <cell r="DD295">
            <v>0</v>
          </cell>
        </row>
        <row r="296">
          <cell r="B296">
            <v>1162114</v>
          </cell>
          <cell r="C296">
            <v>0</v>
          </cell>
          <cell r="D296">
            <v>0</v>
          </cell>
          <cell r="E296">
            <v>0</v>
          </cell>
          <cell r="F296">
            <v>0</v>
          </cell>
          <cell r="G296" t="str">
            <v>Vocational training allowance</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U296">
            <v>0</v>
          </cell>
          <cell r="BV296">
            <v>0</v>
          </cell>
          <cell r="BW296">
            <v>0</v>
          </cell>
          <cell r="BX296">
            <v>0</v>
          </cell>
          <cell r="BY296">
            <v>0</v>
          </cell>
          <cell r="BZ296">
            <v>0</v>
          </cell>
          <cell r="CA296">
            <v>0</v>
          </cell>
          <cell r="CB296">
            <v>0</v>
          </cell>
          <cell r="CC296">
            <v>0</v>
          </cell>
          <cell r="CD296">
            <v>0</v>
          </cell>
          <cell r="CE296">
            <v>0</v>
          </cell>
          <cell r="CF296">
            <v>0</v>
          </cell>
          <cell r="CG296">
            <v>0</v>
          </cell>
          <cell r="CH296">
            <v>0</v>
          </cell>
          <cell r="CI296">
            <v>0</v>
          </cell>
          <cell r="CJ296">
            <v>0</v>
          </cell>
          <cell r="CK296">
            <v>0</v>
          </cell>
          <cell r="CL296">
            <v>0</v>
          </cell>
          <cell r="CM296">
            <v>0</v>
          </cell>
          <cell r="CN296">
            <v>0</v>
          </cell>
          <cell r="CO296">
            <v>0</v>
          </cell>
          <cell r="CP296">
            <v>0</v>
          </cell>
          <cell r="CQ296">
            <v>0</v>
          </cell>
          <cell r="CR296">
            <v>0</v>
          </cell>
          <cell r="CS296">
            <v>0</v>
          </cell>
          <cell r="CT296">
            <v>0</v>
          </cell>
          <cell r="CU296">
            <v>0</v>
          </cell>
          <cell r="CV296">
            <v>0</v>
          </cell>
          <cell r="CW296">
            <v>0</v>
          </cell>
          <cell r="CX296">
            <v>0</v>
          </cell>
          <cell r="CY296">
            <v>0</v>
          </cell>
          <cell r="CZ296">
            <v>0</v>
          </cell>
          <cell r="DA296">
            <v>0</v>
          </cell>
          <cell r="DB296">
            <v>0</v>
          </cell>
          <cell r="DC296">
            <v>0</v>
          </cell>
          <cell r="DD296">
            <v>0</v>
          </cell>
        </row>
        <row r="297">
          <cell r="B297">
            <v>1162115</v>
          </cell>
          <cell r="C297">
            <v>0</v>
          </cell>
          <cell r="D297">
            <v>0</v>
          </cell>
          <cell r="E297">
            <v>0</v>
          </cell>
          <cell r="F297">
            <v>0</v>
          </cell>
          <cell r="G297" t="str">
            <v>Other cash periodic benefits</v>
          </cell>
          <cell r="H297">
            <v>0</v>
          </cell>
          <cell r="I297">
            <v>1.662610847968748</v>
          </cell>
          <cell r="J297">
            <v>0</v>
          </cell>
          <cell r="K297">
            <v>1.662610847968748</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cell r="BW297">
            <v>0</v>
          </cell>
          <cell r="BX297">
            <v>0</v>
          </cell>
          <cell r="BY297">
            <v>0</v>
          </cell>
          <cell r="BZ297">
            <v>0</v>
          </cell>
          <cell r="CA297">
            <v>0</v>
          </cell>
          <cell r="CB297">
            <v>0</v>
          </cell>
          <cell r="CC297">
            <v>0</v>
          </cell>
          <cell r="CD297">
            <v>0</v>
          </cell>
          <cell r="CE297">
            <v>0</v>
          </cell>
          <cell r="CF297">
            <v>0</v>
          </cell>
          <cell r="CG297">
            <v>0</v>
          </cell>
          <cell r="CH297">
            <v>0</v>
          </cell>
          <cell r="CI297">
            <v>0</v>
          </cell>
          <cell r="CJ297">
            <v>0</v>
          </cell>
          <cell r="CK297">
            <v>0</v>
          </cell>
          <cell r="CL297">
            <v>0</v>
          </cell>
          <cell r="CM297">
            <v>0</v>
          </cell>
          <cell r="CN297">
            <v>0</v>
          </cell>
          <cell r="CO297">
            <v>0</v>
          </cell>
          <cell r="CP297">
            <v>0</v>
          </cell>
          <cell r="CQ297">
            <v>0</v>
          </cell>
          <cell r="CR297">
            <v>0</v>
          </cell>
          <cell r="CS297">
            <v>0</v>
          </cell>
          <cell r="CT297">
            <v>0</v>
          </cell>
          <cell r="CU297">
            <v>0</v>
          </cell>
          <cell r="CV297">
            <v>0</v>
          </cell>
          <cell r="CW297">
            <v>0</v>
          </cell>
          <cell r="CX297">
            <v>0</v>
          </cell>
          <cell r="CY297">
            <v>0</v>
          </cell>
          <cell r="CZ297">
            <v>0</v>
          </cell>
          <cell r="DA297">
            <v>0</v>
          </cell>
          <cell r="DB297">
            <v>0</v>
          </cell>
          <cell r="DC297">
            <v>0</v>
          </cell>
          <cell r="DD297">
            <v>0</v>
          </cell>
        </row>
        <row r="298">
          <cell r="B298">
            <v>1162120</v>
          </cell>
          <cell r="C298">
            <v>0</v>
          </cell>
          <cell r="D298">
            <v>0</v>
          </cell>
          <cell r="E298">
            <v>0</v>
          </cell>
          <cell r="F298" t="str">
            <v xml:space="preserve"> Lump sum</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0</v>
          </cell>
          <cell r="CB298">
            <v>0</v>
          </cell>
          <cell r="CC298">
            <v>0</v>
          </cell>
          <cell r="CD298">
            <v>0</v>
          </cell>
          <cell r="CE298">
            <v>0</v>
          </cell>
          <cell r="CF298">
            <v>0</v>
          </cell>
          <cell r="CG298">
            <v>0</v>
          </cell>
          <cell r="CH298">
            <v>0</v>
          </cell>
          <cell r="CI298">
            <v>0</v>
          </cell>
          <cell r="CJ298">
            <v>0</v>
          </cell>
          <cell r="CK298">
            <v>0</v>
          </cell>
          <cell r="CL298">
            <v>0</v>
          </cell>
          <cell r="CM298">
            <v>0</v>
          </cell>
          <cell r="CN298">
            <v>0</v>
          </cell>
          <cell r="CO298">
            <v>0</v>
          </cell>
          <cell r="CP298">
            <v>0</v>
          </cell>
          <cell r="CQ298">
            <v>0</v>
          </cell>
          <cell r="CR298">
            <v>0</v>
          </cell>
          <cell r="CS298">
            <v>0</v>
          </cell>
          <cell r="CT298">
            <v>0</v>
          </cell>
          <cell r="CU298">
            <v>0</v>
          </cell>
          <cell r="CV298">
            <v>0</v>
          </cell>
          <cell r="CW298">
            <v>0</v>
          </cell>
          <cell r="CX298">
            <v>0</v>
          </cell>
          <cell r="CY298">
            <v>0</v>
          </cell>
          <cell r="CZ298">
            <v>0</v>
          </cell>
          <cell r="DA298">
            <v>0</v>
          </cell>
          <cell r="DB298">
            <v>0</v>
          </cell>
          <cell r="DC298">
            <v>0</v>
          </cell>
          <cell r="DD298">
            <v>0</v>
          </cell>
        </row>
        <row r="299">
          <cell r="B299">
            <v>1162121</v>
          </cell>
          <cell r="C299">
            <v>0</v>
          </cell>
          <cell r="D299">
            <v>0</v>
          </cell>
          <cell r="E299">
            <v>0</v>
          </cell>
          <cell r="F299">
            <v>0</v>
          </cell>
          <cell r="G299" t="str">
            <v>Vocational training allowance</v>
          </cell>
          <cell r="H299">
            <v>0</v>
          </cell>
          <cell r="I299">
            <v>0</v>
          </cell>
          <cell r="J299">
            <v>0</v>
          </cell>
          <cell r="K299">
            <v>0</v>
          </cell>
          <cell r="L299">
            <v>0</v>
          </cell>
          <cell r="M299">
            <v>0</v>
          </cell>
          <cell r="N299">
            <v>0</v>
          </cell>
          <cell r="O299">
            <v>0</v>
          </cell>
          <cell r="P299">
            <v>0</v>
          </cell>
          <cell r="Q299">
            <v>0</v>
          </cell>
          <cell r="R299">
            <v>0</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U299">
            <v>0</v>
          </cell>
          <cell r="BV299">
            <v>0</v>
          </cell>
          <cell r="BW299">
            <v>0</v>
          </cell>
          <cell r="BX299">
            <v>0</v>
          </cell>
          <cell r="BY299">
            <v>0</v>
          </cell>
          <cell r="BZ299">
            <v>0</v>
          </cell>
          <cell r="CA299">
            <v>0</v>
          </cell>
          <cell r="CB299">
            <v>0</v>
          </cell>
          <cell r="CC299">
            <v>0</v>
          </cell>
          <cell r="CD299">
            <v>0</v>
          </cell>
          <cell r="CE299">
            <v>0</v>
          </cell>
          <cell r="CF299">
            <v>0</v>
          </cell>
          <cell r="CG299">
            <v>0</v>
          </cell>
          <cell r="CH299">
            <v>0</v>
          </cell>
          <cell r="CI299">
            <v>0</v>
          </cell>
          <cell r="CJ299">
            <v>0</v>
          </cell>
          <cell r="CK299">
            <v>0</v>
          </cell>
          <cell r="CL299">
            <v>0</v>
          </cell>
          <cell r="CM299">
            <v>0</v>
          </cell>
          <cell r="CN299">
            <v>0</v>
          </cell>
          <cell r="CO299">
            <v>0</v>
          </cell>
          <cell r="CP299">
            <v>0</v>
          </cell>
          <cell r="CQ299">
            <v>0</v>
          </cell>
          <cell r="CR299">
            <v>0</v>
          </cell>
          <cell r="CS299">
            <v>0</v>
          </cell>
          <cell r="CT299">
            <v>0</v>
          </cell>
          <cell r="CU299">
            <v>0</v>
          </cell>
          <cell r="CV299">
            <v>0</v>
          </cell>
          <cell r="CW299">
            <v>0</v>
          </cell>
          <cell r="CX299">
            <v>0</v>
          </cell>
          <cell r="CY299">
            <v>0</v>
          </cell>
          <cell r="CZ299">
            <v>0</v>
          </cell>
          <cell r="DA299">
            <v>0</v>
          </cell>
          <cell r="DB299">
            <v>0</v>
          </cell>
          <cell r="DC299">
            <v>0</v>
          </cell>
          <cell r="DD299">
            <v>0</v>
          </cell>
        </row>
        <row r="300">
          <cell r="B300">
            <v>1162122</v>
          </cell>
          <cell r="C300">
            <v>0</v>
          </cell>
          <cell r="D300">
            <v>0</v>
          </cell>
          <cell r="E300">
            <v>0</v>
          </cell>
          <cell r="F300">
            <v>0</v>
          </cell>
          <cell r="G300" t="str">
            <v xml:space="preserve"> Redundancy compensation</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U300">
            <v>0</v>
          </cell>
          <cell r="BV300">
            <v>0</v>
          </cell>
          <cell r="BW300">
            <v>0</v>
          </cell>
          <cell r="BX300">
            <v>0</v>
          </cell>
          <cell r="BY300">
            <v>0</v>
          </cell>
          <cell r="BZ300">
            <v>0</v>
          </cell>
          <cell r="CA300">
            <v>0</v>
          </cell>
          <cell r="CB300">
            <v>0</v>
          </cell>
          <cell r="CC300">
            <v>0</v>
          </cell>
          <cell r="CD300">
            <v>0</v>
          </cell>
          <cell r="CE300">
            <v>0</v>
          </cell>
          <cell r="CF300">
            <v>0</v>
          </cell>
          <cell r="CG300">
            <v>0</v>
          </cell>
          <cell r="CH300">
            <v>0</v>
          </cell>
          <cell r="CI300">
            <v>0</v>
          </cell>
          <cell r="CJ300">
            <v>0</v>
          </cell>
          <cell r="CK300">
            <v>0</v>
          </cell>
          <cell r="CL300">
            <v>0</v>
          </cell>
          <cell r="CM300">
            <v>0</v>
          </cell>
          <cell r="CN300">
            <v>0</v>
          </cell>
          <cell r="CO300">
            <v>0</v>
          </cell>
          <cell r="CP300">
            <v>0</v>
          </cell>
          <cell r="CQ300">
            <v>0</v>
          </cell>
          <cell r="CR300">
            <v>0</v>
          </cell>
          <cell r="CS300">
            <v>0</v>
          </cell>
          <cell r="CT300">
            <v>0</v>
          </cell>
          <cell r="CU300">
            <v>0</v>
          </cell>
          <cell r="CV300">
            <v>0</v>
          </cell>
          <cell r="CW300">
            <v>0</v>
          </cell>
          <cell r="CX300">
            <v>0</v>
          </cell>
          <cell r="CY300">
            <v>0</v>
          </cell>
          <cell r="CZ300">
            <v>0</v>
          </cell>
          <cell r="DA300">
            <v>0</v>
          </cell>
          <cell r="DB300">
            <v>0</v>
          </cell>
          <cell r="DC300">
            <v>0</v>
          </cell>
          <cell r="DD300">
            <v>0</v>
          </cell>
        </row>
        <row r="301">
          <cell r="B301">
            <v>1162123</v>
          </cell>
          <cell r="C301">
            <v>0</v>
          </cell>
          <cell r="D301">
            <v>0</v>
          </cell>
          <cell r="E301">
            <v>0</v>
          </cell>
          <cell r="F301">
            <v>0</v>
          </cell>
          <cell r="G301" t="str">
            <v>Other cash lump sum benefits</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cell r="BW301">
            <v>0</v>
          </cell>
          <cell r="BX301">
            <v>0</v>
          </cell>
          <cell r="BY301">
            <v>0</v>
          </cell>
          <cell r="BZ301">
            <v>0</v>
          </cell>
          <cell r="CA301">
            <v>0</v>
          </cell>
          <cell r="CB301">
            <v>0</v>
          </cell>
          <cell r="CC301">
            <v>0</v>
          </cell>
          <cell r="CD301">
            <v>0</v>
          </cell>
          <cell r="CE301">
            <v>0</v>
          </cell>
          <cell r="CF301">
            <v>0</v>
          </cell>
          <cell r="CG301">
            <v>0</v>
          </cell>
          <cell r="CH301">
            <v>0</v>
          </cell>
          <cell r="CI301">
            <v>0</v>
          </cell>
          <cell r="CJ301">
            <v>0</v>
          </cell>
          <cell r="CK301">
            <v>0</v>
          </cell>
          <cell r="CL301">
            <v>0</v>
          </cell>
          <cell r="CM301">
            <v>0</v>
          </cell>
          <cell r="CN301">
            <v>0</v>
          </cell>
          <cell r="CO301">
            <v>0</v>
          </cell>
          <cell r="CP301">
            <v>0</v>
          </cell>
          <cell r="CQ301">
            <v>0</v>
          </cell>
          <cell r="CR301">
            <v>0</v>
          </cell>
          <cell r="CS301">
            <v>0</v>
          </cell>
          <cell r="CT301">
            <v>0</v>
          </cell>
          <cell r="CU301">
            <v>0</v>
          </cell>
          <cell r="CV301">
            <v>0</v>
          </cell>
          <cell r="CW301">
            <v>0</v>
          </cell>
          <cell r="CX301">
            <v>0</v>
          </cell>
          <cell r="CY301">
            <v>0</v>
          </cell>
          <cell r="CZ301">
            <v>0</v>
          </cell>
          <cell r="DA301">
            <v>0</v>
          </cell>
          <cell r="DB301">
            <v>0</v>
          </cell>
          <cell r="DC301">
            <v>0</v>
          </cell>
          <cell r="DD301">
            <v>0</v>
          </cell>
        </row>
        <row r="302">
          <cell r="B302">
            <v>1162200</v>
          </cell>
          <cell r="C302">
            <v>0</v>
          </cell>
          <cell r="D302">
            <v>0</v>
          </cell>
          <cell r="E302" t="str">
            <v>Benefits in kind</v>
          </cell>
          <cell r="F302">
            <v>0</v>
          </cell>
          <cell r="G302">
            <v>0</v>
          </cell>
          <cell r="H302">
            <v>0</v>
          </cell>
          <cell r="I302">
            <v>2.7384399400000006</v>
          </cell>
          <cell r="J302">
            <v>0</v>
          </cell>
          <cell r="K302">
            <v>0</v>
          </cell>
          <cell r="L302">
            <v>0</v>
          </cell>
          <cell r="M302">
            <v>0</v>
          </cell>
          <cell r="N302">
            <v>0</v>
          </cell>
          <cell r="O302">
            <v>0</v>
          </cell>
          <cell r="P302">
            <v>0</v>
          </cell>
          <cell r="Q302">
            <v>0</v>
          </cell>
          <cell r="R302">
            <v>0</v>
          </cell>
          <cell r="S302">
            <v>0</v>
          </cell>
          <cell r="T302">
            <v>0</v>
          </cell>
          <cell r="U302">
            <v>0</v>
          </cell>
          <cell r="V302">
            <v>0</v>
          </cell>
          <cell r="W302">
            <v>0</v>
          </cell>
          <cell r="X302">
            <v>0</v>
          </cell>
          <cell r="Y302">
            <v>2.7384399400000006</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cell r="BW302">
            <v>0</v>
          </cell>
          <cell r="BX302">
            <v>0</v>
          </cell>
          <cell r="BY302">
            <v>0</v>
          </cell>
          <cell r="BZ302">
            <v>0</v>
          </cell>
          <cell r="CA302">
            <v>0</v>
          </cell>
          <cell r="CB302">
            <v>0</v>
          </cell>
          <cell r="CC302">
            <v>0</v>
          </cell>
          <cell r="CD302">
            <v>0</v>
          </cell>
          <cell r="CE302">
            <v>0</v>
          </cell>
          <cell r="CF302">
            <v>0</v>
          </cell>
          <cell r="CG302">
            <v>0</v>
          </cell>
          <cell r="CH302">
            <v>0</v>
          </cell>
          <cell r="CI302">
            <v>0</v>
          </cell>
          <cell r="CJ302">
            <v>0</v>
          </cell>
          <cell r="CK302">
            <v>0</v>
          </cell>
          <cell r="CL302">
            <v>0</v>
          </cell>
          <cell r="CM302">
            <v>0</v>
          </cell>
          <cell r="CN302">
            <v>0</v>
          </cell>
          <cell r="CO302">
            <v>0</v>
          </cell>
          <cell r="CP302">
            <v>0</v>
          </cell>
          <cell r="CQ302">
            <v>0</v>
          </cell>
          <cell r="CR302">
            <v>0</v>
          </cell>
          <cell r="CS302">
            <v>0</v>
          </cell>
          <cell r="CT302">
            <v>0</v>
          </cell>
          <cell r="CU302">
            <v>0</v>
          </cell>
          <cell r="CV302">
            <v>0</v>
          </cell>
          <cell r="CW302">
            <v>0</v>
          </cell>
          <cell r="CX302">
            <v>0</v>
          </cell>
          <cell r="CY302">
            <v>0</v>
          </cell>
          <cell r="CZ302">
            <v>0</v>
          </cell>
          <cell r="DA302">
            <v>0</v>
          </cell>
          <cell r="DB302">
            <v>0</v>
          </cell>
          <cell r="DC302">
            <v>0</v>
          </cell>
          <cell r="DD302">
            <v>0</v>
          </cell>
        </row>
        <row r="303">
          <cell r="B303">
            <v>1162201</v>
          </cell>
          <cell r="C303">
            <v>0</v>
          </cell>
          <cell r="D303">
            <v>0</v>
          </cell>
          <cell r="E303">
            <v>0</v>
          </cell>
          <cell r="F303" t="str">
            <v>Mobility and resettlement</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0</v>
          </cell>
          <cell r="CB303">
            <v>0</v>
          </cell>
          <cell r="CC303">
            <v>0</v>
          </cell>
          <cell r="CD303">
            <v>0</v>
          </cell>
          <cell r="CE303">
            <v>0</v>
          </cell>
          <cell r="CF303">
            <v>0</v>
          </cell>
          <cell r="CG303">
            <v>0</v>
          </cell>
          <cell r="CH303">
            <v>0</v>
          </cell>
          <cell r="CI303">
            <v>0</v>
          </cell>
          <cell r="CJ303">
            <v>0</v>
          </cell>
          <cell r="CK303">
            <v>0</v>
          </cell>
          <cell r="CL303">
            <v>0</v>
          </cell>
          <cell r="CM303">
            <v>0</v>
          </cell>
          <cell r="CN303">
            <v>0</v>
          </cell>
          <cell r="CO303">
            <v>0</v>
          </cell>
          <cell r="CP303">
            <v>0</v>
          </cell>
          <cell r="CQ303">
            <v>0</v>
          </cell>
          <cell r="CR303">
            <v>0</v>
          </cell>
          <cell r="CS303">
            <v>0</v>
          </cell>
          <cell r="CT303">
            <v>0</v>
          </cell>
          <cell r="CU303">
            <v>0</v>
          </cell>
          <cell r="CV303">
            <v>0</v>
          </cell>
          <cell r="CW303">
            <v>0</v>
          </cell>
          <cell r="CX303">
            <v>0</v>
          </cell>
          <cell r="CY303">
            <v>0</v>
          </cell>
          <cell r="CZ303">
            <v>0</v>
          </cell>
          <cell r="DA303">
            <v>0</v>
          </cell>
          <cell r="DB303">
            <v>0</v>
          </cell>
          <cell r="DC303">
            <v>0</v>
          </cell>
          <cell r="DD303">
            <v>0</v>
          </cell>
        </row>
        <row r="304">
          <cell r="B304">
            <v>1162202</v>
          </cell>
          <cell r="C304">
            <v>0</v>
          </cell>
          <cell r="D304">
            <v>0</v>
          </cell>
          <cell r="E304">
            <v>0</v>
          </cell>
          <cell r="F304" t="str">
            <v>Vocational training</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0</v>
          </cell>
          <cell r="CB304">
            <v>0</v>
          </cell>
          <cell r="CC304">
            <v>0</v>
          </cell>
          <cell r="CD304">
            <v>0</v>
          </cell>
          <cell r="CE304">
            <v>0</v>
          </cell>
          <cell r="CF304">
            <v>0</v>
          </cell>
          <cell r="CG304">
            <v>0</v>
          </cell>
          <cell r="CH304">
            <v>0</v>
          </cell>
          <cell r="CI304">
            <v>0</v>
          </cell>
          <cell r="CJ304">
            <v>0</v>
          </cell>
          <cell r="CK304">
            <v>0</v>
          </cell>
          <cell r="CL304">
            <v>0</v>
          </cell>
          <cell r="CM304">
            <v>0</v>
          </cell>
          <cell r="CN304">
            <v>0</v>
          </cell>
          <cell r="CO304">
            <v>0</v>
          </cell>
          <cell r="CP304">
            <v>0</v>
          </cell>
          <cell r="CQ304">
            <v>0</v>
          </cell>
          <cell r="CR304">
            <v>0</v>
          </cell>
          <cell r="CS304">
            <v>0</v>
          </cell>
          <cell r="CT304">
            <v>0</v>
          </cell>
          <cell r="CU304">
            <v>0</v>
          </cell>
          <cell r="CV304">
            <v>0</v>
          </cell>
          <cell r="CW304">
            <v>0</v>
          </cell>
          <cell r="CX304">
            <v>0</v>
          </cell>
          <cell r="CY304">
            <v>0</v>
          </cell>
          <cell r="CZ304">
            <v>0</v>
          </cell>
          <cell r="DA304">
            <v>0</v>
          </cell>
          <cell r="DB304">
            <v>0</v>
          </cell>
          <cell r="DC304">
            <v>0</v>
          </cell>
          <cell r="DD304">
            <v>0</v>
          </cell>
        </row>
        <row r="305">
          <cell r="B305">
            <v>1162203</v>
          </cell>
          <cell r="C305">
            <v>0</v>
          </cell>
          <cell r="D305">
            <v>0</v>
          </cell>
          <cell r="E305">
            <v>0</v>
          </cell>
          <cell r="F305" t="str">
            <v>Placement services and job-search assistance</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0</v>
          </cell>
          <cell r="CB305">
            <v>0</v>
          </cell>
          <cell r="CC305">
            <v>0</v>
          </cell>
          <cell r="CD305">
            <v>0</v>
          </cell>
          <cell r="CE305">
            <v>0</v>
          </cell>
          <cell r="CF305">
            <v>0</v>
          </cell>
          <cell r="CG305">
            <v>0</v>
          </cell>
          <cell r="CH305">
            <v>0</v>
          </cell>
          <cell r="CI305">
            <v>0</v>
          </cell>
          <cell r="CJ305">
            <v>0</v>
          </cell>
          <cell r="CK305">
            <v>0</v>
          </cell>
          <cell r="CL305">
            <v>0</v>
          </cell>
          <cell r="CM305">
            <v>0</v>
          </cell>
          <cell r="CN305">
            <v>0</v>
          </cell>
          <cell r="CO305">
            <v>0</v>
          </cell>
          <cell r="CP305">
            <v>0</v>
          </cell>
          <cell r="CQ305">
            <v>0</v>
          </cell>
          <cell r="CR305">
            <v>0</v>
          </cell>
          <cell r="CS305">
            <v>0</v>
          </cell>
          <cell r="CT305">
            <v>0</v>
          </cell>
          <cell r="CU305">
            <v>0</v>
          </cell>
          <cell r="CV305">
            <v>0</v>
          </cell>
          <cell r="CW305">
            <v>0</v>
          </cell>
          <cell r="CX305">
            <v>0</v>
          </cell>
          <cell r="CY305">
            <v>0</v>
          </cell>
          <cell r="CZ305">
            <v>0</v>
          </cell>
          <cell r="DA305">
            <v>0</v>
          </cell>
          <cell r="DB305">
            <v>0</v>
          </cell>
          <cell r="DC305">
            <v>0</v>
          </cell>
          <cell r="DD305">
            <v>0</v>
          </cell>
        </row>
        <row r="306">
          <cell r="B306">
            <v>1162204</v>
          </cell>
          <cell r="C306">
            <v>0</v>
          </cell>
          <cell r="D306">
            <v>0</v>
          </cell>
          <cell r="E306">
            <v>0</v>
          </cell>
          <cell r="F306" t="str">
            <v>Other benefits in kind</v>
          </cell>
          <cell r="G306">
            <v>0</v>
          </cell>
          <cell r="H306">
            <v>0</v>
          </cell>
          <cell r="I306">
            <v>2.7384399400000006</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cell r="Y306">
            <v>2.7384399400000006</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v>
          </cell>
          <cell r="CA306">
            <v>0</v>
          </cell>
          <cell r="CB306">
            <v>0</v>
          </cell>
          <cell r="CC306">
            <v>0</v>
          </cell>
          <cell r="CD306">
            <v>0</v>
          </cell>
          <cell r="CE306">
            <v>0</v>
          </cell>
          <cell r="CF306">
            <v>0</v>
          </cell>
          <cell r="CG306">
            <v>0</v>
          </cell>
          <cell r="CH306">
            <v>0</v>
          </cell>
          <cell r="CI306">
            <v>0</v>
          </cell>
          <cell r="CJ306">
            <v>0</v>
          </cell>
          <cell r="CK306">
            <v>0</v>
          </cell>
          <cell r="CL306">
            <v>0</v>
          </cell>
          <cell r="CM306">
            <v>0</v>
          </cell>
          <cell r="CN306">
            <v>0</v>
          </cell>
          <cell r="CO306">
            <v>0</v>
          </cell>
          <cell r="CP306">
            <v>0</v>
          </cell>
          <cell r="CQ306">
            <v>0</v>
          </cell>
          <cell r="CR306">
            <v>0</v>
          </cell>
          <cell r="CS306">
            <v>0</v>
          </cell>
          <cell r="CT306">
            <v>0</v>
          </cell>
          <cell r="CU306">
            <v>0</v>
          </cell>
          <cell r="CV306">
            <v>0</v>
          </cell>
          <cell r="CW306">
            <v>0</v>
          </cell>
          <cell r="CX306">
            <v>0</v>
          </cell>
          <cell r="CY306">
            <v>0</v>
          </cell>
          <cell r="CZ306">
            <v>0</v>
          </cell>
          <cell r="DA306">
            <v>0</v>
          </cell>
          <cell r="DB306">
            <v>0</v>
          </cell>
          <cell r="DC306">
            <v>0</v>
          </cell>
          <cell r="DD306">
            <v>0</v>
          </cell>
        </row>
        <row r="307">
          <cell r="B307">
            <v>0</v>
          </cell>
          <cell r="C307">
            <v>0</v>
          </cell>
          <cell r="E307">
            <v>0</v>
          </cell>
          <cell r="I307">
            <v>0</v>
          </cell>
          <cell r="J307">
            <v>0</v>
          </cell>
          <cell r="K307">
            <v>0</v>
          </cell>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cell r="BW307">
            <v>0</v>
          </cell>
          <cell r="BX307">
            <v>0</v>
          </cell>
          <cell r="BY307">
            <v>0</v>
          </cell>
          <cell r="BZ307">
            <v>0</v>
          </cell>
          <cell r="CA307">
            <v>0</v>
          </cell>
          <cell r="CB307">
            <v>0</v>
          </cell>
          <cell r="CC307">
            <v>0</v>
          </cell>
          <cell r="CD307">
            <v>0</v>
          </cell>
          <cell r="CE307">
            <v>0</v>
          </cell>
          <cell r="CF307">
            <v>0</v>
          </cell>
          <cell r="CG307">
            <v>0</v>
          </cell>
          <cell r="CH307">
            <v>0</v>
          </cell>
          <cell r="CI307">
            <v>0</v>
          </cell>
          <cell r="CJ307">
            <v>0</v>
          </cell>
          <cell r="CK307">
            <v>0</v>
          </cell>
          <cell r="CL307">
            <v>0</v>
          </cell>
          <cell r="CM307">
            <v>0</v>
          </cell>
          <cell r="CN307">
            <v>0</v>
          </cell>
          <cell r="CO307">
            <v>0</v>
          </cell>
          <cell r="CP307">
            <v>0</v>
          </cell>
          <cell r="CQ307">
            <v>0</v>
          </cell>
          <cell r="CR307">
            <v>0</v>
          </cell>
          <cell r="CS307">
            <v>0</v>
          </cell>
          <cell r="CT307">
            <v>0</v>
          </cell>
          <cell r="CU307">
            <v>0</v>
          </cell>
          <cell r="CV307">
            <v>0</v>
          </cell>
          <cell r="CW307">
            <v>0</v>
          </cell>
          <cell r="CX307">
            <v>0</v>
          </cell>
          <cell r="CY307">
            <v>0</v>
          </cell>
          <cell r="CZ307">
            <v>0</v>
          </cell>
          <cell r="DA307">
            <v>0</v>
          </cell>
          <cell r="DB307">
            <v>0</v>
          </cell>
          <cell r="DC307">
            <v>0</v>
          </cell>
          <cell r="DD307">
            <v>0</v>
          </cell>
        </row>
        <row r="308">
          <cell r="B308">
            <v>0</v>
          </cell>
          <cell r="C308">
            <v>0</v>
          </cell>
          <cell r="D308">
            <v>0</v>
          </cell>
          <cell r="E308">
            <v>0</v>
          </cell>
          <cell r="F308">
            <v>0</v>
          </cell>
          <cell r="G308">
            <v>0</v>
          </cell>
          <cell r="H308">
            <v>0</v>
          </cell>
          <cell r="I308" t="str">
            <v>All schemes</v>
          </cell>
          <cell r="J308" t="str">
            <v>Scheme 01</v>
          </cell>
          <cell r="K308" t="str">
            <v>Scheme 02</v>
          </cell>
          <cell r="L308" t="str">
            <v>Scheme 03</v>
          </cell>
          <cell r="M308" t="str">
            <v>Scheme 04</v>
          </cell>
          <cell r="N308" t="str">
            <v>Scheme 05</v>
          </cell>
          <cell r="O308" t="str">
            <v>Scheme 06</v>
          </cell>
          <cell r="P308" t="str">
            <v>Scheme 07</v>
          </cell>
          <cell r="Q308" t="str">
            <v>Scheme 08</v>
          </cell>
          <cell r="R308" t="str">
            <v>Scheme 09</v>
          </cell>
          <cell r="S308" t="str">
            <v>Scheme 10</v>
          </cell>
          <cell r="T308" t="str">
            <v>Scheme 11</v>
          </cell>
          <cell r="U308" t="str">
            <v>Scheme 12</v>
          </cell>
          <cell r="V308" t="str">
            <v>Scheme 13</v>
          </cell>
          <cell r="W308" t="str">
            <v>Scheme 14</v>
          </cell>
          <cell r="X308" t="str">
            <v>Scheme 15</v>
          </cell>
          <cell r="Y308" t="str">
            <v>Scheme 16</v>
          </cell>
          <cell r="Z308" t="str">
            <v>Scheme 17</v>
          </cell>
          <cell r="AA308" t="str">
            <v>Scheme 18</v>
          </cell>
          <cell r="AB308" t="str">
            <v>Scheme 19</v>
          </cell>
          <cell r="AC308" t="str">
            <v>Scheme 20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0</v>
          </cell>
          <cell r="CB308">
            <v>0</v>
          </cell>
          <cell r="CC308">
            <v>0</v>
          </cell>
          <cell r="CD308">
            <v>0</v>
          </cell>
          <cell r="CE308">
            <v>0</v>
          </cell>
          <cell r="CF308">
            <v>0</v>
          </cell>
          <cell r="CG308">
            <v>0</v>
          </cell>
          <cell r="CH308">
            <v>0</v>
          </cell>
          <cell r="CI308">
            <v>0</v>
          </cell>
          <cell r="CJ308">
            <v>0</v>
          </cell>
          <cell r="CK308">
            <v>0</v>
          </cell>
          <cell r="CL308">
            <v>0</v>
          </cell>
          <cell r="CM308">
            <v>0</v>
          </cell>
          <cell r="CN308">
            <v>0</v>
          </cell>
          <cell r="CO308">
            <v>0</v>
          </cell>
          <cell r="CP308">
            <v>0</v>
          </cell>
          <cell r="CQ308">
            <v>0</v>
          </cell>
          <cell r="CR308">
            <v>0</v>
          </cell>
          <cell r="CS308">
            <v>0</v>
          </cell>
          <cell r="CT308">
            <v>0</v>
          </cell>
          <cell r="CU308">
            <v>0</v>
          </cell>
          <cell r="CV308">
            <v>0</v>
          </cell>
          <cell r="CW308">
            <v>0</v>
          </cell>
          <cell r="CX308">
            <v>0</v>
          </cell>
          <cell r="CY308">
            <v>0</v>
          </cell>
          <cell r="CZ308">
            <v>0</v>
          </cell>
          <cell r="DA308">
            <v>0</v>
          </cell>
          <cell r="DB308">
            <v>0</v>
          </cell>
          <cell r="DC308">
            <v>0</v>
          </cell>
          <cell r="DD308">
            <v>0</v>
          </cell>
        </row>
        <row r="309">
          <cell r="B309">
            <v>1170000</v>
          </cell>
          <cell r="C309" t="str">
            <v>Social protection benefits</v>
          </cell>
          <cell r="D309">
            <v>0</v>
          </cell>
          <cell r="E309">
            <v>0</v>
          </cell>
          <cell r="F309">
            <v>0</v>
          </cell>
          <cell r="G309">
            <v>0</v>
          </cell>
          <cell r="H309">
            <v>0</v>
          </cell>
          <cell r="I309">
            <v>20.512599000000002</v>
          </cell>
          <cell r="J309">
            <v>0</v>
          </cell>
          <cell r="K309">
            <v>0</v>
          </cell>
          <cell r="L309">
            <v>0</v>
          </cell>
          <cell r="M309">
            <v>0</v>
          </cell>
          <cell r="N309">
            <v>0</v>
          </cell>
          <cell r="O309">
            <v>0</v>
          </cell>
          <cell r="P309">
            <v>0</v>
          </cell>
          <cell r="Q309">
            <v>20.512599000000002</v>
          </cell>
          <cell r="R309">
            <v>0</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cell r="BW309">
            <v>0</v>
          </cell>
          <cell r="BX309">
            <v>0</v>
          </cell>
          <cell r="BY309">
            <v>0</v>
          </cell>
          <cell r="BZ309">
            <v>0</v>
          </cell>
          <cell r="CA309">
            <v>0</v>
          </cell>
          <cell r="CB309">
            <v>0</v>
          </cell>
          <cell r="CC309">
            <v>0</v>
          </cell>
          <cell r="CD309">
            <v>0</v>
          </cell>
          <cell r="CE309">
            <v>0</v>
          </cell>
          <cell r="CF309">
            <v>0</v>
          </cell>
          <cell r="CG309">
            <v>0</v>
          </cell>
          <cell r="CH309">
            <v>0</v>
          </cell>
          <cell r="CI309">
            <v>0</v>
          </cell>
          <cell r="CJ309">
            <v>0</v>
          </cell>
          <cell r="CK309">
            <v>0</v>
          </cell>
          <cell r="CL309">
            <v>0</v>
          </cell>
          <cell r="CM309">
            <v>0</v>
          </cell>
          <cell r="CN309">
            <v>0</v>
          </cell>
          <cell r="CO309">
            <v>0</v>
          </cell>
          <cell r="CP309">
            <v>0</v>
          </cell>
          <cell r="CQ309">
            <v>0</v>
          </cell>
          <cell r="CR309">
            <v>0</v>
          </cell>
          <cell r="CS309">
            <v>0</v>
          </cell>
          <cell r="CT309">
            <v>0</v>
          </cell>
          <cell r="CU309">
            <v>0</v>
          </cell>
          <cell r="CV309">
            <v>0</v>
          </cell>
          <cell r="CW309">
            <v>0</v>
          </cell>
          <cell r="CX309">
            <v>0</v>
          </cell>
          <cell r="CY309">
            <v>0</v>
          </cell>
          <cell r="CZ309">
            <v>0</v>
          </cell>
          <cell r="DA309">
            <v>0</v>
          </cell>
          <cell r="DB309">
            <v>0</v>
          </cell>
          <cell r="DC309">
            <v>0</v>
          </cell>
          <cell r="DD309">
            <v>0</v>
          </cell>
        </row>
        <row r="310">
          <cell r="B310">
            <v>1172000</v>
          </cell>
          <cell r="C310">
            <v>0</v>
          </cell>
          <cell r="D310" t="str">
            <v>Means-tested</v>
          </cell>
          <cell r="E310">
            <v>0</v>
          </cell>
          <cell r="F310">
            <v>0</v>
          </cell>
          <cell r="G310">
            <v>0</v>
          </cell>
          <cell r="H310">
            <v>0</v>
          </cell>
          <cell r="I310">
            <v>20.512599000000002</v>
          </cell>
          <cell r="J310">
            <v>0</v>
          </cell>
          <cell r="K310">
            <v>0</v>
          </cell>
          <cell r="L310">
            <v>0</v>
          </cell>
          <cell r="M310">
            <v>0</v>
          </cell>
          <cell r="N310">
            <v>0</v>
          </cell>
          <cell r="O310">
            <v>0</v>
          </cell>
          <cell r="P310">
            <v>0</v>
          </cell>
          <cell r="Q310">
            <v>20.512599000000002</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cell r="BW310">
            <v>0</v>
          </cell>
          <cell r="BX310">
            <v>0</v>
          </cell>
          <cell r="BY310">
            <v>0</v>
          </cell>
          <cell r="BZ310">
            <v>0</v>
          </cell>
          <cell r="CA310">
            <v>0</v>
          </cell>
          <cell r="CB310">
            <v>0</v>
          </cell>
          <cell r="CC310">
            <v>0</v>
          </cell>
          <cell r="CD310">
            <v>0</v>
          </cell>
          <cell r="CE310">
            <v>0</v>
          </cell>
          <cell r="CF310">
            <v>0</v>
          </cell>
          <cell r="CG310">
            <v>0</v>
          </cell>
          <cell r="CH310">
            <v>0</v>
          </cell>
          <cell r="CI310">
            <v>0</v>
          </cell>
          <cell r="CJ310">
            <v>0</v>
          </cell>
          <cell r="CK310">
            <v>0</v>
          </cell>
          <cell r="CL310">
            <v>0</v>
          </cell>
          <cell r="CM310">
            <v>0</v>
          </cell>
          <cell r="CN310">
            <v>0</v>
          </cell>
          <cell r="CO310">
            <v>0</v>
          </cell>
          <cell r="CP310">
            <v>0</v>
          </cell>
          <cell r="CQ310">
            <v>0</v>
          </cell>
          <cell r="CR310">
            <v>0</v>
          </cell>
          <cell r="CS310">
            <v>0</v>
          </cell>
          <cell r="CT310">
            <v>0</v>
          </cell>
          <cell r="CU310">
            <v>0</v>
          </cell>
          <cell r="CV310">
            <v>0</v>
          </cell>
          <cell r="CW310">
            <v>0</v>
          </cell>
          <cell r="CX310">
            <v>0</v>
          </cell>
          <cell r="CY310">
            <v>0</v>
          </cell>
          <cell r="CZ310">
            <v>0</v>
          </cell>
          <cell r="DA310">
            <v>0</v>
          </cell>
          <cell r="DB310">
            <v>0</v>
          </cell>
          <cell r="DC310">
            <v>0</v>
          </cell>
          <cell r="DD310">
            <v>0</v>
          </cell>
        </row>
        <row r="311">
          <cell r="B311">
            <v>1172200</v>
          </cell>
          <cell r="C311">
            <v>0</v>
          </cell>
          <cell r="D311">
            <v>0</v>
          </cell>
          <cell r="E311" t="str">
            <v>Benefits in kind</v>
          </cell>
          <cell r="F311">
            <v>0</v>
          </cell>
          <cell r="G311">
            <v>0</v>
          </cell>
          <cell r="H311">
            <v>0</v>
          </cell>
          <cell r="I311">
            <v>20.512599000000002</v>
          </cell>
          <cell r="J311">
            <v>0</v>
          </cell>
          <cell r="K311">
            <v>0</v>
          </cell>
          <cell r="L311">
            <v>0</v>
          </cell>
          <cell r="M311">
            <v>0</v>
          </cell>
          <cell r="N311">
            <v>0</v>
          </cell>
          <cell r="O311">
            <v>0</v>
          </cell>
          <cell r="P311">
            <v>0</v>
          </cell>
          <cell r="Q311">
            <v>20.512599000000002</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cell r="BW311">
            <v>0</v>
          </cell>
          <cell r="BX311">
            <v>0</v>
          </cell>
          <cell r="BY311">
            <v>0</v>
          </cell>
          <cell r="BZ311">
            <v>0</v>
          </cell>
          <cell r="CA311">
            <v>0</v>
          </cell>
          <cell r="CB311">
            <v>0</v>
          </cell>
          <cell r="CC311">
            <v>0</v>
          </cell>
          <cell r="CD311">
            <v>0</v>
          </cell>
          <cell r="CE311">
            <v>0</v>
          </cell>
          <cell r="CF311">
            <v>0</v>
          </cell>
          <cell r="CG311">
            <v>0</v>
          </cell>
          <cell r="CH311">
            <v>0</v>
          </cell>
          <cell r="CI311">
            <v>0</v>
          </cell>
          <cell r="CJ311">
            <v>0</v>
          </cell>
          <cell r="CK311">
            <v>0</v>
          </cell>
          <cell r="CL311">
            <v>0</v>
          </cell>
          <cell r="CM311">
            <v>0</v>
          </cell>
          <cell r="CN311">
            <v>0</v>
          </cell>
          <cell r="CO311">
            <v>0</v>
          </cell>
          <cell r="CP311">
            <v>0</v>
          </cell>
          <cell r="CQ311">
            <v>0</v>
          </cell>
          <cell r="CR311">
            <v>0</v>
          </cell>
          <cell r="CS311">
            <v>0</v>
          </cell>
          <cell r="CT311">
            <v>0</v>
          </cell>
          <cell r="CU311">
            <v>0</v>
          </cell>
          <cell r="CV311">
            <v>0</v>
          </cell>
          <cell r="CW311">
            <v>0</v>
          </cell>
          <cell r="CX311">
            <v>0</v>
          </cell>
          <cell r="CY311">
            <v>0</v>
          </cell>
          <cell r="CZ311">
            <v>0</v>
          </cell>
          <cell r="DA311">
            <v>0</v>
          </cell>
          <cell r="DB311">
            <v>0</v>
          </cell>
          <cell r="DC311">
            <v>0</v>
          </cell>
          <cell r="DD311">
            <v>0</v>
          </cell>
        </row>
        <row r="312">
          <cell r="B312">
            <v>1172210</v>
          </cell>
          <cell r="C312">
            <v>0</v>
          </cell>
          <cell r="D312">
            <v>0</v>
          </cell>
          <cell r="E312">
            <v>0</v>
          </cell>
          <cell r="F312" t="str">
            <v>Rent benefit</v>
          </cell>
          <cell r="G312">
            <v>0</v>
          </cell>
          <cell r="H312">
            <v>0</v>
          </cell>
          <cell r="I312">
            <v>1.055776</v>
          </cell>
          <cell r="J312">
            <v>0</v>
          </cell>
          <cell r="K312">
            <v>0</v>
          </cell>
          <cell r="L312">
            <v>0</v>
          </cell>
          <cell r="M312">
            <v>0</v>
          </cell>
          <cell r="N312">
            <v>0</v>
          </cell>
          <cell r="O312">
            <v>0</v>
          </cell>
          <cell r="P312">
            <v>0</v>
          </cell>
          <cell r="Q312">
            <v>1.055776</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0</v>
          </cell>
          <cell r="CB312">
            <v>0</v>
          </cell>
          <cell r="CC312">
            <v>0</v>
          </cell>
          <cell r="CD312">
            <v>0</v>
          </cell>
          <cell r="CE312">
            <v>0</v>
          </cell>
          <cell r="CF312">
            <v>0</v>
          </cell>
          <cell r="CG312">
            <v>0</v>
          </cell>
          <cell r="CH312">
            <v>0</v>
          </cell>
          <cell r="CI312">
            <v>0</v>
          </cell>
          <cell r="CJ312">
            <v>0</v>
          </cell>
          <cell r="CK312">
            <v>0</v>
          </cell>
          <cell r="CL312">
            <v>0</v>
          </cell>
          <cell r="CM312">
            <v>0</v>
          </cell>
          <cell r="CN312">
            <v>0</v>
          </cell>
          <cell r="CO312">
            <v>0</v>
          </cell>
          <cell r="CP312">
            <v>0</v>
          </cell>
          <cell r="CQ312">
            <v>0</v>
          </cell>
          <cell r="CR312">
            <v>0</v>
          </cell>
          <cell r="CS312">
            <v>0</v>
          </cell>
          <cell r="CT312">
            <v>0</v>
          </cell>
          <cell r="CU312">
            <v>0</v>
          </cell>
          <cell r="CV312">
            <v>0</v>
          </cell>
          <cell r="CW312">
            <v>0</v>
          </cell>
          <cell r="CX312">
            <v>0</v>
          </cell>
          <cell r="CY312">
            <v>0</v>
          </cell>
          <cell r="CZ312">
            <v>0</v>
          </cell>
          <cell r="DA312">
            <v>0</v>
          </cell>
          <cell r="DB312">
            <v>0</v>
          </cell>
          <cell r="DC312">
            <v>0</v>
          </cell>
          <cell r="DD312">
            <v>0</v>
          </cell>
        </row>
        <row r="313">
          <cell r="B313">
            <v>1172211</v>
          </cell>
          <cell r="C313">
            <v>0</v>
          </cell>
          <cell r="D313">
            <v>0</v>
          </cell>
          <cell r="E313">
            <v>0</v>
          </cell>
          <cell r="F313">
            <v>0</v>
          </cell>
          <cell r="G313" t="str">
            <v>Social Housing</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0</v>
          </cell>
          <cell r="CB313">
            <v>0</v>
          </cell>
          <cell r="CC313">
            <v>0</v>
          </cell>
          <cell r="CD313">
            <v>0</v>
          </cell>
          <cell r="CE313">
            <v>0</v>
          </cell>
          <cell r="CF313">
            <v>0</v>
          </cell>
          <cell r="CG313">
            <v>0</v>
          </cell>
          <cell r="CH313">
            <v>0</v>
          </cell>
          <cell r="CI313">
            <v>0</v>
          </cell>
          <cell r="CJ313">
            <v>0</v>
          </cell>
          <cell r="CK313">
            <v>0</v>
          </cell>
          <cell r="CL313">
            <v>0</v>
          </cell>
          <cell r="CM313">
            <v>0</v>
          </cell>
          <cell r="CN313">
            <v>0</v>
          </cell>
          <cell r="CO313">
            <v>0</v>
          </cell>
          <cell r="CP313">
            <v>0</v>
          </cell>
          <cell r="CQ313">
            <v>0</v>
          </cell>
          <cell r="CR313">
            <v>0</v>
          </cell>
          <cell r="CS313">
            <v>0</v>
          </cell>
          <cell r="CT313">
            <v>0</v>
          </cell>
          <cell r="CU313">
            <v>0</v>
          </cell>
          <cell r="CV313">
            <v>0</v>
          </cell>
          <cell r="CW313">
            <v>0</v>
          </cell>
          <cell r="CX313">
            <v>0</v>
          </cell>
          <cell r="CY313">
            <v>0</v>
          </cell>
          <cell r="CZ313">
            <v>0</v>
          </cell>
          <cell r="DA313">
            <v>0</v>
          </cell>
          <cell r="DB313">
            <v>0</v>
          </cell>
          <cell r="DC313">
            <v>0</v>
          </cell>
          <cell r="DD313">
            <v>0</v>
          </cell>
        </row>
        <row r="314">
          <cell r="B314">
            <v>1172212</v>
          </cell>
          <cell r="C314">
            <v>0</v>
          </cell>
          <cell r="D314">
            <v>0</v>
          </cell>
          <cell r="E314">
            <v>0</v>
          </cell>
          <cell r="F314">
            <v>0</v>
          </cell>
          <cell r="G314" t="str">
            <v>Other rent benefit</v>
          </cell>
          <cell r="H314">
            <v>0</v>
          </cell>
          <cell r="I314">
            <v>1.055776</v>
          </cell>
          <cell r="J314">
            <v>0</v>
          </cell>
          <cell r="K314">
            <v>0</v>
          </cell>
          <cell r="L314">
            <v>0</v>
          </cell>
          <cell r="M314">
            <v>0</v>
          </cell>
          <cell r="N314">
            <v>0</v>
          </cell>
          <cell r="O314">
            <v>0</v>
          </cell>
          <cell r="P314">
            <v>0</v>
          </cell>
          <cell r="Q314">
            <v>1.055776</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0</v>
          </cell>
          <cell r="CB314">
            <v>0</v>
          </cell>
          <cell r="CC314">
            <v>0</v>
          </cell>
          <cell r="CD314">
            <v>0</v>
          </cell>
          <cell r="CE314">
            <v>0</v>
          </cell>
          <cell r="CF314">
            <v>0</v>
          </cell>
          <cell r="CG314">
            <v>0</v>
          </cell>
          <cell r="CH314">
            <v>0</v>
          </cell>
          <cell r="CI314">
            <v>0</v>
          </cell>
          <cell r="CJ314">
            <v>0</v>
          </cell>
          <cell r="CK314">
            <v>0</v>
          </cell>
          <cell r="CL314">
            <v>0</v>
          </cell>
          <cell r="CM314">
            <v>0</v>
          </cell>
          <cell r="CN314">
            <v>0</v>
          </cell>
          <cell r="CO314">
            <v>0</v>
          </cell>
          <cell r="CP314">
            <v>0</v>
          </cell>
          <cell r="CQ314">
            <v>0</v>
          </cell>
          <cell r="CR314">
            <v>0</v>
          </cell>
          <cell r="CS314">
            <v>0</v>
          </cell>
          <cell r="CT314">
            <v>0</v>
          </cell>
          <cell r="CU314">
            <v>0</v>
          </cell>
          <cell r="CV314">
            <v>0</v>
          </cell>
          <cell r="CW314">
            <v>0</v>
          </cell>
          <cell r="CX314">
            <v>0</v>
          </cell>
          <cell r="CY314">
            <v>0</v>
          </cell>
          <cell r="CZ314">
            <v>0</v>
          </cell>
          <cell r="DA314">
            <v>0</v>
          </cell>
          <cell r="DB314">
            <v>0</v>
          </cell>
          <cell r="DC314">
            <v>0</v>
          </cell>
          <cell r="DD314">
            <v>0</v>
          </cell>
        </row>
        <row r="315">
          <cell r="B315">
            <v>1172220</v>
          </cell>
          <cell r="C315">
            <v>0</v>
          </cell>
          <cell r="D315">
            <v>0</v>
          </cell>
          <cell r="E315">
            <v>0</v>
          </cell>
          <cell r="F315" t="str">
            <v>Benefit to owner-occupiers</v>
          </cell>
          <cell r="G315">
            <v>0</v>
          </cell>
          <cell r="H315">
            <v>0</v>
          </cell>
          <cell r="I315">
            <v>19.456823</v>
          </cell>
          <cell r="J315">
            <v>0</v>
          </cell>
          <cell r="K315">
            <v>0</v>
          </cell>
          <cell r="L315">
            <v>0</v>
          </cell>
          <cell r="M315">
            <v>0</v>
          </cell>
          <cell r="N315">
            <v>0</v>
          </cell>
          <cell r="O315">
            <v>0</v>
          </cell>
          <cell r="P315">
            <v>0</v>
          </cell>
          <cell r="Q315">
            <v>19.456823</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0</v>
          </cell>
          <cell r="CB315">
            <v>0</v>
          </cell>
          <cell r="CC315">
            <v>0</v>
          </cell>
          <cell r="CD315">
            <v>0</v>
          </cell>
          <cell r="CE315">
            <v>0</v>
          </cell>
          <cell r="CF315">
            <v>0</v>
          </cell>
          <cell r="CG315">
            <v>0</v>
          </cell>
          <cell r="CH315">
            <v>0</v>
          </cell>
          <cell r="CI315">
            <v>0</v>
          </cell>
          <cell r="CJ315">
            <v>0</v>
          </cell>
          <cell r="CK315">
            <v>0</v>
          </cell>
          <cell r="CL315">
            <v>0</v>
          </cell>
          <cell r="CM315">
            <v>0</v>
          </cell>
          <cell r="CN315">
            <v>0</v>
          </cell>
          <cell r="CO315">
            <v>0</v>
          </cell>
          <cell r="CP315">
            <v>0</v>
          </cell>
          <cell r="CQ315">
            <v>0</v>
          </cell>
          <cell r="CR315">
            <v>0</v>
          </cell>
          <cell r="CS315">
            <v>0</v>
          </cell>
          <cell r="CT315">
            <v>0</v>
          </cell>
          <cell r="CU315">
            <v>0</v>
          </cell>
          <cell r="CV315">
            <v>0</v>
          </cell>
          <cell r="CW315">
            <v>0</v>
          </cell>
          <cell r="CX315">
            <v>0</v>
          </cell>
          <cell r="CY315">
            <v>0</v>
          </cell>
          <cell r="CZ315">
            <v>0</v>
          </cell>
          <cell r="DA315">
            <v>0</v>
          </cell>
          <cell r="DB315">
            <v>0</v>
          </cell>
          <cell r="DC315">
            <v>0</v>
          </cell>
          <cell r="DD315">
            <v>0</v>
          </cell>
        </row>
        <row r="316">
          <cell r="B316">
            <v>0</v>
          </cell>
          <cell r="C316">
            <v>0</v>
          </cell>
          <cell r="E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0</v>
          </cell>
          <cell r="CB316">
            <v>0</v>
          </cell>
          <cell r="CC316">
            <v>0</v>
          </cell>
          <cell r="CD316">
            <v>0</v>
          </cell>
          <cell r="CE316">
            <v>0</v>
          </cell>
          <cell r="CF316">
            <v>0</v>
          </cell>
          <cell r="CG316">
            <v>0</v>
          </cell>
          <cell r="CH316">
            <v>0</v>
          </cell>
          <cell r="CI316">
            <v>0</v>
          </cell>
          <cell r="CJ316">
            <v>0</v>
          </cell>
          <cell r="CK316">
            <v>0</v>
          </cell>
          <cell r="CL316">
            <v>0</v>
          </cell>
          <cell r="CM316">
            <v>0</v>
          </cell>
          <cell r="CN316">
            <v>0</v>
          </cell>
          <cell r="CO316">
            <v>0</v>
          </cell>
          <cell r="CP316">
            <v>0</v>
          </cell>
          <cell r="CQ316">
            <v>0</v>
          </cell>
          <cell r="CR316">
            <v>0</v>
          </cell>
          <cell r="CS316">
            <v>0</v>
          </cell>
          <cell r="CT316">
            <v>0</v>
          </cell>
          <cell r="CU316">
            <v>0</v>
          </cell>
          <cell r="CV316">
            <v>0</v>
          </cell>
          <cell r="CW316">
            <v>0</v>
          </cell>
          <cell r="CX316">
            <v>0</v>
          </cell>
          <cell r="CY316">
            <v>0</v>
          </cell>
          <cell r="CZ316">
            <v>0</v>
          </cell>
          <cell r="DA316">
            <v>0</v>
          </cell>
          <cell r="DB316">
            <v>0</v>
          </cell>
          <cell r="DC316">
            <v>0</v>
          </cell>
          <cell r="DD316">
            <v>0</v>
          </cell>
        </row>
        <row r="317">
          <cell r="B317">
            <v>0</v>
          </cell>
          <cell r="C317">
            <v>0</v>
          </cell>
          <cell r="D317">
            <v>0</v>
          </cell>
          <cell r="E317">
            <v>0</v>
          </cell>
          <cell r="F317">
            <v>0</v>
          </cell>
          <cell r="G317">
            <v>0</v>
          </cell>
          <cell r="H317">
            <v>0</v>
          </cell>
          <cell r="I317" t="str">
            <v>All schemes</v>
          </cell>
          <cell r="J317" t="str">
            <v>Scheme 01</v>
          </cell>
          <cell r="K317" t="str">
            <v>Scheme 02</v>
          </cell>
          <cell r="L317" t="str">
            <v>Scheme 03</v>
          </cell>
          <cell r="M317" t="str">
            <v>Scheme 04</v>
          </cell>
          <cell r="N317" t="str">
            <v>Scheme 05</v>
          </cell>
          <cell r="O317" t="str">
            <v>Scheme 06</v>
          </cell>
          <cell r="P317" t="str">
            <v>Scheme 07</v>
          </cell>
          <cell r="Q317" t="str">
            <v>Scheme 08</v>
          </cell>
          <cell r="R317" t="str">
            <v>Scheme 09</v>
          </cell>
          <cell r="S317" t="str">
            <v>Scheme 10</v>
          </cell>
          <cell r="T317" t="str">
            <v>Scheme 11</v>
          </cell>
          <cell r="U317" t="str">
            <v>Scheme 12</v>
          </cell>
          <cell r="V317" t="str">
            <v>Scheme 13</v>
          </cell>
          <cell r="W317" t="str">
            <v>Scheme 14</v>
          </cell>
          <cell r="X317" t="str">
            <v>Scheme 15</v>
          </cell>
          <cell r="Y317" t="str">
            <v>Scheme 16</v>
          </cell>
          <cell r="Z317" t="str">
            <v>Scheme 17</v>
          </cell>
          <cell r="AA317" t="str">
            <v>Scheme 18</v>
          </cell>
          <cell r="AB317" t="str">
            <v>Scheme 19</v>
          </cell>
          <cell r="AC317" t="str">
            <v>Scheme 20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0</v>
          </cell>
          <cell r="CB317">
            <v>0</v>
          </cell>
          <cell r="CC317">
            <v>0</v>
          </cell>
          <cell r="CD317">
            <v>0</v>
          </cell>
          <cell r="CE317">
            <v>0</v>
          </cell>
          <cell r="CF317">
            <v>0</v>
          </cell>
          <cell r="CG317">
            <v>0</v>
          </cell>
          <cell r="CH317">
            <v>0</v>
          </cell>
          <cell r="CI317">
            <v>0</v>
          </cell>
          <cell r="CJ317">
            <v>0</v>
          </cell>
          <cell r="CK317">
            <v>0</v>
          </cell>
          <cell r="CL317">
            <v>0</v>
          </cell>
          <cell r="CM317">
            <v>0</v>
          </cell>
          <cell r="CN317">
            <v>0</v>
          </cell>
          <cell r="CO317">
            <v>0</v>
          </cell>
          <cell r="CP317">
            <v>0</v>
          </cell>
          <cell r="CQ317">
            <v>0</v>
          </cell>
          <cell r="CR317">
            <v>0</v>
          </cell>
          <cell r="CS317">
            <v>0</v>
          </cell>
          <cell r="CT317">
            <v>0</v>
          </cell>
          <cell r="CU317">
            <v>0</v>
          </cell>
          <cell r="CV317">
            <v>0</v>
          </cell>
          <cell r="CW317">
            <v>0</v>
          </cell>
          <cell r="CX317">
            <v>0</v>
          </cell>
          <cell r="CY317">
            <v>0</v>
          </cell>
          <cell r="CZ317">
            <v>0</v>
          </cell>
          <cell r="DA317">
            <v>0</v>
          </cell>
          <cell r="DB317">
            <v>0</v>
          </cell>
          <cell r="DC317">
            <v>0</v>
          </cell>
          <cell r="DD317">
            <v>0</v>
          </cell>
        </row>
        <row r="318">
          <cell r="B318">
            <v>1180000</v>
          </cell>
          <cell r="C318" t="str">
            <v>Social protection benefits</v>
          </cell>
          <cell r="D318">
            <v>0</v>
          </cell>
          <cell r="E318">
            <v>0</v>
          </cell>
          <cell r="F318">
            <v>0</v>
          </cell>
          <cell r="G318">
            <v>0</v>
          </cell>
          <cell r="H318">
            <v>0</v>
          </cell>
          <cell r="I318">
            <v>19.388263798491209</v>
          </cell>
          <cell r="J318">
            <v>0</v>
          </cell>
          <cell r="K318">
            <v>7.8229542403753234</v>
          </cell>
          <cell r="L318">
            <v>0.61365499999999995</v>
          </cell>
          <cell r="M318">
            <v>0</v>
          </cell>
          <cell r="N318">
            <v>0</v>
          </cell>
          <cell r="O318">
            <v>0</v>
          </cell>
          <cell r="P318">
            <v>0</v>
          </cell>
          <cell r="Q318">
            <v>0</v>
          </cell>
          <cell r="R318">
            <v>0</v>
          </cell>
          <cell r="S318">
            <v>0</v>
          </cell>
          <cell r="T318">
            <v>1.5006786454568366</v>
          </cell>
          <cell r="U318">
            <v>2.2218194594551206</v>
          </cell>
          <cell r="V318">
            <v>2.5105894532039272</v>
          </cell>
          <cell r="W318">
            <v>0</v>
          </cell>
          <cell r="X318">
            <v>0</v>
          </cell>
          <cell r="Y318">
            <v>0</v>
          </cell>
          <cell r="Z318">
            <v>0</v>
          </cell>
          <cell r="AA318">
            <v>4.7185670000000002</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cell r="BW318">
            <v>0</v>
          </cell>
          <cell r="BX318">
            <v>0</v>
          </cell>
          <cell r="BY318">
            <v>0</v>
          </cell>
          <cell r="BZ318">
            <v>0</v>
          </cell>
          <cell r="CA318">
            <v>0</v>
          </cell>
          <cell r="CB318">
            <v>0</v>
          </cell>
          <cell r="CC318">
            <v>0</v>
          </cell>
          <cell r="CD318">
            <v>0</v>
          </cell>
          <cell r="CE318">
            <v>0</v>
          </cell>
          <cell r="CF318">
            <v>0</v>
          </cell>
          <cell r="CG318">
            <v>0</v>
          </cell>
          <cell r="CH318">
            <v>0</v>
          </cell>
          <cell r="CI318">
            <v>0</v>
          </cell>
          <cell r="CJ318">
            <v>0</v>
          </cell>
          <cell r="CK318">
            <v>0</v>
          </cell>
          <cell r="CL318">
            <v>0</v>
          </cell>
          <cell r="CM318">
            <v>0</v>
          </cell>
          <cell r="CN318">
            <v>0</v>
          </cell>
          <cell r="CO318">
            <v>0</v>
          </cell>
          <cell r="CP318">
            <v>0</v>
          </cell>
          <cell r="CQ318">
            <v>0</v>
          </cell>
          <cell r="CR318">
            <v>0</v>
          </cell>
          <cell r="CS318">
            <v>0</v>
          </cell>
          <cell r="CT318">
            <v>0</v>
          </cell>
          <cell r="CU318">
            <v>0</v>
          </cell>
          <cell r="CV318">
            <v>0</v>
          </cell>
          <cell r="CW318">
            <v>0</v>
          </cell>
          <cell r="CX318">
            <v>0</v>
          </cell>
          <cell r="CY318">
            <v>0</v>
          </cell>
          <cell r="CZ318">
            <v>0</v>
          </cell>
          <cell r="DA318">
            <v>0</v>
          </cell>
          <cell r="DB318">
            <v>0</v>
          </cell>
          <cell r="DC318">
            <v>0</v>
          </cell>
          <cell r="DD318">
            <v>0</v>
          </cell>
        </row>
        <row r="319">
          <cell r="B319">
            <v>1181000</v>
          </cell>
          <cell r="C319">
            <v>0</v>
          </cell>
          <cell r="D319" t="str">
            <v>Non Means-tested</v>
          </cell>
          <cell r="E319">
            <v>0</v>
          </cell>
          <cell r="F319">
            <v>0</v>
          </cell>
          <cell r="G319">
            <v>0</v>
          </cell>
          <cell r="H319">
            <v>0</v>
          </cell>
          <cell r="I319">
            <v>11.565309558115885</v>
          </cell>
          <cell r="J319">
            <v>0</v>
          </cell>
          <cell r="K319">
            <v>0</v>
          </cell>
          <cell r="L319">
            <v>0.61365499999999995</v>
          </cell>
          <cell r="M319">
            <v>0</v>
          </cell>
          <cell r="N319">
            <v>0</v>
          </cell>
          <cell r="O319">
            <v>0</v>
          </cell>
          <cell r="P319">
            <v>0</v>
          </cell>
          <cell r="Q319">
            <v>0</v>
          </cell>
          <cell r="R319">
            <v>0</v>
          </cell>
          <cell r="S319">
            <v>0</v>
          </cell>
          <cell r="T319">
            <v>1.5006786454568366</v>
          </cell>
          <cell r="U319">
            <v>2.2218194594551206</v>
          </cell>
          <cell r="V319">
            <v>2.5105894532039272</v>
          </cell>
          <cell r="W319">
            <v>0</v>
          </cell>
          <cell r="X319">
            <v>0</v>
          </cell>
          <cell r="Y319">
            <v>0</v>
          </cell>
          <cell r="Z319">
            <v>0</v>
          </cell>
          <cell r="AA319">
            <v>4.7185670000000002</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cell r="BW319">
            <v>0</v>
          </cell>
          <cell r="BX319">
            <v>0</v>
          </cell>
          <cell r="BY319">
            <v>0</v>
          </cell>
          <cell r="BZ319">
            <v>0</v>
          </cell>
          <cell r="CA319">
            <v>0</v>
          </cell>
          <cell r="CB319">
            <v>0</v>
          </cell>
          <cell r="CC319">
            <v>0</v>
          </cell>
          <cell r="CD319">
            <v>0</v>
          </cell>
          <cell r="CE319">
            <v>0</v>
          </cell>
          <cell r="CF319">
            <v>0</v>
          </cell>
          <cell r="CG319">
            <v>0</v>
          </cell>
          <cell r="CH319">
            <v>0</v>
          </cell>
          <cell r="CI319">
            <v>0</v>
          </cell>
          <cell r="CJ319">
            <v>0</v>
          </cell>
          <cell r="CK319">
            <v>0</v>
          </cell>
          <cell r="CL319">
            <v>0</v>
          </cell>
          <cell r="CM319">
            <v>0</v>
          </cell>
          <cell r="CN319">
            <v>0</v>
          </cell>
          <cell r="CO319">
            <v>0</v>
          </cell>
          <cell r="CP319">
            <v>0</v>
          </cell>
          <cell r="CQ319">
            <v>0</v>
          </cell>
          <cell r="CR319">
            <v>0</v>
          </cell>
          <cell r="CS319">
            <v>0</v>
          </cell>
          <cell r="CT319">
            <v>0</v>
          </cell>
          <cell r="CU319">
            <v>0</v>
          </cell>
          <cell r="CV319">
            <v>0</v>
          </cell>
          <cell r="CW319">
            <v>0</v>
          </cell>
          <cell r="CX319">
            <v>0</v>
          </cell>
          <cell r="CY319">
            <v>0</v>
          </cell>
          <cell r="CZ319">
            <v>0</v>
          </cell>
          <cell r="DA319">
            <v>0</v>
          </cell>
          <cell r="DB319">
            <v>0</v>
          </cell>
          <cell r="DC319">
            <v>0</v>
          </cell>
          <cell r="DD319">
            <v>0</v>
          </cell>
        </row>
        <row r="320">
          <cell r="B320">
            <v>1181100</v>
          </cell>
          <cell r="C320">
            <v>0</v>
          </cell>
          <cell r="D320">
            <v>0</v>
          </cell>
          <cell r="E320" t="str">
            <v>Cash benefits</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cell r="BW320">
            <v>0</v>
          </cell>
          <cell r="BX320">
            <v>0</v>
          </cell>
          <cell r="BY320">
            <v>0</v>
          </cell>
          <cell r="BZ320">
            <v>0</v>
          </cell>
          <cell r="CA320">
            <v>0</v>
          </cell>
          <cell r="CB320">
            <v>0</v>
          </cell>
          <cell r="CC320">
            <v>0</v>
          </cell>
          <cell r="CD320">
            <v>0</v>
          </cell>
          <cell r="CE320">
            <v>0</v>
          </cell>
          <cell r="CF320">
            <v>0</v>
          </cell>
          <cell r="CG320">
            <v>0</v>
          </cell>
          <cell r="CH320">
            <v>0</v>
          </cell>
          <cell r="CI320">
            <v>0</v>
          </cell>
          <cell r="CJ320">
            <v>0</v>
          </cell>
          <cell r="CK320">
            <v>0</v>
          </cell>
          <cell r="CL320">
            <v>0</v>
          </cell>
          <cell r="CM320">
            <v>0</v>
          </cell>
          <cell r="CN320">
            <v>0</v>
          </cell>
          <cell r="CO320">
            <v>0</v>
          </cell>
          <cell r="CP320">
            <v>0</v>
          </cell>
          <cell r="CQ320">
            <v>0</v>
          </cell>
          <cell r="CR320">
            <v>0</v>
          </cell>
          <cell r="CS320">
            <v>0</v>
          </cell>
          <cell r="CT320">
            <v>0</v>
          </cell>
          <cell r="CU320">
            <v>0</v>
          </cell>
          <cell r="CV320">
            <v>0</v>
          </cell>
          <cell r="CW320">
            <v>0</v>
          </cell>
          <cell r="CX320">
            <v>0</v>
          </cell>
          <cell r="CY320">
            <v>0</v>
          </cell>
          <cell r="CZ320">
            <v>0</v>
          </cell>
          <cell r="DA320">
            <v>0</v>
          </cell>
          <cell r="DB320">
            <v>0</v>
          </cell>
          <cell r="DC320">
            <v>0</v>
          </cell>
          <cell r="DD320">
            <v>0</v>
          </cell>
        </row>
        <row r="321">
          <cell r="B321">
            <v>1181110</v>
          </cell>
          <cell r="C321">
            <v>0</v>
          </cell>
          <cell r="D321">
            <v>0</v>
          </cell>
          <cell r="E321">
            <v>0</v>
          </cell>
          <cell r="F321" t="str">
            <v xml:space="preserve"> Periodic</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0</v>
          </cell>
          <cell r="CB321">
            <v>0</v>
          </cell>
          <cell r="CC321">
            <v>0</v>
          </cell>
          <cell r="CD321">
            <v>0</v>
          </cell>
          <cell r="CE321">
            <v>0</v>
          </cell>
          <cell r="CF321">
            <v>0</v>
          </cell>
          <cell r="CG321">
            <v>0</v>
          </cell>
          <cell r="CH321">
            <v>0</v>
          </cell>
          <cell r="CI321">
            <v>0</v>
          </cell>
          <cell r="CJ321">
            <v>0</v>
          </cell>
          <cell r="CK321">
            <v>0</v>
          </cell>
          <cell r="CL321">
            <v>0</v>
          </cell>
          <cell r="CM321">
            <v>0</v>
          </cell>
          <cell r="CN321">
            <v>0</v>
          </cell>
          <cell r="CO321">
            <v>0</v>
          </cell>
          <cell r="CP321">
            <v>0</v>
          </cell>
          <cell r="CQ321">
            <v>0</v>
          </cell>
          <cell r="CR321">
            <v>0</v>
          </cell>
          <cell r="CS321">
            <v>0</v>
          </cell>
          <cell r="CT321">
            <v>0</v>
          </cell>
          <cell r="CU321">
            <v>0</v>
          </cell>
          <cell r="CV321">
            <v>0</v>
          </cell>
          <cell r="CW321">
            <v>0</v>
          </cell>
          <cell r="CX321">
            <v>0</v>
          </cell>
          <cell r="CY321">
            <v>0</v>
          </cell>
          <cell r="CZ321">
            <v>0</v>
          </cell>
          <cell r="DA321">
            <v>0</v>
          </cell>
          <cell r="DB321">
            <v>0</v>
          </cell>
          <cell r="DC321">
            <v>0</v>
          </cell>
          <cell r="DD321">
            <v>0</v>
          </cell>
        </row>
        <row r="322">
          <cell r="B322">
            <v>1181111</v>
          </cell>
          <cell r="C322">
            <v>0</v>
          </cell>
          <cell r="D322">
            <v>0</v>
          </cell>
          <cell r="E322">
            <v>0</v>
          </cell>
          <cell r="F322">
            <v>0</v>
          </cell>
          <cell r="G322" t="str">
            <v>Income support</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cell r="BW322">
            <v>0</v>
          </cell>
          <cell r="BX322">
            <v>0</v>
          </cell>
          <cell r="BY322">
            <v>0</v>
          </cell>
          <cell r="BZ322">
            <v>0</v>
          </cell>
          <cell r="CA322">
            <v>0</v>
          </cell>
          <cell r="CB322">
            <v>0</v>
          </cell>
          <cell r="CC322">
            <v>0</v>
          </cell>
          <cell r="CD322">
            <v>0</v>
          </cell>
          <cell r="CE322">
            <v>0</v>
          </cell>
          <cell r="CF322">
            <v>0</v>
          </cell>
          <cell r="CG322">
            <v>0</v>
          </cell>
          <cell r="CH322">
            <v>0</v>
          </cell>
          <cell r="CI322">
            <v>0</v>
          </cell>
          <cell r="CJ322">
            <v>0</v>
          </cell>
          <cell r="CK322">
            <v>0</v>
          </cell>
          <cell r="CL322">
            <v>0</v>
          </cell>
          <cell r="CM322">
            <v>0</v>
          </cell>
          <cell r="CN322">
            <v>0</v>
          </cell>
          <cell r="CO322">
            <v>0</v>
          </cell>
          <cell r="CP322">
            <v>0</v>
          </cell>
          <cell r="CQ322">
            <v>0</v>
          </cell>
          <cell r="CR322">
            <v>0</v>
          </cell>
          <cell r="CS322">
            <v>0</v>
          </cell>
          <cell r="CT322">
            <v>0</v>
          </cell>
          <cell r="CU322">
            <v>0</v>
          </cell>
          <cell r="CV322">
            <v>0</v>
          </cell>
          <cell r="CW322">
            <v>0</v>
          </cell>
          <cell r="CX322">
            <v>0</v>
          </cell>
          <cell r="CY322">
            <v>0</v>
          </cell>
          <cell r="CZ322">
            <v>0</v>
          </cell>
          <cell r="DA322">
            <v>0</v>
          </cell>
          <cell r="DB322">
            <v>0</v>
          </cell>
          <cell r="DC322">
            <v>0</v>
          </cell>
          <cell r="DD322">
            <v>0</v>
          </cell>
        </row>
        <row r="323">
          <cell r="B323">
            <v>1181112</v>
          </cell>
          <cell r="C323">
            <v>0</v>
          </cell>
          <cell r="D323">
            <v>0</v>
          </cell>
          <cell r="E323">
            <v>0</v>
          </cell>
          <cell r="F323">
            <v>0</v>
          </cell>
          <cell r="G323" t="str">
            <v>Other cash periodic benefits</v>
          </cell>
          <cell r="H323">
            <v>0</v>
          </cell>
          <cell r="I323">
            <v>0</v>
          </cell>
          <cell r="J323">
            <v>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cell r="BW323">
            <v>0</v>
          </cell>
          <cell r="BX323">
            <v>0</v>
          </cell>
          <cell r="BY323">
            <v>0</v>
          </cell>
          <cell r="BZ323">
            <v>0</v>
          </cell>
          <cell r="CA323">
            <v>0</v>
          </cell>
          <cell r="CB323">
            <v>0</v>
          </cell>
          <cell r="CC323">
            <v>0</v>
          </cell>
          <cell r="CD323">
            <v>0</v>
          </cell>
          <cell r="CE323">
            <v>0</v>
          </cell>
          <cell r="CF323">
            <v>0</v>
          </cell>
          <cell r="CG323">
            <v>0</v>
          </cell>
          <cell r="CH323">
            <v>0</v>
          </cell>
          <cell r="CI323">
            <v>0</v>
          </cell>
          <cell r="CJ323">
            <v>0</v>
          </cell>
          <cell r="CK323">
            <v>0</v>
          </cell>
          <cell r="CL323">
            <v>0</v>
          </cell>
          <cell r="CM323">
            <v>0</v>
          </cell>
          <cell r="CN323">
            <v>0</v>
          </cell>
          <cell r="CO323">
            <v>0</v>
          </cell>
          <cell r="CP323">
            <v>0</v>
          </cell>
          <cell r="CQ323">
            <v>0</v>
          </cell>
          <cell r="CR323">
            <v>0</v>
          </cell>
          <cell r="CS323">
            <v>0</v>
          </cell>
          <cell r="CT323">
            <v>0</v>
          </cell>
          <cell r="CU323">
            <v>0</v>
          </cell>
          <cell r="CV323">
            <v>0</v>
          </cell>
          <cell r="CW323">
            <v>0</v>
          </cell>
          <cell r="CX323">
            <v>0</v>
          </cell>
          <cell r="CY323">
            <v>0</v>
          </cell>
          <cell r="CZ323">
            <v>0</v>
          </cell>
          <cell r="DA323">
            <v>0</v>
          </cell>
          <cell r="DB323">
            <v>0</v>
          </cell>
          <cell r="DC323">
            <v>0</v>
          </cell>
          <cell r="DD323">
            <v>0</v>
          </cell>
        </row>
        <row r="324">
          <cell r="B324">
            <v>1181120</v>
          </cell>
          <cell r="C324">
            <v>0</v>
          </cell>
          <cell r="D324">
            <v>0</v>
          </cell>
          <cell r="E324">
            <v>0</v>
          </cell>
          <cell r="F324" t="str">
            <v xml:space="preserve"> Lump sum</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0</v>
          </cell>
          <cell r="CB324">
            <v>0</v>
          </cell>
          <cell r="CC324">
            <v>0</v>
          </cell>
          <cell r="CD324">
            <v>0</v>
          </cell>
          <cell r="CE324">
            <v>0</v>
          </cell>
          <cell r="CF324">
            <v>0</v>
          </cell>
          <cell r="CG324">
            <v>0</v>
          </cell>
          <cell r="CH324">
            <v>0</v>
          </cell>
          <cell r="CI324">
            <v>0</v>
          </cell>
          <cell r="CJ324">
            <v>0</v>
          </cell>
          <cell r="CK324">
            <v>0</v>
          </cell>
          <cell r="CL324">
            <v>0</v>
          </cell>
          <cell r="CM324">
            <v>0</v>
          </cell>
          <cell r="CN324">
            <v>0</v>
          </cell>
          <cell r="CO324">
            <v>0</v>
          </cell>
          <cell r="CP324">
            <v>0</v>
          </cell>
          <cell r="CQ324">
            <v>0</v>
          </cell>
          <cell r="CR324">
            <v>0</v>
          </cell>
          <cell r="CS324">
            <v>0</v>
          </cell>
          <cell r="CT324">
            <v>0</v>
          </cell>
          <cell r="CU324">
            <v>0</v>
          </cell>
          <cell r="CV324">
            <v>0</v>
          </cell>
          <cell r="CW324">
            <v>0</v>
          </cell>
          <cell r="CX324">
            <v>0</v>
          </cell>
          <cell r="CY324">
            <v>0</v>
          </cell>
          <cell r="CZ324">
            <v>0</v>
          </cell>
          <cell r="DA324">
            <v>0</v>
          </cell>
          <cell r="DB324">
            <v>0</v>
          </cell>
          <cell r="DC324">
            <v>0</v>
          </cell>
          <cell r="DD324">
            <v>0</v>
          </cell>
        </row>
        <row r="325">
          <cell r="B325">
            <v>1181121</v>
          </cell>
          <cell r="C325">
            <v>0</v>
          </cell>
          <cell r="D325">
            <v>0</v>
          </cell>
          <cell r="E325">
            <v>0</v>
          </cell>
          <cell r="F325">
            <v>0</v>
          </cell>
          <cell r="G325" t="str">
            <v>Other cash lump sum benefits</v>
          </cell>
          <cell r="H325">
            <v>0</v>
          </cell>
          <cell r="I325">
            <v>0</v>
          </cell>
          <cell r="J325">
            <v>0</v>
          </cell>
          <cell r="K325">
            <v>0</v>
          </cell>
          <cell r="L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0</v>
          </cell>
          <cell r="CB325">
            <v>0</v>
          </cell>
          <cell r="CC325">
            <v>0</v>
          </cell>
          <cell r="CD325">
            <v>0</v>
          </cell>
          <cell r="CE325">
            <v>0</v>
          </cell>
          <cell r="CF325">
            <v>0</v>
          </cell>
          <cell r="CG325">
            <v>0</v>
          </cell>
          <cell r="CH325">
            <v>0</v>
          </cell>
          <cell r="CI325">
            <v>0</v>
          </cell>
          <cell r="CJ325">
            <v>0</v>
          </cell>
          <cell r="CK325">
            <v>0</v>
          </cell>
          <cell r="CL325">
            <v>0</v>
          </cell>
          <cell r="CM325">
            <v>0</v>
          </cell>
          <cell r="CN325">
            <v>0</v>
          </cell>
          <cell r="CO325">
            <v>0</v>
          </cell>
          <cell r="CP325">
            <v>0</v>
          </cell>
          <cell r="CQ325">
            <v>0</v>
          </cell>
          <cell r="CR325">
            <v>0</v>
          </cell>
          <cell r="CS325">
            <v>0</v>
          </cell>
          <cell r="CT325">
            <v>0</v>
          </cell>
          <cell r="CU325">
            <v>0</v>
          </cell>
          <cell r="CV325">
            <v>0</v>
          </cell>
          <cell r="CW325">
            <v>0</v>
          </cell>
          <cell r="CX325">
            <v>0</v>
          </cell>
          <cell r="CY325">
            <v>0</v>
          </cell>
          <cell r="CZ325">
            <v>0</v>
          </cell>
          <cell r="DA325">
            <v>0</v>
          </cell>
          <cell r="DB325">
            <v>0</v>
          </cell>
          <cell r="DC325">
            <v>0</v>
          </cell>
          <cell r="DD325">
            <v>0</v>
          </cell>
        </row>
        <row r="326">
          <cell r="B326">
            <v>1181200</v>
          </cell>
          <cell r="C326">
            <v>0</v>
          </cell>
          <cell r="D326">
            <v>0</v>
          </cell>
          <cell r="E326" t="str">
            <v>Benefits in kind</v>
          </cell>
          <cell r="F326">
            <v>0</v>
          </cell>
          <cell r="G326">
            <v>0</v>
          </cell>
          <cell r="H326">
            <v>0</v>
          </cell>
          <cell r="I326">
            <v>11.565309558115885</v>
          </cell>
          <cell r="J326">
            <v>0</v>
          </cell>
          <cell r="K326">
            <v>0</v>
          </cell>
          <cell r="L326">
            <v>0.61365499999999995</v>
          </cell>
          <cell r="M326">
            <v>0</v>
          </cell>
          <cell r="N326">
            <v>0</v>
          </cell>
          <cell r="O326">
            <v>0</v>
          </cell>
          <cell r="P326">
            <v>0</v>
          </cell>
          <cell r="Q326">
            <v>0</v>
          </cell>
          <cell r="R326">
            <v>0</v>
          </cell>
          <cell r="S326">
            <v>0</v>
          </cell>
          <cell r="T326">
            <v>1.5006786454568366</v>
          </cell>
          <cell r="U326">
            <v>2.2218194594551206</v>
          </cell>
          <cell r="V326">
            <v>2.5105894532039272</v>
          </cell>
          <cell r="W326">
            <v>0</v>
          </cell>
          <cell r="X326">
            <v>0</v>
          </cell>
          <cell r="Y326">
            <v>0</v>
          </cell>
          <cell r="Z326">
            <v>0</v>
          </cell>
          <cell r="AA326">
            <v>4.7185670000000002</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0</v>
          </cell>
          <cell r="CJ326">
            <v>0</v>
          </cell>
          <cell r="CK326">
            <v>0</v>
          </cell>
          <cell r="CL326">
            <v>0</v>
          </cell>
          <cell r="CM326">
            <v>0</v>
          </cell>
          <cell r="CN326">
            <v>0</v>
          </cell>
          <cell r="CO326">
            <v>0</v>
          </cell>
          <cell r="CP326">
            <v>0</v>
          </cell>
          <cell r="CQ326">
            <v>0</v>
          </cell>
          <cell r="CR326">
            <v>0</v>
          </cell>
          <cell r="CS326">
            <v>0</v>
          </cell>
          <cell r="CT326">
            <v>0</v>
          </cell>
          <cell r="CU326">
            <v>0</v>
          </cell>
          <cell r="CV326">
            <v>0</v>
          </cell>
          <cell r="CW326">
            <v>0</v>
          </cell>
          <cell r="CX326">
            <v>0</v>
          </cell>
          <cell r="CY326">
            <v>0</v>
          </cell>
          <cell r="CZ326">
            <v>0</v>
          </cell>
          <cell r="DA326">
            <v>0</v>
          </cell>
          <cell r="DB326">
            <v>0</v>
          </cell>
          <cell r="DC326">
            <v>0</v>
          </cell>
          <cell r="DD326">
            <v>0</v>
          </cell>
        </row>
        <row r="327">
          <cell r="B327">
            <v>1181201</v>
          </cell>
          <cell r="C327">
            <v>0</v>
          </cell>
          <cell r="D327">
            <v>0</v>
          </cell>
          <cell r="E327">
            <v>0</v>
          </cell>
          <cell r="F327" t="str">
            <v>Accommodation</v>
          </cell>
          <cell r="G327">
            <v>0</v>
          </cell>
          <cell r="H327">
            <v>0</v>
          </cell>
          <cell r="I327">
            <v>0.71584362273945001</v>
          </cell>
          <cell r="J327">
            <v>0</v>
          </cell>
          <cell r="K327">
            <v>0</v>
          </cell>
          <cell r="L327">
            <v>0</v>
          </cell>
          <cell r="M327">
            <v>0</v>
          </cell>
          <cell r="N327">
            <v>0</v>
          </cell>
          <cell r="O327">
            <v>0</v>
          </cell>
          <cell r="P327">
            <v>0</v>
          </cell>
          <cell r="Q327">
            <v>0</v>
          </cell>
          <cell r="R327">
            <v>0</v>
          </cell>
          <cell r="S327">
            <v>0</v>
          </cell>
          <cell r="T327">
            <v>0</v>
          </cell>
          <cell r="U327">
            <v>0.27226460290693627</v>
          </cell>
          <cell r="V327">
            <v>0.44357901983251374</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0</v>
          </cell>
          <cell r="CB327">
            <v>0</v>
          </cell>
          <cell r="CC327">
            <v>0</v>
          </cell>
          <cell r="CD327">
            <v>0</v>
          </cell>
          <cell r="CE327">
            <v>0</v>
          </cell>
          <cell r="CF327">
            <v>0</v>
          </cell>
          <cell r="CG327">
            <v>0</v>
          </cell>
          <cell r="CH327">
            <v>0</v>
          </cell>
          <cell r="CI327">
            <v>0</v>
          </cell>
          <cell r="CJ327">
            <v>0</v>
          </cell>
          <cell r="CK327">
            <v>0</v>
          </cell>
          <cell r="CL327">
            <v>0</v>
          </cell>
          <cell r="CM327">
            <v>0</v>
          </cell>
          <cell r="CN327">
            <v>0</v>
          </cell>
          <cell r="CO327">
            <v>0</v>
          </cell>
          <cell r="CP327">
            <v>0</v>
          </cell>
          <cell r="CQ327">
            <v>0</v>
          </cell>
          <cell r="CR327">
            <v>0</v>
          </cell>
          <cell r="CS327">
            <v>0</v>
          </cell>
          <cell r="CT327">
            <v>0</v>
          </cell>
          <cell r="CU327">
            <v>0</v>
          </cell>
          <cell r="CV327">
            <v>0</v>
          </cell>
          <cell r="CW327">
            <v>0</v>
          </cell>
          <cell r="CX327">
            <v>0</v>
          </cell>
          <cell r="CY327">
            <v>0</v>
          </cell>
          <cell r="CZ327">
            <v>0</v>
          </cell>
          <cell r="DA327">
            <v>0</v>
          </cell>
          <cell r="DB327">
            <v>0</v>
          </cell>
          <cell r="DC327">
            <v>0</v>
          </cell>
          <cell r="DD327">
            <v>0</v>
          </cell>
        </row>
        <row r="328">
          <cell r="B328">
            <v>1181202</v>
          </cell>
          <cell r="C328">
            <v>0</v>
          </cell>
          <cell r="D328">
            <v>0</v>
          </cell>
          <cell r="E328">
            <v>0</v>
          </cell>
          <cell r="F328" t="str">
            <v>Rehabilitation of alcohol and drugs abusers</v>
          </cell>
          <cell r="G328">
            <v>0</v>
          </cell>
          <cell r="H328">
            <v>0</v>
          </cell>
          <cell r="I328">
            <v>2.6163325954310497</v>
          </cell>
          <cell r="J328">
            <v>0</v>
          </cell>
          <cell r="K328">
            <v>0</v>
          </cell>
          <cell r="L328">
            <v>0</v>
          </cell>
          <cell r="M328">
            <v>0</v>
          </cell>
          <cell r="N328">
            <v>0</v>
          </cell>
          <cell r="O328">
            <v>0</v>
          </cell>
          <cell r="P328">
            <v>0</v>
          </cell>
          <cell r="Q328">
            <v>0</v>
          </cell>
          <cell r="R328">
            <v>0</v>
          </cell>
          <cell r="S328">
            <v>0</v>
          </cell>
          <cell r="T328">
            <v>0</v>
          </cell>
          <cell r="U328">
            <v>1.8073464976929969</v>
          </cell>
          <cell r="V328">
            <v>0.80898609773805286</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cell r="BW328">
            <v>0</v>
          </cell>
          <cell r="BX328">
            <v>0</v>
          </cell>
          <cell r="BY328">
            <v>0</v>
          </cell>
          <cell r="BZ328">
            <v>0</v>
          </cell>
          <cell r="CA328">
            <v>0</v>
          </cell>
          <cell r="CB328">
            <v>0</v>
          </cell>
          <cell r="CC328">
            <v>0</v>
          </cell>
          <cell r="CD328">
            <v>0</v>
          </cell>
          <cell r="CE328">
            <v>0</v>
          </cell>
          <cell r="CF328">
            <v>0</v>
          </cell>
          <cell r="CG328">
            <v>0</v>
          </cell>
          <cell r="CH328">
            <v>0</v>
          </cell>
          <cell r="CI328">
            <v>0</v>
          </cell>
          <cell r="CJ328">
            <v>0</v>
          </cell>
          <cell r="CK328">
            <v>0</v>
          </cell>
          <cell r="CL328">
            <v>0</v>
          </cell>
          <cell r="CM328">
            <v>0</v>
          </cell>
          <cell r="CN328">
            <v>0</v>
          </cell>
          <cell r="CO328">
            <v>0</v>
          </cell>
          <cell r="CP328">
            <v>0</v>
          </cell>
          <cell r="CQ328">
            <v>0</v>
          </cell>
          <cell r="CR328">
            <v>0</v>
          </cell>
          <cell r="CS328">
            <v>0</v>
          </cell>
          <cell r="CT328">
            <v>0</v>
          </cell>
          <cell r="CU328">
            <v>0</v>
          </cell>
          <cell r="CV328">
            <v>0</v>
          </cell>
          <cell r="CW328">
            <v>0</v>
          </cell>
          <cell r="CX328">
            <v>0</v>
          </cell>
          <cell r="CY328">
            <v>0</v>
          </cell>
          <cell r="CZ328">
            <v>0</v>
          </cell>
          <cell r="DA328">
            <v>0</v>
          </cell>
          <cell r="DB328">
            <v>0</v>
          </cell>
          <cell r="DC328">
            <v>0</v>
          </cell>
          <cell r="DD328">
            <v>0</v>
          </cell>
        </row>
        <row r="329">
          <cell r="B329">
            <v>1181203</v>
          </cell>
          <cell r="C329">
            <v>0</v>
          </cell>
          <cell r="D329">
            <v>0</v>
          </cell>
          <cell r="E329">
            <v>0</v>
          </cell>
          <cell r="F329" t="str">
            <v>Other benefits in kind</v>
          </cell>
          <cell r="G329">
            <v>0</v>
          </cell>
          <cell r="H329">
            <v>0</v>
          </cell>
          <cell r="I329">
            <v>8.2331333399453843</v>
          </cell>
          <cell r="J329">
            <v>0</v>
          </cell>
          <cell r="K329">
            <v>0</v>
          </cell>
          <cell r="L329">
            <v>0.61365499999999995</v>
          </cell>
          <cell r="M329">
            <v>0</v>
          </cell>
          <cell r="N329">
            <v>0</v>
          </cell>
          <cell r="O329">
            <v>0</v>
          </cell>
          <cell r="P329">
            <v>0</v>
          </cell>
          <cell r="Q329">
            <v>0</v>
          </cell>
          <cell r="R329">
            <v>0</v>
          </cell>
          <cell r="S329">
            <v>0</v>
          </cell>
          <cell r="T329">
            <v>1.5006786454568366</v>
          </cell>
          <cell r="U329">
            <v>0.14220835885518754</v>
          </cell>
          <cell r="V329">
            <v>1.2580243356333605</v>
          </cell>
          <cell r="W329">
            <v>0</v>
          </cell>
          <cell r="X329">
            <v>0</v>
          </cell>
          <cell r="Y329">
            <v>0</v>
          </cell>
          <cell r="Z329">
            <v>0</v>
          </cell>
          <cell r="AA329">
            <v>4.7185670000000002</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cell r="BW329">
            <v>0</v>
          </cell>
          <cell r="BX329">
            <v>0</v>
          </cell>
          <cell r="BY329">
            <v>0</v>
          </cell>
          <cell r="BZ329">
            <v>0</v>
          </cell>
          <cell r="CA329">
            <v>0</v>
          </cell>
          <cell r="CB329">
            <v>0</v>
          </cell>
          <cell r="CC329">
            <v>0</v>
          </cell>
          <cell r="CD329">
            <v>0</v>
          </cell>
          <cell r="CE329">
            <v>0</v>
          </cell>
          <cell r="CF329">
            <v>0</v>
          </cell>
          <cell r="CG329">
            <v>0</v>
          </cell>
          <cell r="CH329">
            <v>0</v>
          </cell>
          <cell r="CI329">
            <v>0</v>
          </cell>
          <cell r="CJ329">
            <v>0</v>
          </cell>
          <cell r="CK329">
            <v>0</v>
          </cell>
          <cell r="CL329">
            <v>0</v>
          </cell>
          <cell r="CM329">
            <v>0</v>
          </cell>
          <cell r="CN329">
            <v>0</v>
          </cell>
          <cell r="CO329">
            <v>0</v>
          </cell>
          <cell r="CP329">
            <v>0</v>
          </cell>
          <cell r="CQ329">
            <v>0</v>
          </cell>
          <cell r="CR329">
            <v>0</v>
          </cell>
          <cell r="CS329">
            <v>0</v>
          </cell>
          <cell r="CT329">
            <v>0</v>
          </cell>
          <cell r="CU329">
            <v>0</v>
          </cell>
          <cell r="CV329">
            <v>0</v>
          </cell>
          <cell r="CW329">
            <v>0</v>
          </cell>
          <cell r="CX329">
            <v>0</v>
          </cell>
          <cell r="CY329">
            <v>0</v>
          </cell>
          <cell r="CZ329">
            <v>0</v>
          </cell>
          <cell r="DA329">
            <v>0</v>
          </cell>
          <cell r="DB329">
            <v>0</v>
          </cell>
          <cell r="DC329">
            <v>0</v>
          </cell>
          <cell r="DD329">
            <v>0</v>
          </cell>
        </row>
        <row r="330">
          <cell r="B330">
            <v>1182000</v>
          </cell>
          <cell r="C330">
            <v>0</v>
          </cell>
          <cell r="D330" t="str">
            <v>Means-tested</v>
          </cell>
          <cell r="E330">
            <v>0</v>
          </cell>
          <cell r="F330">
            <v>0</v>
          </cell>
          <cell r="G330">
            <v>0</v>
          </cell>
          <cell r="H330">
            <v>0</v>
          </cell>
          <cell r="I330">
            <v>7.8229542403753234</v>
          </cell>
          <cell r="J330">
            <v>0</v>
          </cell>
          <cell r="K330">
            <v>7.8229542403753234</v>
          </cell>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cell r="BW330">
            <v>0</v>
          </cell>
          <cell r="BX330">
            <v>0</v>
          </cell>
          <cell r="BY330">
            <v>0</v>
          </cell>
          <cell r="BZ330">
            <v>0</v>
          </cell>
          <cell r="CA330">
            <v>0</v>
          </cell>
          <cell r="CB330">
            <v>0</v>
          </cell>
          <cell r="CC330">
            <v>0</v>
          </cell>
          <cell r="CD330">
            <v>0</v>
          </cell>
          <cell r="CE330">
            <v>0</v>
          </cell>
          <cell r="CF330">
            <v>0</v>
          </cell>
          <cell r="CG330">
            <v>0</v>
          </cell>
          <cell r="CH330">
            <v>0</v>
          </cell>
          <cell r="CI330">
            <v>0</v>
          </cell>
          <cell r="CJ330">
            <v>0</v>
          </cell>
          <cell r="CK330">
            <v>0</v>
          </cell>
          <cell r="CL330">
            <v>0</v>
          </cell>
          <cell r="CM330">
            <v>0</v>
          </cell>
          <cell r="CN330">
            <v>0</v>
          </cell>
          <cell r="CO330">
            <v>0</v>
          </cell>
          <cell r="CP330">
            <v>0</v>
          </cell>
          <cell r="CQ330">
            <v>0</v>
          </cell>
          <cell r="CR330">
            <v>0</v>
          </cell>
          <cell r="CS330">
            <v>0</v>
          </cell>
          <cell r="CT330">
            <v>0</v>
          </cell>
          <cell r="CU330">
            <v>0</v>
          </cell>
          <cell r="CV330">
            <v>0</v>
          </cell>
          <cell r="CW330">
            <v>0</v>
          </cell>
          <cell r="CX330">
            <v>0</v>
          </cell>
          <cell r="CY330">
            <v>0</v>
          </cell>
          <cell r="CZ330">
            <v>0</v>
          </cell>
          <cell r="DA330">
            <v>0</v>
          </cell>
          <cell r="DB330">
            <v>0</v>
          </cell>
          <cell r="DC330">
            <v>0</v>
          </cell>
          <cell r="DD330">
            <v>0</v>
          </cell>
        </row>
        <row r="331">
          <cell r="B331">
            <v>1182100</v>
          </cell>
          <cell r="C331">
            <v>0</v>
          </cell>
          <cell r="D331">
            <v>0</v>
          </cell>
          <cell r="E331" t="str">
            <v>Cash benefits</v>
          </cell>
          <cell r="F331">
            <v>0</v>
          </cell>
          <cell r="G331">
            <v>0</v>
          </cell>
          <cell r="H331">
            <v>0</v>
          </cell>
          <cell r="I331">
            <v>7.8229542403753234</v>
          </cell>
          <cell r="J331">
            <v>0</v>
          </cell>
          <cell r="K331">
            <v>7.8229542403753234</v>
          </cell>
          <cell r="L331">
            <v>0</v>
          </cell>
          <cell r="M331">
            <v>0</v>
          </cell>
          <cell r="N331">
            <v>0</v>
          </cell>
          <cell r="O331">
            <v>0</v>
          </cell>
          <cell r="P331">
            <v>0</v>
          </cell>
          <cell r="Q331">
            <v>0</v>
          </cell>
          <cell r="R331">
            <v>0</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0</v>
          </cell>
          <cell r="CB331">
            <v>0</v>
          </cell>
          <cell r="CC331">
            <v>0</v>
          </cell>
          <cell r="CD331">
            <v>0</v>
          </cell>
          <cell r="CE331">
            <v>0</v>
          </cell>
          <cell r="CF331">
            <v>0</v>
          </cell>
          <cell r="CG331">
            <v>0</v>
          </cell>
          <cell r="CH331">
            <v>0</v>
          </cell>
          <cell r="CI331">
            <v>0</v>
          </cell>
          <cell r="CJ331">
            <v>0</v>
          </cell>
          <cell r="CK331">
            <v>0</v>
          </cell>
          <cell r="CL331">
            <v>0</v>
          </cell>
          <cell r="CM331">
            <v>0</v>
          </cell>
          <cell r="CN331">
            <v>0</v>
          </cell>
          <cell r="CO331">
            <v>0</v>
          </cell>
          <cell r="CP331">
            <v>0</v>
          </cell>
          <cell r="CQ331">
            <v>0</v>
          </cell>
          <cell r="CR331">
            <v>0</v>
          </cell>
          <cell r="CS331">
            <v>0</v>
          </cell>
          <cell r="CT331">
            <v>0</v>
          </cell>
          <cell r="CU331">
            <v>0</v>
          </cell>
          <cell r="CV331">
            <v>0</v>
          </cell>
          <cell r="CW331">
            <v>0</v>
          </cell>
          <cell r="CX331">
            <v>0</v>
          </cell>
          <cell r="CY331">
            <v>0</v>
          </cell>
          <cell r="CZ331">
            <v>0</v>
          </cell>
          <cell r="DA331">
            <v>0</v>
          </cell>
          <cell r="DB331">
            <v>0</v>
          </cell>
          <cell r="DC331">
            <v>0</v>
          </cell>
          <cell r="DD331">
            <v>0</v>
          </cell>
        </row>
        <row r="332">
          <cell r="B332">
            <v>1182110</v>
          </cell>
          <cell r="C332">
            <v>0</v>
          </cell>
          <cell r="D332">
            <v>0</v>
          </cell>
          <cell r="E332">
            <v>0</v>
          </cell>
          <cell r="F332" t="str">
            <v xml:space="preserve"> Periodic</v>
          </cell>
          <cell r="G332">
            <v>0</v>
          </cell>
          <cell r="H332">
            <v>0</v>
          </cell>
          <cell r="I332">
            <v>7.8229542403753234</v>
          </cell>
          <cell r="J332">
            <v>0</v>
          </cell>
          <cell r="K332">
            <v>7.8229542403753234</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0</v>
          </cell>
          <cell r="CB332">
            <v>0</v>
          </cell>
          <cell r="CC332">
            <v>0</v>
          </cell>
          <cell r="CD332">
            <v>0</v>
          </cell>
          <cell r="CE332">
            <v>0</v>
          </cell>
          <cell r="CF332">
            <v>0</v>
          </cell>
          <cell r="CG332">
            <v>0</v>
          </cell>
          <cell r="CH332">
            <v>0</v>
          </cell>
          <cell r="CI332">
            <v>0</v>
          </cell>
          <cell r="CJ332">
            <v>0</v>
          </cell>
          <cell r="CK332">
            <v>0</v>
          </cell>
          <cell r="CL332">
            <v>0</v>
          </cell>
          <cell r="CM332">
            <v>0</v>
          </cell>
          <cell r="CN332">
            <v>0</v>
          </cell>
          <cell r="CO332">
            <v>0</v>
          </cell>
          <cell r="CP332">
            <v>0</v>
          </cell>
          <cell r="CQ332">
            <v>0</v>
          </cell>
          <cell r="CR332">
            <v>0</v>
          </cell>
          <cell r="CS332">
            <v>0</v>
          </cell>
          <cell r="CT332">
            <v>0</v>
          </cell>
          <cell r="CU332">
            <v>0</v>
          </cell>
          <cell r="CV332">
            <v>0</v>
          </cell>
          <cell r="CW332">
            <v>0</v>
          </cell>
          <cell r="CX332">
            <v>0</v>
          </cell>
          <cell r="CY332">
            <v>0</v>
          </cell>
          <cell r="CZ332">
            <v>0</v>
          </cell>
          <cell r="DA332">
            <v>0</v>
          </cell>
          <cell r="DB332">
            <v>0</v>
          </cell>
          <cell r="DC332">
            <v>0</v>
          </cell>
          <cell r="DD332">
            <v>0</v>
          </cell>
        </row>
        <row r="333">
          <cell r="B333">
            <v>1182111</v>
          </cell>
          <cell r="C333">
            <v>0</v>
          </cell>
          <cell r="D333">
            <v>0</v>
          </cell>
          <cell r="E333">
            <v>0</v>
          </cell>
          <cell r="F333">
            <v>0</v>
          </cell>
          <cell r="G333" t="str">
            <v>Income support</v>
          </cell>
          <cell r="H333">
            <v>0</v>
          </cell>
          <cell r="I333">
            <v>7.4008789299999993</v>
          </cell>
          <cell r="J333">
            <v>0</v>
          </cell>
          <cell r="K333">
            <v>7.4008789299999993</v>
          </cell>
          <cell r="L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cell r="BW333">
            <v>0</v>
          </cell>
          <cell r="BX333">
            <v>0</v>
          </cell>
          <cell r="BY333">
            <v>0</v>
          </cell>
          <cell r="BZ333">
            <v>0</v>
          </cell>
          <cell r="CA333">
            <v>0</v>
          </cell>
          <cell r="CB333">
            <v>0</v>
          </cell>
          <cell r="CC333">
            <v>0</v>
          </cell>
          <cell r="CD333">
            <v>0</v>
          </cell>
          <cell r="CE333">
            <v>0</v>
          </cell>
          <cell r="CF333">
            <v>0</v>
          </cell>
          <cell r="CG333">
            <v>0</v>
          </cell>
          <cell r="CH333">
            <v>0</v>
          </cell>
          <cell r="CI333">
            <v>0</v>
          </cell>
          <cell r="CJ333">
            <v>0</v>
          </cell>
          <cell r="CK333">
            <v>0</v>
          </cell>
          <cell r="CL333">
            <v>0</v>
          </cell>
          <cell r="CM333">
            <v>0</v>
          </cell>
          <cell r="CN333">
            <v>0</v>
          </cell>
          <cell r="CO333">
            <v>0</v>
          </cell>
          <cell r="CP333">
            <v>0</v>
          </cell>
          <cell r="CQ333">
            <v>0</v>
          </cell>
          <cell r="CR333">
            <v>0</v>
          </cell>
          <cell r="CS333">
            <v>0</v>
          </cell>
          <cell r="CT333">
            <v>0</v>
          </cell>
          <cell r="CU333">
            <v>0</v>
          </cell>
          <cell r="CV333">
            <v>0</v>
          </cell>
          <cell r="CW333">
            <v>0</v>
          </cell>
          <cell r="CX333">
            <v>0</v>
          </cell>
          <cell r="CY333">
            <v>0</v>
          </cell>
          <cell r="CZ333">
            <v>0</v>
          </cell>
          <cell r="DA333">
            <v>0</v>
          </cell>
          <cell r="DB333">
            <v>0</v>
          </cell>
          <cell r="DC333">
            <v>0</v>
          </cell>
          <cell r="DD333">
            <v>0</v>
          </cell>
        </row>
        <row r="334">
          <cell r="B334">
            <v>1182112</v>
          </cell>
          <cell r="C334">
            <v>0</v>
          </cell>
          <cell r="D334">
            <v>0</v>
          </cell>
          <cell r="E334">
            <v>0</v>
          </cell>
          <cell r="F334">
            <v>0</v>
          </cell>
          <cell r="G334" t="str">
            <v>Other cash periodic benefits</v>
          </cell>
          <cell r="H334">
            <v>0</v>
          </cell>
          <cell r="I334">
            <v>0.42207531037532431</v>
          </cell>
          <cell r="J334">
            <v>0</v>
          </cell>
          <cell r="K334">
            <v>0.42207531037532431</v>
          </cell>
          <cell r="L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0</v>
          </cell>
          <cell r="CB334">
            <v>0</v>
          </cell>
          <cell r="CC334">
            <v>0</v>
          </cell>
          <cell r="CD334">
            <v>0</v>
          </cell>
          <cell r="CE334">
            <v>0</v>
          </cell>
          <cell r="CF334">
            <v>0</v>
          </cell>
          <cell r="CG334">
            <v>0</v>
          </cell>
          <cell r="CH334">
            <v>0</v>
          </cell>
          <cell r="CI334">
            <v>0</v>
          </cell>
          <cell r="CJ334">
            <v>0</v>
          </cell>
          <cell r="CK334">
            <v>0</v>
          </cell>
          <cell r="CL334">
            <v>0</v>
          </cell>
          <cell r="CM334">
            <v>0</v>
          </cell>
          <cell r="CN334">
            <v>0</v>
          </cell>
          <cell r="CO334">
            <v>0</v>
          </cell>
          <cell r="CP334">
            <v>0</v>
          </cell>
          <cell r="CQ334">
            <v>0</v>
          </cell>
          <cell r="CR334">
            <v>0</v>
          </cell>
          <cell r="CS334">
            <v>0</v>
          </cell>
          <cell r="CT334">
            <v>0</v>
          </cell>
          <cell r="CU334">
            <v>0</v>
          </cell>
          <cell r="CV334">
            <v>0</v>
          </cell>
          <cell r="CW334">
            <v>0</v>
          </cell>
          <cell r="CX334">
            <v>0</v>
          </cell>
          <cell r="CY334">
            <v>0</v>
          </cell>
          <cell r="CZ334">
            <v>0</v>
          </cell>
          <cell r="DA334">
            <v>0</v>
          </cell>
          <cell r="DB334">
            <v>0</v>
          </cell>
          <cell r="DC334">
            <v>0</v>
          </cell>
          <cell r="DD334">
            <v>0</v>
          </cell>
        </row>
        <row r="335">
          <cell r="B335">
            <v>1182120</v>
          </cell>
          <cell r="C335">
            <v>0</v>
          </cell>
          <cell r="D335">
            <v>0</v>
          </cell>
          <cell r="E335">
            <v>0</v>
          </cell>
          <cell r="F335" t="str">
            <v xml:space="preserve"> Lump sum</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0</v>
          </cell>
          <cell r="CC335">
            <v>0</v>
          </cell>
          <cell r="CD335">
            <v>0</v>
          </cell>
          <cell r="CE335">
            <v>0</v>
          </cell>
          <cell r="CF335">
            <v>0</v>
          </cell>
          <cell r="CG335">
            <v>0</v>
          </cell>
          <cell r="CH335">
            <v>0</v>
          </cell>
          <cell r="CI335">
            <v>0</v>
          </cell>
          <cell r="CJ335">
            <v>0</v>
          </cell>
          <cell r="CK335">
            <v>0</v>
          </cell>
          <cell r="CL335">
            <v>0</v>
          </cell>
          <cell r="CM335">
            <v>0</v>
          </cell>
          <cell r="CN335">
            <v>0</v>
          </cell>
          <cell r="CO335">
            <v>0</v>
          </cell>
          <cell r="CP335">
            <v>0</v>
          </cell>
          <cell r="CQ335">
            <v>0</v>
          </cell>
          <cell r="CR335">
            <v>0</v>
          </cell>
          <cell r="CS335">
            <v>0</v>
          </cell>
          <cell r="CT335">
            <v>0</v>
          </cell>
          <cell r="CU335">
            <v>0</v>
          </cell>
          <cell r="CV335">
            <v>0</v>
          </cell>
          <cell r="CW335">
            <v>0</v>
          </cell>
          <cell r="CX335">
            <v>0</v>
          </cell>
          <cell r="CY335">
            <v>0</v>
          </cell>
          <cell r="CZ335">
            <v>0</v>
          </cell>
          <cell r="DA335">
            <v>0</v>
          </cell>
          <cell r="DB335">
            <v>0</v>
          </cell>
          <cell r="DC335">
            <v>0</v>
          </cell>
          <cell r="DD335">
            <v>0</v>
          </cell>
        </row>
        <row r="336">
          <cell r="B336">
            <v>1182121</v>
          </cell>
          <cell r="C336">
            <v>0</v>
          </cell>
          <cell r="D336">
            <v>0</v>
          </cell>
          <cell r="E336">
            <v>0</v>
          </cell>
          <cell r="F336">
            <v>0</v>
          </cell>
          <cell r="G336" t="str">
            <v>Other cash lump sum benefits</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0</v>
          </cell>
          <cell r="CB336">
            <v>0</v>
          </cell>
          <cell r="CC336">
            <v>0</v>
          </cell>
          <cell r="CD336">
            <v>0</v>
          </cell>
          <cell r="CE336">
            <v>0</v>
          </cell>
          <cell r="CF336">
            <v>0</v>
          </cell>
          <cell r="CG336">
            <v>0</v>
          </cell>
          <cell r="CH336">
            <v>0</v>
          </cell>
          <cell r="CI336">
            <v>0</v>
          </cell>
          <cell r="CJ336">
            <v>0</v>
          </cell>
          <cell r="CK336">
            <v>0</v>
          </cell>
          <cell r="CL336">
            <v>0</v>
          </cell>
          <cell r="CM336">
            <v>0</v>
          </cell>
          <cell r="CN336">
            <v>0</v>
          </cell>
          <cell r="CO336">
            <v>0</v>
          </cell>
          <cell r="CP336">
            <v>0</v>
          </cell>
          <cell r="CQ336">
            <v>0</v>
          </cell>
          <cell r="CR336">
            <v>0</v>
          </cell>
          <cell r="CS336">
            <v>0</v>
          </cell>
          <cell r="CT336">
            <v>0</v>
          </cell>
          <cell r="CU336">
            <v>0</v>
          </cell>
          <cell r="CV336">
            <v>0</v>
          </cell>
          <cell r="CW336">
            <v>0</v>
          </cell>
          <cell r="CX336">
            <v>0</v>
          </cell>
          <cell r="CY336">
            <v>0</v>
          </cell>
          <cell r="CZ336">
            <v>0</v>
          </cell>
          <cell r="DA336">
            <v>0</v>
          </cell>
          <cell r="DB336">
            <v>0</v>
          </cell>
          <cell r="DC336">
            <v>0</v>
          </cell>
          <cell r="DD336">
            <v>0</v>
          </cell>
        </row>
        <row r="337">
          <cell r="B337">
            <v>1182200</v>
          </cell>
          <cell r="C337">
            <v>0</v>
          </cell>
          <cell r="D337">
            <v>0</v>
          </cell>
          <cell r="E337" t="str">
            <v>Benefits in kind</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v>
          </cell>
          <cell r="BX337">
            <v>0</v>
          </cell>
          <cell r="BY337">
            <v>0</v>
          </cell>
          <cell r="BZ337">
            <v>0</v>
          </cell>
          <cell r="CA337">
            <v>0</v>
          </cell>
          <cell r="CB337">
            <v>0</v>
          </cell>
          <cell r="CC337">
            <v>0</v>
          </cell>
          <cell r="CD337">
            <v>0</v>
          </cell>
          <cell r="CE337">
            <v>0</v>
          </cell>
          <cell r="CF337">
            <v>0</v>
          </cell>
          <cell r="CG337">
            <v>0</v>
          </cell>
          <cell r="CH337">
            <v>0</v>
          </cell>
          <cell r="CI337">
            <v>0</v>
          </cell>
          <cell r="CJ337">
            <v>0</v>
          </cell>
          <cell r="CK337">
            <v>0</v>
          </cell>
          <cell r="CL337">
            <v>0</v>
          </cell>
          <cell r="CM337">
            <v>0</v>
          </cell>
          <cell r="CN337">
            <v>0</v>
          </cell>
          <cell r="CO337">
            <v>0</v>
          </cell>
          <cell r="CP337">
            <v>0</v>
          </cell>
          <cell r="CQ337">
            <v>0</v>
          </cell>
          <cell r="CR337">
            <v>0</v>
          </cell>
          <cell r="CS337">
            <v>0</v>
          </cell>
          <cell r="CT337">
            <v>0</v>
          </cell>
          <cell r="CU337">
            <v>0</v>
          </cell>
          <cell r="CV337">
            <v>0</v>
          </cell>
          <cell r="CW337">
            <v>0</v>
          </cell>
          <cell r="CX337">
            <v>0</v>
          </cell>
          <cell r="CY337">
            <v>0</v>
          </cell>
          <cell r="CZ337">
            <v>0</v>
          </cell>
          <cell r="DA337">
            <v>0</v>
          </cell>
          <cell r="DB337">
            <v>0</v>
          </cell>
          <cell r="DC337">
            <v>0</v>
          </cell>
          <cell r="DD337">
            <v>0</v>
          </cell>
        </row>
        <row r="338">
          <cell r="B338">
            <v>1182201</v>
          </cell>
          <cell r="C338">
            <v>0</v>
          </cell>
          <cell r="D338">
            <v>0</v>
          </cell>
          <cell r="E338">
            <v>0</v>
          </cell>
          <cell r="F338" t="str">
            <v>Accommodation</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0</v>
          </cell>
          <cell r="CB338">
            <v>0</v>
          </cell>
          <cell r="CC338">
            <v>0</v>
          </cell>
          <cell r="CD338">
            <v>0</v>
          </cell>
          <cell r="CE338">
            <v>0</v>
          </cell>
          <cell r="CF338">
            <v>0</v>
          </cell>
          <cell r="CG338">
            <v>0</v>
          </cell>
          <cell r="CH338">
            <v>0</v>
          </cell>
          <cell r="CI338">
            <v>0</v>
          </cell>
          <cell r="CJ338">
            <v>0</v>
          </cell>
          <cell r="CK338">
            <v>0</v>
          </cell>
          <cell r="CL338">
            <v>0</v>
          </cell>
          <cell r="CM338">
            <v>0</v>
          </cell>
          <cell r="CN338">
            <v>0</v>
          </cell>
          <cell r="CO338">
            <v>0</v>
          </cell>
          <cell r="CP338">
            <v>0</v>
          </cell>
          <cell r="CQ338">
            <v>0</v>
          </cell>
          <cell r="CR338">
            <v>0</v>
          </cell>
          <cell r="CS338">
            <v>0</v>
          </cell>
          <cell r="CT338">
            <v>0</v>
          </cell>
          <cell r="CU338">
            <v>0</v>
          </cell>
          <cell r="CV338">
            <v>0</v>
          </cell>
          <cell r="CW338">
            <v>0</v>
          </cell>
          <cell r="CX338">
            <v>0</v>
          </cell>
          <cell r="CY338">
            <v>0</v>
          </cell>
          <cell r="CZ338">
            <v>0</v>
          </cell>
          <cell r="DA338">
            <v>0</v>
          </cell>
          <cell r="DB338">
            <v>0</v>
          </cell>
          <cell r="DC338">
            <v>0</v>
          </cell>
          <cell r="DD338">
            <v>0</v>
          </cell>
        </row>
        <row r="339">
          <cell r="B339">
            <v>1182202</v>
          </cell>
          <cell r="C339">
            <v>0</v>
          </cell>
          <cell r="D339">
            <v>0</v>
          </cell>
          <cell r="E339">
            <v>0</v>
          </cell>
          <cell r="F339" t="str">
            <v>Rehabilitation of alcohol and drugs abusers</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0</v>
          </cell>
          <cell r="CB339">
            <v>0</v>
          </cell>
          <cell r="CC339">
            <v>0</v>
          </cell>
          <cell r="CD339">
            <v>0</v>
          </cell>
          <cell r="CE339">
            <v>0</v>
          </cell>
          <cell r="CF339">
            <v>0</v>
          </cell>
          <cell r="CG339">
            <v>0</v>
          </cell>
          <cell r="CH339">
            <v>0</v>
          </cell>
          <cell r="CI339">
            <v>0</v>
          </cell>
          <cell r="CJ339">
            <v>0</v>
          </cell>
          <cell r="CK339">
            <v>0</v>
          </cell>
          <cell r="CL339">
            <v>0</v>
          </cell>
          <cell r="CM339">
            <v>0</v>
          </cell>
          <cell r="CN339">
            <v>0</v>
          </cell>
          <cell r="CO339">
            <v>0</v>
          </cell>
          <cell r="CP339">
            <v>0</v>
          </cell>
          <cell r="CQ339">
            <v>0</v>
          </cell>
          <cell r="CR339">
            <v>0</v>
          </cell>
          <cell r="CS339">
            <v>0</v>
          </cell>
          <cell r="CT339">
            <v>0</v>
          </cell>
          <cell r="CU339">
            <v>0</v>
          </cell>
          <cell r="CV339">
            <v>0</v>
          </cell>
          <cell r="CW339">
            <v>0</v>
          </cell>
          <cell r="CX339">
            <v>0</v>
          </cell>
          <cell r="CY339">
            <v>0</v>
          </cell>
          <cell r="CZ339">
            <v>0</v>
          </cell>
          <cell r="DA339">
            <v>0</v>
          </cell>
          <cell r="DB339">
            <v>0</v>
          </cell>
          <cell r="DC339">
            <v>0</v>
          </cell>
          <cell r="DD339">
            <v>0</v>
          </cell>
        </row>
        <row r="340">
          <cell r="B340">
            <v>1182203</v>
          </cell>
          <cell r="C340">
            <v>0</v>
          </cell>
          <cell r="D340">
            <v>0</v>
          </cell>
          <cell r="E340">
            <v>0</v>
          </cell>
          <cell r="F340" t="str">
            <v>Other benefits in kind</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0</v>
          </cell>
          <cell r="CB340">
            <v>0</v>
          </cell>
          <cell r="CC340">
            <v>0</v>
          </cell>
          <cell r="CD340">
            <v>0</v>
          </cell>
          <cell r="CE340">
            <v>0</v>
          </cell>
          <cell r="CF340">
            <v>0</v>
          </cell>
          <cell r="CG340">
            <v>0</v>
          </cell>
          <cell r="CH340">
            <v>0</v>
          </cell>
          <cell r="CI340">
            <v>0</v>
          </cell>
          <cell r="CJ340">
            <v>0</v>
          </cell>
          <cell r="CK340">
            <v>0</v>
          </cell>
          <cell r="CL340">
            <v>0</v>
          </cell>
          <cell r="CM340">
            <v>0</v>
          </cell>
          <cell r="CN340">
            <v>0</v>
          </cell>
          <cell r="CO340">
            <v>0</v>
          </cell>
          <cell r="CP340">
            <v>0</v>
          </cell>
          <cell r="CQ340">
            <v>0</v>
          </cell>
          <cell r="CR340">
            <v>0</v>
          </cell>
          <cell r="CS340">
            <v>0</v>
          </cell>
          <cell r="CT340">
            <v>0</v>
          </cell>
          <cell r="CU340">
            <v>0</v>
          </cell>
          <cell r="CV340">
            <v>0</v>
          </cell>
          <cell r="CW340">
            <v>0</v>
          </cell>
          <cell r="CX340">
            <v>0</v>
          </cell>
          <cell r="CY340">
            <v>0</v>
          </cell>
          <cell r="CZ340">
            <v>0</v>
          </cell>
          <cell r="DA340">
            <v>0</v>
          </cell>
          <cell r="DB340">
            <v>0</v>
          </cell>
          <cell r="DC340">
            <v>0</v>
          </cell>
          <cell r="DD340">
            <v>0</v>
          </cell>
        </row>
        <row r="341">
          <cell r="I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0</v>
          </cell>
          <cell r="CB341">
            <v>0</v>
          </cell>
          <cell r="CC341">
            <v>0</v>
          </cell>
          <cell r="CD341">
            <v>0</v>
          </cell>
          <cell r="CE341">
            <v>0</v>
          </cell>
          <cell r="CF341">
            <v>0</v>
          </cell>
          <cell r="CG341">
            <v>0</v>
          </cell>
          <cell r="CH341">
            <v>0</v>
          </cell>
          <cell r="CI341">
            <v>0</v>
          </cell>
          <cell r="CJ341">
            <v>0</v>
          </cell>
          <cell r="CK341">
            <v>0</v>
          </cell>
          <cell r="CL341">
            <v>0</v>
          </cell>
          <cell r="CM341">
            <v>0</v>
          </cell>
          <cell r="CN341">
            <v>0</v>
          </cell>
          <cell r="CO341">
            <v>0</v>
          </cell>
          <cell r="CP341">
            <v>0</v>
          </cell>
          <cell r="CQ341">
            <v>0</v>
          </cell>
          <cell r="CR341">
            <v>0</v>
          </cell>
          <cell r="CS341">
            <v>0</v>
          </cell>
          <cell r="CT341">
            <v>0</v>
          </cell>
          <cell r="CU341">
            <v>0</v>
          </cell>
          <cell r="CV341">
            <v>0</v>
          </cell>
          <cell r="CW341">
            <v>0</v>
          </cell>
          <cell r="CX341">
            <v>0</v>
          </cell>
          <cell r="CY341">
            <v>0</v>
          </cell>
          <cell r="CZ341">
            <v>0</v>
          </cell>
          <cell r="DA341">
            <v>0</v>
          </cell>
          <cell r="DB341">
            <v>0</v>
          </cell>
          <cell r="DC341">
            <v>0</v>
          </cell>
          <cell r="DD341">
            <v>0</v>
          </cell>
        </row>
        <row r="342">
          <cell r="B342">
            <v>0</v>
          </cell>
          <cell r="C342">
            <v>0</v>
          </cell>
          <cell r="D342">
            <v>0</v>
          </cell>
          <cell r="E342">
            <v>0</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cell r="BW342">
            <v>0</v>
          </cell>
          <cell r="BX342">
            <v>0</v>
          </cell>
          <cell r="BY342">
            <v>0</v>
          </cell>
          <cell r="BZ342">
            <v>0</v>
          </cell>
          <cell r="CA342">
            <v>0</v>
          </cell>
          <cell r="CB342">
            <v>0</v>
          </cell>
          <cell r="CC342">
            <v>0</v>
          </cell>
          <cell r="CD342">
            <v>0</v>
          </cell>
          <cell r="CE342">
            <v>0</v>
          </cell>
          <cell r="CF342">
            <v>0</v>
          </cell>
          <cell r="CG342">
            <v>0</v>
          </cell>
          <cell r="CH342">
            <v>0</v>
          </cell>
          <cell r="CI342">
            <v>0</v>
          </cell>
          <cell r="CJ342">
            <v>0</v>
          </cell>
          <cell r="CK342">
            <v>0</v>
          </cell>
          <cell r="CL342">
            <v>0</v>
          </cell>
          <cell r="CM342">
            <v>0</v>
          </cell>
          <cell r="CN342">
            <v>0</v>
          </cell>
          <cell r="CO342">
            <v>0</v>
          </cell>
          <cell r="CP342">
            <v>0</v>
          </cell>
          <cell r="CQ342">
            <v>0</v>
          </cell>
          <cell r="CR342">
            <v>0</v>
          </cell>
          <cell r="CS342">
            <v>0</v>
          </cell>
          <cell r="CT342">
            <v>0</v>
          </cell>
          <cell r="CU342">
            <v>0</v>
          </cell>
          <cell r="CV342">
            <v>0</v>
          </cell>
          <cell r="CW342">
            <v>0</v>
          </cell>
          <cell r="CX342">
            <v>0</v>
          </cell>
          <cell r="CY342">
            <v>0</v>
          </cell>
          <cell r="CZ342">
            <v>0</v>
          </cell>
          <cell r="DA342">
            <v>0</v>
          </cell>
          <cell r="DB342">
            <v>0</v>
          </cell>
          <cell r="DC342">
            <v>0</v>
          </cell>
          <cell r="DD342">
            <v>0</v>
          </cell>
        </row>
        <row r="343">
          <cell r="B343">
            <v>0</v>
          </cell>
          <cell r="D343">
            <v>0</v>
          </cell>
          <cell r="E343">
            <v>0</v>
          </cell>
          <cell r="F343">
            <v>0</v>
          </cell>
          <cell r="G343">
            <v>0</v>
          </cell>
          <cell r="H343">
            <v>0</v>
          </cell>
          <cell r="I343" t="str">
            <v>All schemes</v>
          </cell>
          <cell r="J343">
            <v>0</v>
          </cell>
          <cell r="K343">
            <v>0</v>
          </cell>
          <cell r="L343">
            <v>0</v>
          </cell>
          <cell r="M343">
            <v>0</v>
          </cell>
          <cell r="N343">
            <v>0</v>
          </cell>
          <cell r="O343">
            <v>0</v>
          </cell>
          <cell r="P343">
            <v>0</v>
          </cell>
          <cell r="Q343">
            <v>0</v>
          </cell>
          <cell r="R343">
            <v>0</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0</v>
          </cell>
          <cell r="CB343">
            <v>0</v>
          </cell>
          <cell r="CC343">
            <v>0</v>
          </cell>
          <cell r="CD343">
            <v>0</v>
          </cell>
          <cell r="CE343">
            <v>0</v>
          </cell>
          <cell r="CF343">
            <v>0</v>
          </cell>
          <cell r="CG343">
            <v>0</v>
          </cell>
          <cell r="CH343">
            <v>0</v>
          </cell>
          <cell r="CI343">
            <v>0</v>
          </cell>
          <cell r="CJ343">
            <v>0</v>
          </cell>
          <cell r="CK343">
            <v>0</v>
          </cell>
          <cell r="CL343">
            <v>0</v>
          </cell>
          <cell r="CM343">
            <v>0</v>
          </cell>
          <cell r="CN343">
            <v>0</v>
          </cell>
          <cell r="CO343">
            <v>0</v>
          </cell>
          <cell r="CP343">
            <v>0</v>
          </cell>
          <cell r="CQ343">
            <v>0</v>
          </cell>
          <cell r="CR343">
            <v>0</v>
          </cell>
          <cell r="CS343">
            <v>0</v>
          </cell>
          <cell r="CT343">
            <v>0</v>
          </cell>
          <cell r="CU343">
            <v>0</v>
          </cell>
          <cell r="CV343">
            <v>0</v>
          </cell>
          <cell r="CW343">
            <v>0</v>
          </cell>
          <cell r="CX343">
            <v>0</v>
          </cell>
          <cell r="CY343">
            <v>0</v>
          </cell>
          <cell r="CZ343">
            <v>0</v>
          </cell>
          <cell r="DA343">
            <v>0</v>
          </cell>
          <cell r="DB343">
            <v>0</v>
          </cell>
          <cell r="DC343">
            <v>0</v>
          </cell>
          <cell r="DD343">
            <v>0</v>
          </cell>
        </row>
        <row r="344">
          <cell r="B344">
            <v>0</v>
          </cell>
          <cell r="C344" t="str">
            <v>Description</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0</v>
          </cell>
          <cell r="CB344">
            <v>0</v>
          </cell>
          <cell r="CC344">
            <v>0</v>
          </cell>
          <cell r="CD344">
            <v>0</v>
          </cell>
          <cell r="CE344">
            <v>0</v>
          </cell>
          <cell r="CF344">
            <v>0</v>
          </cell>
          <cell r="CG344">
            <v>0</v>
          </cell>
          <cell r="CH344">
            <v>0</v>
          </cell>
          <cell r="CI344">
            <v>0</v>
          </cell>
          <cell r="CJ344">
            <v>0</v>
          </cell>
          <cell r="CK344">
            <v>0</v>
          </cell>
          <cell r="CL344">
            <v>0</v>
          </cell>
          <cell r="CM344">
            <v>0</v>
          </cell>
          <cell r="CN344">
            <v>0</v>
          </cell>
          <cell r="CO344">
            <v>0</v>
          </cell>
          <cell r="CP344">
            <v>0</v>
          </cell>
          <cell r="CQ344">
            <v>0</v>
          </cell>
          <cell r="CR344">
            <v>0</v>
          </cell>
          <cell r="CS344">
            <v>0</v>
          </cell>
          <cell r="CT344">
            <v>0</v>
          </cell>
          <cell r="CU344">
            <v>0</v>
          </cell>
          <cell r="CV344">
            <v>0</v>
          </cell>
          <cell r="CW344">
            <v>0</v>
          </cell>
          <cell r="CX344">
            <v>0</v>
          </cell>
          <cell r="CY344">
            <v>0</v>
          </cell>
          <cell r="CZ344">
            <v>0</v>
          </cell>
          <cell r="DA344">
            <v>0</v>
          </cell>
          <cell r="DB344">
            <v>0</v>
          </cell>
          <cell r="DC344">
            <v>0</v>
          </cell>
          <cell r="DD344">
            <v>0</v>
          </cell>
        </row>
        <row r="345">
          <cell r="B345">
            <v>0</v>
          </cell>
          <cell r="C345" t="str">
            <v>Paid sick leave non means-tested (item 1111111):</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0</v>
          </cell>
          <cell r="CB345">
            <v>0</v>
          </cell>
          <cell r="CC345">
            <v>0</v>
          </cell>
          <cell r="CD345">
            <v>0</v>
          </cell>
          <cell r="CE345">
            <v>0</v>
          </cell>
          <cell r="CF345">
            <v>0</v>
          </cell>
          <cell r="CG345">
            <v>0</v>
          </cell>
          <cell r="CH345">
            <v>0</v>
          </cell>
          <cell r="CI345">
            <v>0</v>
          </cell>
          <cell r="CJ345">
            <v>0</v>
          </cell>
          <cell r="CK345">
            <v>0</v>
          </cell>
          <cell r="CL345">
            <v>0</v>
          </cell>
          <cell r="CM345">
            <v>0</v>
          </cell>
          <cell r="CN345">
            <v>0</v>
          </cell>
          <cell r="CO345">
            <v>0</v>
          </cell>
          <cell r="CP345">
            <v>0</v>
          </cell>
          <cell r="CQ345">
            <v>0</v>
          </cell>
          <cell r="CR345">
            <v>0</v>
          </cell>
          <cell r="CS345">
            <v>0</v>
          </cell>
          <cell r="CT345">
            <v>0</v>
          </cell>
          <cell r="CU345">
            <v>0</v>
          </cell>
          <cell r="CV345">
            <v>0</v>
          </cell>
          <cell r="CW345">
            <v>0</v>
          </cell>
          <cell r="CX345">
            <v>0</v>
          </cell>
          <cell r="CY345">
            <v>0</v>
          </cell>
          <cell r="CZ345">
            <v>0</v>
          </cell>
          <cell r="DA345">
            <v>0</v>
          </cell>
          <cell r="DB345">
            <v>0</v>
          </cell>
          <cell r="DC345">
            <v>0</v>
          </cell>
          <cell r="DD345">
            <v>0</v>
          </cell>
        </row>
        <row r="346">
          <cell r="B346">
            <v>0</v>
          </cell>
          <cell r="C346">
            <v>0</v>
          </cell>
          <cell r="D346" t="str">
            <v>Sickness or injury of a dependent family member</v>
          </cell>
          <cell r="E346">
            <v>0</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cell r="U346">
            <v>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0</v>
          </cell>
          <cell r="CB346">
            <v>0</v>
          </cell>
          <cell r="CC346">
            <v>0</v>
          </cell>
          <cell r="CD346">
            <v>0</v>
          </cell>
          <cell r="CE346">
            <v>0</v>
          </cell>
          <cell r="CF346">
            <v>0</v>
          </cell>
          <cell r="CG346">
            <v>0</v>
          </cell>
          <cell r="CH346">
            <v>0</v>
          </cell>
          <cell r="CI346">
            <v>0</v>
          </cell>
          <cell r="CJ346">
            <v>0</v>
          </cell>
          <cell r="CK346">
            <v>0</v>
          </cell>
          <cell r="CL346">
            <v>0</v>
          </cell>
          <cell r="CM346">
            <v>0</v>
          </cell>
          <cell r="CN346">
            <v>0</v>
          </cell>
          <cell r="CO346">
            <v>0</v>
          </cell>
          <cell r="CP346">
            <v>0</v>
          </cell>
          <cell r="CQ346">
            <v>0</v>
          </cell>
          <cell r="CR346">
            <v>0</v>
          </cell>
          <cell r="CS346">
            <v>0</v>
          </cell>
          <cell r="CT346">
            <v>0</v>
          </cell>
          <cell r="CU346">
            <v>0</v>
          </cell>
          <cell r="CV346">
            <v>0</v>
          </cell>
          <cell r="CW346">
            <v>0</v>
          </cell>
          <cell r="CX346">
            <v>0</v>
          </cell>
          <cell r="CY346">
            <v>0</v>
          </cell>
          <cell r="CZ346">
            <v>0</v>
          </cell>
          <cell r="DA346">
            <v>0</v>
          </cell>
          <cell r="DB346">
            <v>0</v>
          </cell>
          <cell r="DC346">
            <v>0</v>
          </cell>
          <cell r="DD346">
            <v>0</v>
          </cell>
        </row>
        <row r="347">
          <cell r="B347">
            <v>0</v>
          </cell>
          <cell r="C347" t="str">
            <v>Paid sick leave means-tested (item 1112111):</v>
          </cell>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cell r="BW347">
            <v>0</v>
          </cell>
          <cell r="BX347">
            <v>0</v>
          </cell>
          <cell r="BY347">
            <v>0</v>
          </cell>
          <cell r="BZ347">
            <v>0</v>
          </cell>
          <cell r="CA347">
            <v>0</v>
          </cell>
          <cell r="CB347">
            <v>0</v>
          </cell>
          <cell r="CC347">
            <v>0</v>
          </cell>
          <cell r="CD347">
            <v>0</v>
          </cell>
          <cell r="CE347">
            <v>0</v>
          </cell>
          <cell r="CF347">
            <v>0</v>
          </cell>
          <cell r="CG347">
            <v>0</v>
          </cell>
          <cell r="CH347">
            <v>0</v>
          </cell>
          <cell r="CI347">
            <v>0</v>
          </cell>
          <cell r="CJ347">
            <v>0</v>
          </cell>
          <cell r="CK347">
            <v>0</v>
          </cell>
          <cell r="CL347">
            <v>0</v>
          </cell>
          <cell r="CM347">
            <v>0</v>
          </cell>
          <cell r="CN347">
            <v>0</v>
          </cell>
          <cell r="CO347">
            <v>0</v>
          </cell>
          <cell r="CP347">
            <v>0</v>
          </cell>
          <cell r="CQ347">
            <v>0</v>
          </cell>
          <cell r="CR347">
            <v>0</v>
          </cell>
          <cell r="CS347">
            <v>0</v>
          </cell>
          <cell r="CT347">
            <v>0</v>
          </cell>
          <cell r="CU347">
            <v>0</v>
          </cell>
          <cell r="CV347">
            <v>0</v>
          </cell>
          <cell r="CW347">
            <v>0</v>
          </cell>
          <cell r="CX347">
            <v>0</v>
          </cell>
          <cell r="CY347">
            <v>0</v>
          </cell>
          <cell r="CZ347">
            <v>0</v>
          </cell>
          <cell r="DA347">
            <v>0</v>
          </cell>
          <cell r="DB347">
            <v>0</v>
          </cell>
          <cell r="DC347">
            <v>0</v>
          </cell>
          <cell r="DD347">
            <v>0</v>
          </cell>
        </row>
        <row r="348">
          <cell r="B348">
            <v>0</v>
          </cell>
          <cell r="C348">
            <v>0</v>
          </cell>
          <cell r="D348" t="str">
            <v>Sickness or injury of a dependent family member</v>
          </cell>
          <cell r="E348">
            <v>0</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0</v>
          </cell>
          <cell r="CB348">
            <v>0</v>
          </cell>
          <cell r="CC348">
            <v>0</v>
          </cell>
          <cell r="CD348">
            <v>0</v>
          </cell>
          <cell r="CE348">
            <v>0</v>
          </cell>
          <cell r="CF348">
            <v>0</v>
          </cell>
          <cell r="CG348">
            <v>0</v>
          </cell>
          <cell r="CH348">
            <v>0</v>
          </cell>
          <cell r="CI348">
            <v>0</v>
          </cell>
          <cell r="CJ348">
            <v>0</v>
          </cell>
          <cell r="CK348">
            <v>0</v>
          </cell>
          <cell r="CL348">
            <v>0</v>
          </cell>
          <cell r="CM348">
            <v>0</v>
          </cell>
          <cell r="CN348">
            <v>0</v>
          </cell>
          <cell r="CO348">
            <v>0</v>
          </cell>
          <cell r="CP348">
            <v>0</v>
          </cell>
          <cell r="CQ348">
            <v>0</v>
          </cell>
          <cell r="CR348">
            <v>0</v>
          </cell>
          <cell r="CS348">
            <v>0</v>
          </cell>
          <cell r="CT348">
            <v>0</v>
          </cell>
          <cell r="CU348">
            <v>0</v>
          </cell>
          <cell r="CV348">
            <v>0</v>
          </cell>
          <cell r="CW348">
            <v>0</v>
          </cell>
          <cell r="CX348">
            <v>0</v>
          </cell>
          <cell r="CY348">
            <v>0</v>
          </cell>
          <cell r="CZ348">
            <v>0</v>
          </cell>
          <cell r="DA348">
            <v>0</v>
          </cell>
          <cell r="DB348">
            <v>0</v>
          </cell>
          <cell r="DC348">
            <v>0</v>
          </cell>
          <cell r="DD348">
            <v>0</v>
          </cell>
        </row>
        <row r="349">
          <cell r="B349">
            <v>0</v>
          </cell>
          <cell r="I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0</v>
          </cell>
          <cell r="CB349">
            <v>0</v>
          </cell>
          <cell r="CC349">
            <v>0</v>
          </cell>
          <cell r="CD349">
            <v>0</v>
          </cell>
          <cell r="CE349">
            <v>0</v>
          </cell>
          <cell r="CF349">
            <v>0</v>
          </cell>
          <cell r="CG349">
            <v>0</v>
          </cell>
          <cell r="CH349">
            <v>0</v>
          </cell>
          <cell r="CI349">
            <v>0</v>
          </cell>
          <cell r="CJ349">
            <v>0</v>
          </cell>
          <cell r="CK349">
            <v>0</v>
          </cell>
          <cell r="CL349">
            <v>0</v>
          </cell>
          <cell r="CM349">
            <v>0</v>
          </cell>
          <cell r="CN349">
            <v>0</v>
          </cell>
          <cell r="CO349">
            <v>0</v>
          </cell>
          <cell r="CP349">
            <v>0</v>
          </cell>
          <cell r="CQ349">
            <v>0</v>
          </cell>
          <cell r="CR349">
            <v>0</v>
          </cell>
          <cell r="CS349">
            <v>0</v>
          </cell>
          <cell r="CT349">
            <v>0</v>
          </cell>
          <cell r="CU349">
            <v>0</v>
          </cell>
          <cell r="CV349">
            <v>0</v>
          </cell>
          <cell r="CW349">
            <v>0</v>
          </cell>
          <cell r="CX349">
            <v>0</v>
          </cell>
          <cell r="CY349">
            <v>0</v>
          </cell>
          <cell r="CZ349">
            <v>0</v>
          </cell>
          <cell r="DA349">
            <v>0</v>
          </cell>
          <cell r="DB349">
            <v>0</v>
          </cell>
          <cell r="DC349">
            <v>0</v>
          </cell>
          <cell r="DD349">
            <v>0</v>
          </cell>
        </row>
        <row r="350">
          <cell r="B350">
            <v>0</v>
          </cell>
          <cell r="C350">
            <v>0</v>
          </cell>
          <cell r="D350">
            <v>0</v>
          </cell>
          <cell r="E350">
            <v>0</v>
          </cell>
          <cell r="F350">
            <v>0</v>
          </cell>
          <cell r="G350">
            <v>0</v>
          </cell>
          <cell r="H350">
            <v>0</v>
          </cell>
          <cell r="I350" t="str">
            <v>All schemes</v>
          </cell>
          <cell r="J350">
            <v>0</v>
          </cell>
          <cell r="K350">
            <v>0</v>
          </cell>
          <cell r="L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cell r="BW350">
            <v>0</v>
          </cell>
          <cell r="BX350">
            <v>0</v>
          </cell>
          <cell r="BY350">
            <v>0</v>
          </cell>
          <cell r="BZ350">
            <v>0</v>
          </cell>
          <cell r="CA350">
            <v>0</v>
          </cell>
          <cell r="CB350">
            <v>0</v>
          </cell>
          <cell r="CC350">
            <v>0</v>
          </cell>
          <cell r="CD350">
            <v>0</v>
          </cell>
          <cell r="CE350">
            <v>0</v>
          </cell>
          <cell r="CF350">
            <v>0</v>
          </cell>
          <cell r="CG350">
            <v>0</v>
          </cell>
          <cell r="CH350">
            <v>0</v>
          </cell>
          <cell r="CI350">
            <v>0</v>
          </cell>
          <cell r="CJ350">
            <v>0</v>
          </cell>
          <cell r="CK350">
            <v>0</v>
          </cell>
          <cell r="CL350">
            <v>0</v>
          </cell>
          <cell r="CM350">
            <v>0</v>
          </cell>
          <cell r="CN350">
            <v>0</v>
          </cell>
          <cell r="CO350">
            <v>0</v>
          </cell>
          <cell r="CP350">
            <v>0</v>
          </cell>
          <cell r="CQ350">
            <v>0</v>
          </cell>
          <cell r="CR350">
            <v>0</v>
          </cell>
          <cell r="CS350">
            <v>0</v>
          </cell>
          <cell r="CT350">
            <v>0</v>
          </cell>
          <cell r="CU350">
            <v>0</v>
          </cell>
          <cell r="CV350">
            <v>0</v>
          </cell>
          <cell r="CW350">
            <v>0</v>
          </cell>
          <cell r="CX350">
            <v>0</v>
          </cell>
          <cell r="CY350">
            <v>0</v>
          </cell>
          <cell r="CZ350">
            <v>0</v>
          </cell>
          <cell r="DA350">
            <v>0</v>
          </cell>
          <cell r="DB350">
            <v>0</v>
          </cell>
          <cell r="DC350">
            <v>0</v>
          </cell>
          <cell r="DD350">
            <v>0</v>
          </cell>
        </row>
        <row r="351">
          <cell r="B351">
            <v>0</v>
          </cell>
          <cell r="C351" t="str">
            <v>Description</v>
          </cell>
          <cell r="D351">
            <v>0</v>
          </cell>
          <cell r="E351">
            <v>0</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U351">
            <v>0</v>
          </cell>
          <cell r="BV351">
            <v>0</v>
          </cell>
          <cell r="BW351">
            <v>0</v>
          </cell>
          <cell r="BX351">
            <v>0</v>
          </cell>
          <cell r="BY351">
            <v>0</v>
          </cell>
          <cell r="BZ351">
            <v>0</v>
          </cell>
          <cell r="CA351">
            <v>0</v>
          </cell>
          <cell r="CB351">
            <v>0</v>
          </cell>
          <cell r="CC351">
            <v>0</v>
          </cell>
          <cell r="CD351">
            <v>0</v>
          </cell>
          <cell r="CE351">
            <v>0</v>
          </cell>
          <cell r="CF351">
            <v>0</v>
          </cell>
          <cell r="CG351">
            <v>0</v>
          </cell>
          <cell r="CH351">
            <v>0</v>
          </cell>
          <cell r="CI351">
            <v>0</v>
          </cell>
          <cell r="CJ351">
            <v>0</v>
          </cell>
          <cell r="CK351">
            <v>0</v>
          </cell>
          <cell r="CL351">
            <v>0</v>
          </cell>
          <cell r="CM351">
            <v>0</v>
          </cell>
          <cell r="CN351">
            <v>0</v>
          </cell>
          <cell r="CO351">
            <v>0</v>
          </cell>
          <cell r="CP351">
            <v>0</v>
          </cell>
          <cell r="CQ351">
            <v>0</v>
          </cell>
          <cell r="CR351">
            <v>0</v>
          </cell>
          <cell r="CS351">
            <v>0</v>
          </cell>
          <cell r="CT351">
            <v>0</v>
          </cell>
          <cell r="CU351">
            <v>0</v>
          </cell>
          <cell r="CV351">
            <v>0</v>
          </cell>
          <cell r="CW351">
            <v>0</v>
          </cell>
          <cell r="CX351">
            <v>0</v>
          </cell>
          <cell r="CY351">
            <v>0</v>
          </cell>
          <cell r="CZ351">
            <v>0</v>
          </cell>
          <cell r="DA351">
            <v>0</v>
          </cell>
          <cell r="DB351">
            <v>0</v>
          </cell>
          <cell r="DC351">
            <v>0</v>
          </cell>
          <cell r="DD351">
            <v>0</v>
          </cell>
        </row>
        <row r="352">
          <cell r="B352">
            <v>0</v>
          </cell>
          <cell r="C352" t="str">
            <v>Disability pension non means-tested</v>
          </cell>
          <cell r="D352">
            <v>0</v>
          </cell>
          <cell r="E352">
            <v>0</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cell r="BW352">
            <v>0</v>
          </cell>
          <cell r="BX352">
            <v>0</v>
          </cell>
          <cell r="BY352">
            <v>0</v>
          </cell>
          <cell r="BZ352">
            <v>0</v>
          </cell>
          <cell r="CA352">
            <v>0</v>
          </cell>
          <cell r="CB352">
            <v>0</v>
          </cell>
          <cell r="CC352">
            <v>0</v>
          </cell>
          <cell r="CD352">
            <v>0</v>
          </cell>
          <cell r="CE352">
            <v>0</v>
          </cell>
          <cell r="CF352">
            <v>0</v>
          </cell>
          <cell r="CG352">
            <v>0</v>
          </cell>
          <cell r="CH352">
            <v>0</v>
          </cell>
          <cell r="CI352">
            <v>0</v>
          </cell>
          <cell r="CJ352">
            <v>0</v>
          </cell>
          <cell r="CK352">
            <v>0</v>
          </cell>
          <cell r="CL352">
            <v>0</v>
          </cell>
          <cell r="CM352">
            <v>0</v>
          </cell>
          <cell r="CN352">
            <v>0</v>
          </cell>
          <cell r="CO352">
            <v>0</v>
          </cell>
          <cell r="CP352">
            <v>0</v>
          </cell>
          <cell r="CQ352">
            <v>0</v>
          </cell>
          <cell r="CR352">
            <v>0</v>
          </cell>
          <cell r="CS352">
            <v>0</v>
          </cell>
          <cell r="CT352">
            <v>0</v>
          </cell>
          <cell r="CU352">
            <v>0</v>
          </cell>
          <cell r="CV352">
            <v>0</v>
          </cell>
          <cell r="CW352">
            <v>0</v>
          </cell>
          <cell r="CX352">
            <v>0</v>
          </cell>
          <cell r="CY352">
            <v>0</v>
          </cell>
          <cell r="CZ352">
            <v>0</v>
          </cell>
          <cell r="DA352">
            <v>0</v>
          </cell>
          <cell r="DB352">
            <v>0</v>
          </cell>
          <cell r="DC352">
            <v>0</v>
          </cell>
          <cell r="DD352">
            <v>0</v>
          </cell>
        </row>
        <row r="353">
          <cell r="B353">
            <v>0</v>
          </cell>
          <cell r="C353">
            <v>0</v>
          </cell>
          <cell r="D353" t="str">
            <v>Supplement for dependent children</v>
          </cell>
          <cell r="E353">
            <v>0</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cell r="BW353">
            <v>0</v>
          </cell>
          <cell r="BX353">
            <v>0</v>
          </cell>
          <cell r="BY353">
            <v>0</v>
          </cell>
          <cell r="BZ353">
            <v>0</v>
          </cell>
          <cell r="CA353">
            <v>0</v>
          </cell>
          <cell r="CB353">
            <v>0</v>
          </cell>
          <cell r="CC353">
            <v>0</v>
          </cell>
          <cell r="CD353">
            <v>0</v>
          </cell>
          <cell r="CE353">
            <v>0</v>
          </cell>
          <cell r="CF353">
            <v>0</v>
          </cell>
          <cell r="CG353">
            <v>0</v>
          </cell>
          <cell r="CH353">
            <v>0</v>
          </cell>
          <cell r="CI353">
            <v>0</v>
          </cell>
          <cell r="CJ353">
            <v>0</v>
          </cell>
          <cell r="CK353">
            <v>0</v>
          </cell>
          <cell r="CL353">
            <v>0</v>
          </cell>
          <cell r="CM353">
            <v>0</v>
          </cell>
          <cell r="CN353">
            <v>0</v>
          </cell>
          <cell r="CO353">
            <v>0</v>
          </cell>
          <cell r="CP353">
            <v>0</v>
          </cell>
          <cell r="CQ353">
            <v>0</v>
          </cell>
          <cell r="CR353">
            <v>0</v>
          </cell>
          <cell r="CS353">
            <v>0</v>
          </cell>
          <cell r="CT353">
            <v>0</v>
          </cell>
          <cell r="CU353">
            <v>0</v>
          </cell>
          <cell r="CV353">
            <v>0</v>
          </cell>
          <cell r="CW353">
            <v>0</v>
          </cell>
          <cell r="CX353">
            <v>0</v>
          </cell>
          <cell r="CY353">
            <v>0</v>
          </cell>
          <cell r="CZ353">
            <v>0</v>
          </cell>
          <cell r="DA353">
            <v>0</v>
          </cell>
          <cell r="DB353">
            <v>0</v>
          </cell>
          <cell r="DC353">
            <v>0</v>
          </cell>
          <cell r="DD353">
            <v>0</v>
          </cell>
        </row>
        <row r="354">
          <cell r="B354">
            <v>0</v>
          </cell>
          <cell r="C354" t="str">
            <v>Disability pension means-tested</v>
          </cell>
          <cell r="D354">
            <v>0</v>
          </cell>
          <cell r="E354">
            <v>0</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0</v>
          </cell>
          <cell r="CB354">
            <v>0</v>
          </cell>
          <cell r="CC354">
            <v>0</v>
          </cell>
          <cell r="CD354">
            <v>0</v>
          </cell>
          <cell r="CE354">
            <v>0</v>
          </cell>
          <cell r="CF354">
            <v>0</v>
          </cell>
          <cell r="CG354">
            <v>0</v>
          </cell>
          <cell r="CH354">
            <v>0</v>
          </cell>
          <cell r="CI354">
            <v>0</v>
          </cell>
          <cell r="CJ354">
            <v>0</v>
          </cell>
          <cell r="CK354">
            <v>0</v>
          </cell>
          <cell r="CL354">
            <v>0</v>
          </cell>
          <cell r="CM354">
            <v>0</v>
          </cell>
          <cell r="CN354">
            <v>0</v>
          </cell>
          <cell r="CO354">
            <v>0</v>
          </cell>
          <cell r="CP354">
            <v>0</v>
          </cell>
          <cell r="CQ354">
            <v>0</v>
          </cell>
          <cell r="CR354">
            <v>0</v>
          </cell>
          <cell r="CS354">
            <v>0</v>
          </cell>
          <cell r="CT354">
            <v>0</v>
          </cell>
          <cell r="CU354">
            <v>0</v>
          </cell>
          <cell r="CV354">
            <v>0</v>
          </cell>
          <cell r="CW354">
            <v>0</v>
          </cell>
          <cell r="CX354">
            <v>0</v>
          </cell>
          <cell r="CY354">
            <v>0</v>
          </cell>
          <cell r="CZ354">
            <v>0</v>
          </cell>
          <cell r="DA354">
            <v>0</v>
          </cell>
          <cell r="DB354">
            <v>0</v>
          </cell>
          <cell r="DC354">
            <v>0</v>
          </cell>
          <cell r="DD354">
            <v>0</v>
          </cell>
        </row>
        <row r="355">
          <cell r="B355">
            <v>0</v>
          </cell>
          <cell r="C355">
            <v>0</v>
          </cell>
          <cell r="D355" t="str">
            <v>Supplement for dependent children</v>
          </cell>
          <cell r="E355">
            <v>0</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0</v>
          </cell>
          <cell r="CB355">
            <v>0</v>
          </cell>
          <cell r="CC355">
            <v>0</v>
          </cell>
          <cell r="CD355">
            <v>0</v>
          </cell>
          <cell r="CE355">
            <v>0</v>
          </cell>
          <cell r="CF355">
            <v>0</v>
          </cell>
          <cell r="CG355">
            <v>0</v>
          </cell>
          <cell r="CH355">
            <v>0</v>
          </cell>
          <cell r="CI355">
            <v>0</v>
          </cell>
          <cell r="CJ355">
            <v>0</v>
          </cell>
          <cell r="CK355">
            <v>0</v>
          </cell>
          <cell r="CL355">
            <v>0</v>
          </cell>
          <cell r="CM355">
            <v>0</v>
          </cell>
          <cell r="CN355">
            <v>0</v>
          </cell>
          <cell r="CO355">
            <v>0</v>
          </cell>
          <cell r="CP355">
            <v>0</v>
          </cell>
          <cell r="CQ355">
            <v>0</v>
          </cell>
          <cell r="CR355">
            <v>0</v>
          </cell>
          <cell r="CS355">
            <v>0</v>
          </cell>
          <cell r="CT355">
            <v>0</v>
          </cell>
          <cell r="CU355">
            <v>0</v>
          </cell>
          <cell r="CV355">
            <v>0</v>
          </cell>
          <cell r="CW355">
            <v>0</v>
          </cell>
          <cell r="CX355">
            <v>0</v>
          </cell>
          <cell r="CY355">
            <v>0</v>
          </cell>
          <cell r="CZ355">
            <v>0</v>
          </cell>
          <cell r="DA355">
            <v>0</v>
          </cell>
          <cell r="DB355">
            <v>0</v>
          </cell>
          <cell r="DC355">
            <v>0</v>
          </cell>
          <cell r="DD355">
            <v>0</v>
          </cell>
        </row>
        <row r="356">
          <cell r="B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0</v>
          </cell>
          <cell r="CB356">
            <v>0</v>
          </cell>
          <cell r="CC356">
            <v>0</v>
          </cell>
          <cell r="CD356">
            <v>0</v>
          </cell>
          <cell r="CE356">
            <v>0</v>
          </cell>
          <cell r="CF356">
            <v>0</v>
          </cell>
          <cell r="CG356">
            <v>0</v>
          </cell>
          <cell r="CH356">
            <v>0</v>
          </cell>
          <cell r="CI356">
            <v>0</v>
          </cell>
          <cell r="CJ356">
            <v>0</v>
          </cell>
          <cell r="CK356">
            <v>0</v>
          </cell>
          <cell r="CL356">
            <v>0</v>
          </cell>
          <cell r="CM356">
            <v>0</v>
          </cell>
          <cell r="CN356">
            <v>0</v>
          </cell>
          <cell r="CO356">
            <v>0</v>
          </cell>
          <cell r="CP356">
            <v>0</v>
          </cell>
          <cell r="CQ356">
            <v>0</v>
          </cell>
          <cell r="CR356">
            <v>0</v>
          </cell>
          <cell r="CS356">
            <v>0</v>
          </cell>
          <cell r="CT356">
            <v>0</v>
          </cell>
          <cell r="CU356">
            <v>0</v>
          </cell>
          <cell r="CV356">
            <v>0</v>
          </cell>
          <cell r="CW356">
            <v>0</v>
          </cell>
          <cell r="CX356">
            <v>0</v>
          </cell>
          <cell r="CY356">
            <v>0</v>
          </cell>
          <cell r="CZ356">
            <v>0</v>
          </cell>
          <cell r="DA356">
            <v>0</v>
          </cell>
          <cell r="DB356">
            <v>0</v>
          </cell>
          <cell r="DC356">
            <v>0</v>
          </cell>
          <cell r="DD356">
            <v>0</v>
          </cell>
        </row>
        <row r="357">
          <cell r="B357">
            <v>0</v>
          </cell>
          <cell r="C357">
            <v>0</v>
          </cell>
          <cell r="D357">
            <v>0</v>
          </cell>
          <cell r="E357">
            <v>0</v>
          </cell>
          <cell r="F357">
            <v>0</v>
          </cell>
          <cell r="G357">
            <v>0</v>
          </cell>
          <cell r="H357">
            <v>0</v>
          </cell>
          <cell r="I357" t="str">
            <v>All schemes</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0</v>
          </cell>
          <cell r="CB357">
            <v>0</v>
          </cell>
          <cell r="CC357">
            <v>0</v>
          </cell>
          <cell r="CD357">
            <v>0</v>
          </cell>
          <cell r="CE357">
            <v>0</v>
          </cell>
          <cell r="CF357">
            <v>0</v>
          </cell>
          <cell r="CG357">
            <v>0</v>
          </cell>
          <cell r="CH357">
            <v>0</v>
          </cell>
          <cell r="CI357">
            <v>0</v>
          </cell>
          <cell r="CJ357">
            <v>0</v>
          </cell>
          <cell r="CK357">
            <v>0</v>
          </cell>
          <cell r="CL357">
            <v>0</v>
          </cell>
          <cell r="CM357">
            <v>0</v>
          </cell>
          <cell r="CN357">
            <v>0</v>
          </cell>
          <cell r="CO357">
            <v>0</v>
          </cell>
          <cell r="CP357">
            <v>0</v>
          </cell>
          <cell r="CQ357">
            <v>0</v>
          </cell>
          <cell r="CR357">
            <v>0</v>
          </cell>
          <cell r="CS357">
            <v>0</v>
          </cell>
          <cell r="CT357">
            <v>0</v>
          </cell>
          <cell r="CU357">
            <v>0</v>
          </cell>
          <cell r="CV357">
            <v>0</v>
          </cell>
          <cell r="CW357">
            <v>0</v>
          </cell>
          <cell r="CX357">
            <v>0</v>
          </cell>
          <cell r="CY357">
            <v>0</v>
          </cell>
          <cell r="CZ357">
            <v>0</v>
          </cell>
          <cell r="DA357">
            <v>0</v>
          </cell>
          <cell r="DB357">
            <v>0</v>
          </cell>
          <cell r="DC357">
            <v>0</v>
          </cell>
          <cell r="DD357">
            <v>0</v>
          </cell>
        </row>
        <row r="358">
          <cell r="B358">
            <v>0</v>
          </cell>
          <cell r="C358" t="str">
            <v>Description</v>
          </cell>
          <cell r="D358">
            <v>0</v>
          </cell>
          <cell r="E358">
            <v>0</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0</v>
          </cell>
          <cell r="CB358">
            <v>0</v>
          </cell>
          <cell r="CC358">
            <v>0</v>
          </cell>
          <cell r="CD358">
            <v>0</v>
          </cell>
          <cell r="CE358">
            <v>0</v>
          </cell>
          <cell r="CF358">
            <v>0</v>
          </cell>
          <cell r="CG358">
            <v>0</v>
          </cell>
          <cell r="CH358">
            <v>0</v>
          </cell>
          <cell r="CI358">
            <v>0</v>
          </cell>
          <cell r="CJ358">
            <v>0</v>
          </cell>
          <cell r="CK358">
            <v>0</v>
          </cell>
          <cell r="CL358">
            <v>0</v>
          </cell>
          <cell r="CM358">
            <v>0</v>
          </cell>
          <cell r="CN358">
            <v>0</v>
          </cell>
          <cell r="CO358">
            <v>0</v>
          </cell>
          <cell r="CP358">
            <v>0</v>
          </cell>
          <cell r="CQ358">
            <v>0</v>
          </cell>
          <cell r="CR358">
            <v>0</v>
          </cell>
          <cell r="CS358">
            <v>0</v>
          </cell>
          <cell r="CT358">
            <v>0</v>
          </cell>
          <cell r="CU358">
            <v>0</v>
          </cell>
          <cell r="CV358">
            <v>0</v>
          </cell>
          <cell r="CW358">
            <v>0</v>
          </cell>
          <cell r="CX358">
            <v>0</v>
          </cell>
          <cell r="CY358">
            <v>0</v>
          </cell>
          <cell r="CZ358">
            <v>0</v>
          </cell>
          <cell r="DA358">
            <v>0</v>
          </cell>
          <cell r="DB358">
            <v>0</v>
          </cell>
          <cell r="DC358">
            <v>0</v>
          </cell>
          <cell r="DD358">
            <v>0</v>
          </cell>
        </row>
        <row r="359">
          <cell r="B359">
            <v>0</v>
          </cell>
          <cell r="C359" t="str">
            <v>Old age pension non means-tested</v>
          </cell>
          <cell r="D359">
            <v>0</v>
          </cell>
          <cell r="E359">
            <v>0</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cell r="BW359">
            <v>0</v>
          </cell>
          <cell r="BX359">
            <v>0</v>
          </cell>
          <cell r="BY359">
            <v>0</v>
          </cell>
          <cell r="BZ359">
            <v>0</v>
          </cell>
          <cell r="CA359">
            <v>0</v>
          </cell>
          <cell r="CB359">
            <v>0</v>
          </cell>
          <cell r="CC359">
            <v>0</v>
          </cell>
          <cell r="CD359">
            <v>0</v>
          </cell>
          <cell r="CE359">
            <v>0</v>
          </cell>
          <cell r="CF359">
            <v>0</v>
          </cell>
          <cell r="CG359">
            <v>0</v>
          </cell>
          <cell r="CH359">
            <v>0</v>
          </cell>
          <cell r="CI359">
            <v>0</v>
          </cell>
          <cell r="CJ359">
            <v>0</v>
          </cell>
          <cell r="CK359">
            <v>0</v>
          </cell>
          <cell r="CL359">
            <v>0</v>
          </cell>
          <cell r="CM359">
            <v>0</v>
          </cell>
          <cell r="CN359">
            <v>0</v>
          </cell>
          <cell r="CO359">
            <v>0</v>
          </cell>
          <cell r="CP359">
            <v>0</v>
          </cell>
          <cell r="CQ359">
            <v>0</v>
          </cell>
          <cell r="CR359">
            <v>0</v>
          </cell>
          <cell r="CS359">
            <v>0</v>
          </cell>
          <cell r="CT359">
            <v>0</v>
          </cell>
          <cell r="CU359">
            <v>0</v>
          </cell>
          <cell r="CV359">
            <v>0</v>
          </cell>
          <cell r="CW359">
            <v>0</v>
          </cell>
          <cell r="CX359">
            <v>0</v>
          </cell>
          <cell r="CY359">
            <v>0</v>
          </cell>
          <cell r="CZ359">
            <v>0</v>
          </cell>
          <cell r="DA359">
            <v>0</v>
          </cell>
          <cell r="DB359">
            <v>0</v>
          </cell>
          <cell r="DC359">
            <v>0</v>
          </cell>
          <cell r="DD359">
            <v>0</v>
          </cell>
        </row>
        <row r="360">
          <cell r="B360">
            <v>0</v>
          </cell>
          <cell r="C360">
            <v>0</v>
          </cell>
          <cell r="D360" t="str">
            <v>Supplement for dependent children</v>
          </cell>
          <cell r="E360">
            <v>0</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0</v>
          </cell>
          <cell r="CB360">
            <v>0</v>
          </cell>
          <cell r="CC360">
            <v>0</v>
          </cell>
          <cell r="CD360">
            <v>0</v>
          </cell>
          <cell r="CE360">
            <v>0</v>
          </cell>
          <cell r="CF360">
            <v>0</v>
          </cell>
          <cell r="CG360">
            <v>0</v>
          </cell>
          <cell r="CH360">
            <v>0</v>
          </cell>
          <cell r="CI360">
            <v>0</v>
          </cell>
          <cell r="CJ360">
            <v>0</v>
          </cell>
          <cell r="CK360">
            <v>0</v>
          </cell>
          <cell r="CL360">
            <v>0</v>
          </cell>
          <cell r="CM360">
            <v>0</v>
          </cell>
          <cell r="CN360">
            <v>0</v>
          </cell>
          <cell r="CO360">
            <v>0</v>
          </cell>
          <cell r="CP360">
            <v>0</v>
          </cell>
          <cell r="CQ360">
            <v>0</v>
          </cell>
          <cell r="CR360">
            <v>0</v>
          </cell>
          <cell r="CS360">
            <v>0</v>
          </cell>
          <cell r="CT360">
            <v>0</v>
          </cell>
          <cell r="CU360">
            <v>0</v>
          </cell>
          <cell r="CV360">
            <v>0</v>
          </cell>
          <cell r="CW360">
            <v>0</v>
          </cell>
          <cell r="CX360">
            <v>0</v>
          </cell>
          <cell r="CY360">
            <v>0</v>
          </cell>
          <cell r="CZ360">
            <v>0</v>
          </cell>
          <cell r="DA360">
            <v>0</v>
          </cell>
          <cell r="DB360">
            <v>0</v>
          </cell>
          <cell r="DC360">
            <v>0</v>
          </cell>
          <cell r="DD360">
            <v>0</v>
          </cell>
        </row>
        <row r="361">
          <cell r="B361">
            <v>0</v>
          </cell>
          <cell r="C361" t="str">
            <v>Anticipated old age pension non means-tested</v>
          </cell>
          <cell r="D361">
            <v>0</v>
          </cell>
          <cell r="E361">
            <v>0</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0</v>
          </cell>
          <cell r="CB361">
            <v>0</v>
          </cell>
          <cell r="CC361">
            <v>0</v>
          </cell>
          <cell r="CD361">
            <v>0</v>
          </cell>
          <cell r="CE361">
            <v>0</v>
          </cell>
          <cell r="CF361">
            <v>0</v>
          </cell>
          <cell r="CG361">
            <v>0</v>
          </cell>
          <cell r="CH361">
            <v>0</v>
          </cell>
          <cell r="CI361">
            <v>0</v>
          </cell>
          <cell r="CJ361">
            <v>0</v>
          </cell>
          <cell r="CK361">
            <v>0</v>
          </cell>
          <cell r="CL361">
            <v>0</v>
          </cell>
          <cell r="CM361">
            <v>0</v>
          </cell>
          <cell r="CN361">
            <v>0</v>
          </cell>
          <cell r="CO361">
            <v>0</v>
          </cell>
          <cell r="CP361">
            <v>0</v>
          </cell>
          <cell r="CQ361">
            <v>0</v>
          </cell>
          <cell r="CR361">
            <v>0</v>
          </cell>
          <cell r="CS361">
            <v>0</v>
          </cell>
          <cell r="CT361">
            <v>0</v>
          </cell>
          <cell r="CU361">
            <v>0</v>
          </cell>
          <cell r="CV361">
            <v>0</v>
          </cell>
          <cell r="CW361">
            <v>0</v>
          </cell>
          <cell r="CX361">
            <v>0</v>
          </cell>
          <cell r="CY361">
            <v>0</v>
          </cell>
          <cell r="CZ361">
            <v>0</v>
          </cell>
          <cell r="DA361">
            <v>0</v>
          </cell>
          <cell r="DB361">
            <v>0</v>
          </cell>
          <cell r="DC361">
            <v>0</v>
          </cell>
          <cell r="DD361">
            <v>0</v>
          </cell>
        </row>
        <row r="362">
          <cell r="B362">
            <v>0</v>
          </cell>
          <cell r="C362">
            <v>0</v>
          </cell>
          <cell r="D362" t="str">
            <v>Supplement for dependent children</v>
          </cell>
          <cell r="E362">
            <v>0</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0</v>
          </cell>
          <cell r="CB362">
            <v>0</v>
          </cell>
          <cell r="CC362">
            <v>0</v>
          </cell>
          <cell r="CD362">
            <v>0</v>
          </cell>
          <cell r="CE362">
            <v>0</v>
          </cell>
          <cell r="CF362">
            <v>0</v>
          </cell>
          <cell r="CG362">
            <v>0</v>
          </cell>
          <cell r="CH362">
            <v>0</v>
          </cell>
          <cell r="CI362">
            <v>0</v>
          </cell>
          <cell r="CJ362">
            <v>0</v>
          </cell>
          <cell r="CK362">
            <v>0</v>
          </cell>
          <cell r="CL362">
            <v>0</v>
          </cell>
          <cell r="CM362">
            <v>0</v>
          </cell>
          <cell r="CN362">
            <v>0</v>
          </cell>
          <cell r="CO362">
            <v>0</v>
          </cell>
          <cell r="CP362">
            <v>0</v>
          </cell>
          <cell r="CQ362">
            <v>0</v>
          </cell>
          <cell r="CR362">
            <v>0</v>
          </cell>
          <cell r="CS362">
            <v>0</v>
          </cell>
          <cell r="CT362">
            <v>0</v>
          </cell>
          <cell r="CU362">
            <v>0</v>
          </cell>
          <cell r="CV362">
            <v>0</v>
          </cell>
          <cell r="CW362">
            <v>0</v>
          </cell>
          <cell r="CX362">
            <v>0</v>
          </cell>
          <cell r="CY362">
            <v>0</v>
          </cell>
          <cell r="CZ362">
            <v>0</v>
          </cell>
          <cell r="DA362">
            <v>0</v>
          </cell>
          <cell r="DB362">
            <v>0</v>
          </cell>
          <cell r="DC362">
            <v>0</v>
          </cell>
          <cell r="DD362">
            <v>0</v>
          </cell>
        </row>
        <row r="363">
          <cell r="B363">
            <v>0</v>
          </cell>
          <cell r="C363" t="str">
            <v>Partial old age pension non means-tested</v>
          </cell>
          <cell r="D363">
            <v>0</v>
          </cell>
          <cell r="E363">
            <v>0</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cell r="BW363">
            <v>0</v>
          </cell>
          <cell r="BX363">
            <v>0</v>
          </cell>
          <cell r="BY363">
            <v>0</v>
          </cell>
          <cell r="BZ363">
            <v>0</v>
          </cell>
          <cell r="CA363">
            <v>0</v>
          </cell>
          <cell r="CB363">
            <v>0</v>
          </cell>
          <cell r="CC363">
            <v>0</v>
          </cell>
          <cell r="CD363">
            <v>0</v>
          </cell>
          <cell r="CE363">
            <v>0</v>
          </cell>
          <cell r="CF363">
            <v>0</v>
          </cell>
          <cell r="CG363">
            <v>0</v>
          </cell>
          <cell r="CH363">
            <v>0</v>
          </cell>
          <cell r="CI363">
            <v>0</v>
          </cell>
          <cell r="CJ363">
            <v>0</v>
          </cell>
          <cell r="CK363">
            <v>0</v>
          </cell>
          <cell r="CL363">
            <v>0</v>
          </cell>
          <cell r="CM363">
            <v>0</v>
          </cell>
          <cell r="CN363">
            <v>0</v>
          </cell>
          <cell r="CO363">
            <v>0</v>
          </cell>
          <cell r="CP363">
            <v>0</v>
          </cell>
          <cell r="CQ363">
            <v>0</v>
          </cell>
          <cell r="CR363">
            <v>0</v>
          </cell>
          <cell r="CS363">
            <v>0</v>
          </cell>
          <cell r="CT363">
            <v>0</v>
          </cell>
          <cell r="CU363">
            <v>0</v>
          </cell>
          <cell r="CV363">
            <v>0</v>
          </cell>
          <cell r="CW363">
            <v>0</v>
          </cell>
          <cell r="CX363">
            <v>0</v>
          </cell>
          <cell r="CY363">
            <v>0</v>
          </cell>
          <cell r="CZ363">
            <v>0</v>
          </cell>
          <cell r="DA363">
            <v>0</v>
          </cell>
          <cell r="DB363">
            <v>0</v>
          </cell>
          <cell r="DC363">
            <v>0</v>
          </cell>
          <cell r="DD363">
            <v>0</v>
          </cell>
        </row>
        <row r="364">
          <cell r="B364">
            <v>0</v>
          </cell>
          <cell r="C364">
            <v>0</v>
          </cell>
          <cell r="D364" t="str">
            <v>Supplement for dependent children</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0</v>
          </cell>
          <cell r="CB364">
            <v>0</v>
          </cell>
          <cell r="CC364">
            <v>0</v>
          </cell>
          <cell r="CD364">
            <v>0</v>
          </cell>
          <cell r="CE364">
            <v>0</v>
          </cell>
          <cell r="CF364">
            <v>0</v>
          </cell>
          <cell r="CG364">
            <v>0</v>
          </cell>
          <cell r="CH364">
            <v>0</v>
          </cell>
          <cell r="CI364">
            <v>0</v>
          </cell>
          <cell r="CJ364">
            <v>0</v>
          </cell>
          <cell r="CK364">
            <v>0</v>
          </cell>
          <cell r="CL364">
            <v>0</v>
          </cell>
          <cell r="CM364">
            <v>0</v>
          </cell>
          <cell r="CN364">
            <v>0</v>
          </cell>
          <cell r="CO364">
            <v>0</v>
          </cell>
          <cell r="CP364">
            <v>0</v>
          </cell>
          <cell r="CQ364">
            <v>0</v>
          </cell>
          <cell r="CR364">
            <v>0</v>
          </cell>
          <cell r="CS364">
            <v>0</v>
          </cell>
          <cell r="CT364">
            <v>0</v>
          </cell>
          <cell r="CU364">
            <v>0</v>
          </cell>
          <cell r="CV364">
            <v>0</v>
          </cell>
          <cell r="CW364">
            <v>0</v>
          </cell>
          <cell r="CX364">
            <v>0</v>
          </cell>
          <cell r="CY364">
            <v>0</v>
          </cell>
          <cell r="CZ364">
            <v>0</v>
          </cell>
          <cell r="DA364">
            <v>0</v>
          </cell>
          <cell r="DB364">
            <v>0</v>
          </cell>
          <cell r="DC364">
            <v>0</v>
          </cell>
          <cell r="DD364">
            <v>0</v>
          </cell>
        </row>
        <row r="365">
          <cell r="B365">
            <v>0</v>
          </cell>
          <cell r="C365" t="str">
            <v>Old age pension means-tested</v>
          </cell>
          <cell r="D365">
            <v>0</v>
          </cell>
          <cell r="E365">
            <v>0</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0</v>
          </cell>
          <cell r="CB365">
            <v>0</v>
          </cell>
          <cell r="CC365">
            <v>0</v>
          </cell>
          <cell r="CD365">
            <v>0</v>
          </cell>
          <cell r="CE365">
            <v>0</v>
          </cell>
          <cell r="CF365">
            <v>0</v>
          </cell>
          <cell r="CG365">
            <v>0</v>
          </cell>
          <cell r="CH365">
            <v>0</v>
          </cell>
          <cell r="CI365">
            <v>0</v>
          </cell>
          <cell r="CJ365">
            <v>0</v>
          </cell>
          <cell r="CK365">
            <v>0</v>
          </cell>
          <cell r="CL365">
            <v>0</v>
          </cell>
          <cell r="CM365">
            <v>0</v>
          </cell>
          <cell r="CN365">
            <v>0</v>
          </cell>
          <cell r="CO365">
            <v>0</v>
          </cell>
          <cell r="CP365">
            <v>0</v>
          </cell>
          <cell r="CQ365">
            <v>0</v>
          </cell>
          <cell r="CR365">
            <v>0</v>
          </cell>
          <cell r="CS365">
            <v>0</v>
          </cell>
          <cell r="CT365">
            <v>0</v>
          </cell>
          <cell r="CU365">
            <v>0</v>
          </cell>
          <cell r="CV365">
            <v>0</v>
          </cell>
          <cell r="CW365">
            <v>0</v>
          </cell>
          <cell r="CX365">
            <v>0</v>
          </cell>
          <cell r="CY365">
            <v>0</v>
          </cell>
          <cell r="CZ365">
            <v>0</v>
          </cell>
          <cell r="DA365">
            <v>0</v>
          </cell>
          <cell r="DB365">
            <v>0</v>
          </cell>
          <cell r="DC365">
            <v>0</v>
          </cell>
          <cell r="DD365">
            <v>0</v>
          </cell>
        </row>
        <row r="366">
          <cell r="B366">
            <v>0</v>
          </cell>
          <cell r="C366">
            <v>0</v>
          </cell>
          <cell r="D366" t="str">
            <v>Supplement for dependent children</v>
          </cell>
          <cell r="E366">
            <v>0</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0</v>
          </cell>
          <cell r="CB366">
            <v>0</v>
          </cell>
          <cell r="CC366">
            <v>0</v>
          </cell>
          <cell r="CD366">
            <v>0</v>
          </cell>
          <cell r="CE366">
            <v>0</v>
          </cell>
          <cell r="CF366">
            <v>0</v>
          </cell>
          <cell r="CG366">
            <v>0</v>
          </cell>
          <cell r="CH366">
            <v>0</v>
          </cell>
          <cell r="CI366">
            <v>0</v>
          </cell>
          <cell r="CJ366">
            <v>0</v>
          </cell>
          <cell r="CK366">
            <v>0</v>
          </cell>
          <cell r="CL366">
            <v>0</v>
          </cell>
          <cell r="CM366">
            <v>0</v>
          </cell>
          <cell r="CN366">
            <v>0</v>
          </cell>
          <cell r="CO366">
            <v>0</v>
          </cell>
          <cell r="CP366">
            <v>0</v>
          </cell>
          <cell r="CQ366">
            <v>0</v>
          </cell>
          <cell r="CR366">
            <v>0</v>
          </cell>
          <cell r="CS366">
            <v>0</v>
          </cell>
          <cell r="CT366">
            <v>0</v>
          </cell>
          <cell r="CU366">
            <v>0</v>
          </cell>
          <cell r="CV366">
            <v>0</v>
          </cell>
          <cell r="CW366">
            <v>0</v>
          </cell>
          <cell r="CX366">
            <v>0</v>
          </cell>
          <cell r="CY366">
            <v>0</v>
          </cell>
          <cell r="CZ366">
            <v>0</v>
          </cell>
          <cell r="DA366">
            <v>0</v>
          </cell>
          <cell r="DB366">
            <v>0</v>
          </cell>
          <cell r="DC366">
            <v>0</v>
          </cell>
          <cell r="DD366">
            <v>0</v>
          </cell>
        </row>
        <row r="367">
          <cell r="B367">
            <v>0</v>
          </cell>
          <cell r="C367" t="str">
            <v>Anticipated old age pension means-tested</v>
          </cell>
          <cell r="D367">
            <v>0</v>
          </cell>
          <cell r="E367">
            <v>0</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0</v>
          </cell>
          <cell r="CB367">
            <v>0</v>
          </cell>
          <cell r="CC367">
            <v>0</v>
          </cell>
          <cell r="CD367">
            <v>0</v>
          </cell>
          <cell r="CE367">
            <v>0</v>
          </cell>
          <cell r="CF367">
            <v>0</v>
          </cell>
          <cell r="CG367">
            <v>0</v>
          </cell>
          <cell r="CH367">
            <v>0</v>
          </cell>
          <cell r="CI367">
            <v>0</v>
          </cell>
          <cell r="CJ367">
            <v>0</v>
          </cell>
          <cell r="CK367">
            <v>0</v>
          </cell>
          <cell r="CL367">
            <v>0</v>
          </cell>
          <cell r="CM367">
            <v>0</v>
          </cell>
          <cell r="CN367">
            <v>0</v>
          </cell>
          <cell r="CO367">
            <v>0</v>
          </cell>
          <cell r="CP367">
            <v>0</v>
          </cell>
          <cell r="CQ367">
            <v>0</v>
          </cell>
          <cell r="CR367">
            <v>0</v>
          </cell>
          <cell r="CS367">
            <v>0</v>
          </cell>
          <cell r="CT367">
            <v>0</v>
          </cell>
          <cell r="CU367">
            <v>0</v>
          </cell>
          <cell r="CV367">
            <v>0</v>
          </cell>
          <cell r="CW367">
            <v>0</v>
          </cell>
          <cell r="CX367">
            <v>0</v>
          </cell>
          <cell r="CY367">
            <v>0</v>
          </cell>
          <cell r="CZ367">
            <v>0</v>
          </cell>
          <cell r="DA367">
            <v>0</v>
          </cell>
          <cell r="DB367">
            <v>0</v>
          </cell>
          <cell r="DC367">
            <v>0</v>
          </cell>
          <cell r="DD367">
            <v>0</v>
          </cell>
        </row>
        <row r="368">
          <cell r="B368">
            <v>0</v>
          </cell>
          <cell r="C368">
            <v>0</v>
          </cell>
          <cell r="D368" t="str">
            <v>Supplement for dependent children</v>
          </cell>
          <cell r="E368">
            <v>0</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0</v>
          </cell>
          <cell r="CB368">
            <v>0</v>
          </cell>
          <cell r="CC368">
            <v>0</v>
          </cell>
          <cell r="CD368">
            <v>0</v>
          </cell>
          <cell r="CE368">
            <v>0</v>
          </cell>
          <cell r="CF368">
            <v>0</v>
          </cell>
          <cell r="CG368">
            <v>0</v>
          </cell>
          <cell r="CH368">
            <v>0</v>
          </cell>
          <cell r="CI368">
            <v>0</v>
          </cell>
          <cell r="CJ368">
            <v>0</v>
          </cell>
          <cell r="CK368">
            <v>0</v>
          </cell>
          <cell r="CL368">
            <v>0</v>
          </cell>
          <cell r="CM368">
            <v>0</v>
          </cell>
          <cell r="CN368">
            <v>0</v>
          </cell>
          <cell r="CO368">
            <v>0</v>
          </cell>
          <cell r="CP368">
            <v>0</v>
          </cell>
          <cell r="CQ368">
            <v>0</v>
          </cell>
          <cell r="CR368">
            <v>0</v>
          </cell>
          <cell r="CS368">
            <v>0</v>
          </cell>
          <cell r="CT368">
            <v>0</v>
          </cell>
          <cell r="CU368">
            <v>0</v>
          </cell>
          <cell r="CV368">
            <v>0</v>
          </cell>
          <cell r="CW368">
            <v>0</v>
          </cell>
          <cell r="CX368">
            <v>0</v>
          </cell>
          <cell r="CY368">
            <v>0</v>
          </cell>
          <cell r="CZ368">
            <v>0</v>
          </cell>
          <cell r="DA368">
            <v>0</v>
          </cell>
          <cell r="DB368">
            <v>0</v>
          </cell>
          <cell r="DC368">
            <v>0</v>
          </cell>
          <cell r="DD368">
            <v>0</v>
          </cell>
        </row>
        <row r="369">
          <cell r="B369">
            <v>0</v>
          </cell>
          <cell r="C369" t="str">
            <v>Partial old age pension means-tested</v>
          </cell>
          <cell r="D369">
            <v>0</v>
          </cell>
          <cell r="E369">
            <v>0</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row>
        <row r="370">
          <cell r="B370">
            <v>0</v>
          </cell>
          <cell r="C370">
            <v>0</v>
          </cell>
          <cell r="D370" t="str">
            <v>Supplement for dependent children</v>
          </cell>
          <cell r="E370">
            <v>0</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0</v>
          </cell>
          <cell r="CB370">
            <v>0</v>
          </cell>
          <cell r="CC370">
            <v>0</v>
          </cell>
          <cell r="CD370">
            <v>0</v>
          </cell>
          <cell r="CE370">
            <v>0</v>
          </cell>
          <cell r="CF370">
            <v>0</v>
          </cell>
          <cell r="CG370">
            <v>0</v>
          </cell>
          <cell r="CH370">
            <v>0</v>
          </cell>
          <cell r="CI370">
            <v>0</v>
          </cell>
          <cell r="CJ370">
            <v>0</v>
          </cell>
          <cell r="CK370">
            <v>0</v>
          </cell>
          <cell r="CL370">
            <v>0</v>
          </cell>
          <cell r="CM370">
            <v>0</v>
          </cell>
          <cell r="CN370">
            <v>0</v>
          </cell>
          <cell r="CO370">
            <v>0</v>
          </cell>
          <cell r="CP370">
            <v>0</v>
          </cell>
          <cell r="CQ370">
            <v>0</v>
          </cell>
          <cell r="CR370">
            <v>0</v>
          </cell>
          <cell r="CS370">
            <v>0</v>
          </cell>
          <cell r="CT370">
            <v>0</v>
          </cell>
          <cell r="CU370">
            <v>0</v>
          </cell>
          <cell r="CV370">
            <v>0</v>
          </cell>
          <cell r="CW370">
            <v>0</v>
          </cell>
          <cell r="CX370">
            <v>0</v>
          </cell>
          <cell r="CY370">
            <v>0</v>
          </cell>
          <cell r="CZ370">
            <v>0</v>
          </cell>
          <cell r="DA370">
            <v>0</v>
          </cell>
          <cell r="DB370">
            <v>0</v>
          </cell>
          <cell r="DC370">
            <v>0</v>
          </cell>
          <cell r="DD370">
            <v>0</v>
          </cell>
        </row>
        <row r="371">
          <cell r="B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0</v>
          </cell>
          <cell r="CB371">
            <v>0</v>
          </cell>
          <cell r="CC371">
            <v>0</v>
          </cell>
          <cell r="CD371">
            <v>0</v>
          </cell>
          <cell r="CE371">
            <v>0</v>
          </cell>
          <cell r="CF371">
            <v>0</v>
          </cell>
          <cell r="CG371">
            <v>0</v>
          </cell>
          <cell r="CH371">
            <v>0</v>
          </cell>
          <cell r="CI371">
            <v>0</v>
          </cell>
          <cell r="CJ371">
            <v>0</v>
          </cell>
          <cell r="CK371">
            <v>0</v>
          </cell>
          <cell r="CL371">
            <v>0</v>
          </cell>
          <cell r="CM371">
            <v>0</v>
          </cell>
          <cell r="CN371">
            <v>0</v>
          </cell>
          <cell r="CO371">
            <v>0</v>
          </cell>
          <cell r="CP371">
            <v>0</v>
          </cell>
          <cell r="CQ371">
            <v>0</v>
          </cell>
          <cell r="CR371">
            <v>0</v>
          </cell>
          <cell r="CS371">
            <v>0</v>
          </cell>
          <cell r="CT371">
            <v>0</v>
          </cell>
          <cell r="CU371">
            <v>0</v>
          </cell>
          <cell r="CV371">
            <v>0</v>
          </cell>
          <cell r="CW371">
            <v>0</v>
          </cell>
          <cell r="CX371">
            <v>0</v>
          </cell>
          <cell r="CY371">
            <v>0</v>
          </cell>
          <cell r="CZ371">
            <v>0</v>
          </cell>
          <cell r="DA371">
            <v>0</v>
          </cell>
          <cell r="DB371">
            <v>0</v>
          </cell>
          <cell r="DC371">
            <v>0</v>
          </cell>
          <cell r="DD371">
            <v>0</v>
          </cell>
        </row>
        <row r="372">
          <cell r="B372">
            <v>0</v>
          </cell>
          <cell r="C372">
            <v>0</v>
          </cell>
          <cell r="D372">
            <v>0</v>
          </cell>
          <cell r="E372">
            <v>0</v>
          </cell>
          <cell r="F372">
            <v>0</v>
          </cell>
          <cell r="G372">
            <v>0</v>
          </cell>
          <cell r="H372">
            <v>0</v>
          </cell>
          <cell r="I372" t="str">
            <v>All schemes</v>
          </cell>
          <cell r="J372">
            <v>0</v>
          </cell>
          <cell r="K372">
            <v>0</v>
          </cell>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0</v>
          </cell>
          <cell r="CB372">
            <v>0</v>
          </cell>
          <cell r="CC372">
            <v>0</v>
          </cell>
          <cell r="CD372">
            <v>0</v>
          </cell>
          <cell r="CE372">
            <v>0</v>
          </cell>
          <cell r="CF372">
            <v>0</v>
          </cell>
          <cell r="CG372">
            <v>0</v>
          </cell>
          <cell r="CH372">
            <v>0</v>
          </cell>
          <cell r="CI372">
            <v>0</v>
          </cell>
          <cell r="CJ372">
            <v>0</v>
          </cell>
          <cell r="CK372">
            <v>0</v>
          </cell>
          <cell r="CL372">
            <v>0</v>
          </cell>
          <cell r="CM372">
            <v>0</v>
          </cell>
          <cell r="CN372">
            <v>0</v>
          </cell>
          <cell r="CO372">
            <v>0</v>
          </cell>
          <cell r="CP372">
            <v>0</v>
          </cell>
          <cell r="CQ372">
            <v>0</v>
          </cell>
          <cell r="CR372">
            <v>0</v>
          </cell>
          <cell r="CS372">
            <v>0</v>
          </cell>
          <cell r="CT372">
            <v>0</v>
          </cell>
          <cell r="CU372">
            <v>0</v>
          </cell>
          <cell r="CV372">
            <v>0</v>
          </cell>
          <cell r="CW372">
            <v>0</v>
          </cell>
          <cell r="CX372">
            <v>0</v>
          </cell>
          <cell r="CY372">
            <v>0</v>
          </cell>
          <cell r="CZ372">
            <v>0</v>
          </cell>
          <cell r="DA372">
            <v>0</v>
          </cell>
          <cell r="DB372">
            <v>0</v>
          </cell>
          <cell r="DC372">
            <v>0</v>
          </cell>
          <cell r="DD372">
            <v>0</v>
          </cell>
        </row>
        <row r="373">
          <cell r="B373">
            <v>0</v>
          </cell>
          <cell r="C373" t="str">
            <v>Description</v>
          </cell>
          <cell r="D373">
            <v>0</v>
          </cell>
          <cell r="E373">
            <v>0</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0</v>
          </cell>
          <cell r="CB373">
            <v>0</v>
          </cell>
          <cell r="CC373">
            <v>0</v>
          </cell>
          <cell r="CD373">
            <v>0</v>
          </cell>
          <cell r="CE373">
            <v>0</v>
          </cell>
          <cell r="CF373">
            <v>0</v>
          </cell>
          <cell r="CG373">
            <v>0</v>
          </cell>
          <cell r="CH373">
            <v>0</v>
          </cell>
          <cell r="CI373">
            <v>0</v>
          </cell>
          <cell r="CJ373">
            <v>0</v>
          </cell>
          <cell r="CK373">
            <v>0</v>
          </cell>
          <cell r="CL373">
            <v>0</v>
          </cell>
          <cell r="CM373">
            <v>0</v>
          </cell>
          <cell r="CN373">
            <v>0</v>
          </cell>
          <cell r="CO373">
            <v>0</v>
          </cell>
          <cell r="CP373">
            <v>0</v>
          </cell>
          <cell r="CQ373">
            <v>0</v>
          </cell>
          <cell r="CR373">
            <v>0</v>
          </cell>
          <cell r="CS373">
            <v>0</v>
          </cell>
          <cell r="CT373">
            <v>0</v>
          </cell>
          <cell r="CU373">
            <v>0</v>
          </cell>
          <cell r="CV373">
            <v>0</v>
          </cell>
          <cell r="CW373">
            <v>0</v>
          </cell>
          <cell r="CX373">
            <v>0</v>
          </cell>
          <cell r="CY373">
            <v>0</v>
          </cell>
          <cell r="CZ373">
            <v>0</v>
          </cell>
          <cell r="DA373">
            <v>0</v>
          </cell>
          <cell r="DB373">
            <v>0</v>
          </cell>
          <cell r="DC373">
            <v>0</v>
          </cell>
          <cell r="DD373">
            <v>0</v>
          </cell>
        </row>
        <row r="374">
          <cell r="B374">
            <v>0</v>
          </cell>
          <cell r="C374" t="str">
            <v>Full unemployment benefit non means-tested</v>
          </cell>
          <cell r="D374">
            <v>0</v>
          </cell>
          <cell r="E374">
            <v>0</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0</v>
          </cell>
          <cell r="CB374">
            <v>0</v>
          </cell>
          <cell r="CC374">
            <v>0</v>
          </cell>
          <cell r="CD374">
            <v>0</v>
          </cell>
          <cell r="CE374">
            <v>0</v>
          </cell>
          <cell r="CF374">
            <v>0</v>
          </cell>
          <cell r="CG374">
            <v>0</v>
          </cell>
          <cell r="CH374">
            <v>0</v>
          </cell>
          <cell r="CI374">
            <v>0</v>
          </cell>
          <cell r="CJ374">
            <v>0</v>
          </cell>
          <cell r="CK374">
            <v>0</v>
          </cell>
          <cell r="CL374">
            <v>0</v>
          </cell>
          <cell r="CM374">
            <v>0</v>
          </cell>
          <cell r="CN374">
            <v>0</v>
          </cell>
          <cell r="CO374">
            <v>0</v>
          </cell>
          <cell r="CP374">
            <v>0</v>
          </cell>
          <cell r="CQ374">
            <v>0</v>
          </cell>
          <cell r="CR374">
            <v>0</v>
          </cell>
          <cell r="CS374">
            <v>0</v>
          </cell>
          <cell r="CT374">
            <v>0</v>
          </cell>
          <cell r="CU374">
            <v>0</v>
          </cell>
          <cell r="CV374">
            <v>0</v>
          </cell>
          <cell r="CW374">
            <v>0</v>
          </cell>
          <cell r="CX374">
            <v>0</v>
          </cell>
          <cell r="CY374">
            <v>0</v>
          </cell>
          <cell r="CZ374">
            <v>0</v>
          </cell>
          <cell r="DA374">
            <v>0</v>
          </cell>
          <cell r="DB374">
            <v>0</v>
          </cell>
          <cell r="DC374">
            <v>0</v>
          </cell>
          <cell r="DD374">
            <v>0</v>
          </cell>
        </row>
        <row r="375">
          <cell r="B375">
            <v>0</v>
          </cell>
          <cell r="C375">
            <v>0</v>
          </cell>
          <cell r="D375" t="str">
            <v>Supplement for dependent children</v>
          </cell>
          <cell r="E375">
            <v>0</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0</v>
          </cell>
          <cell r="CB375">
            <v>0</v>
          </cell>
          <cell r="CC375">
            <v>0</v>
          </cell>
          <cell r="CD375">
            <v>0</v>
          </cell>
          <cell r="CE375">
            <v>0</v>
          </cell>
          <cell r="CF375">
            <v>0</v>
          </cell>
          <cell r="CG375">
            <v>0</v>
          </cell>
          <cell r="CH375">
            <v>0</v>
          </cell>
          <cell r="CI375">
            <v>0</v>
          </cell>
          <cell r="CJ375">
            <v>0</v>
          </cell>
          <cell r="CK375">
            <v>0</v>
          </cell>
          <cell r="CL375">
            <v>0</v>
          </cell>
          <cell r="CM375">
            <v>0</v>
          </cell>
          <cell r="CN375">
            <v>0</v>
          </cell>
          <cell r="CO375">
            <v>0</v>
          </cell>
          <cell r="CP375">
            <v>0</v>
          </cell>
          <cell r="CQ375">
            <v>0</v>
          </cell>
          <cell r="CR375">
            <v>0</v>
          </cell>
          <cell r="CS375">
            <v>0</v>
          </cell>
          <cell r="CT375">
            <v>0</v>
          </cell>
          <cell r="CU375">
            <v>0</v>
          </cell>
          <cell r="CV375">
            <v>0</v>
          </cell>
          <cell r="CW375">
            <v>0</v>
          </cell>
          <cell r="CX375">
            <v>0</v>
          </cell>
          <cell r="CY375">
            <v>0</v>
          </cell>
          <cell r="CZ375">
            <v>0</v>
          </cell>
          <cell r="DA375">
            <v>0</v>
          </cell>
          <cell r="DB375">
            <v>0</v>
          </cell>
          <cell r="DC375">
            <v>0</v>
          </cell>
          <cell r="DD375">
            <v>0</v>
          </cell>
        </row>
        <row r="376">
          <cell r="B376">
            <v>0</v>
          </cell>
          <cell r="C376" t="str">
            <v>Partial unemployment benefit non means-tested</v>
          </cell>
          <cell r="D376">
            <v>0</v>
          </cell>
          <cell r="E376">
            <v>0</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0</v>
          </cell>
          <cell r="CB376">
            <v>0</v>
          </cell>
          <cell r="CC376">
            <v>0</v>
          </cell>
          <cell r="CD376">
            <v>0</v>
          </cell>
          <cell r="CE376">
            <v>0</v>
          </cell>
          <cell r="CF376">
            <v>0</v>
          </cell>
          <cell r="CG376">
            <v>0</v>
          </cell>
          <cell r="CH376">
            <v>0</v>
          </cell>
          <cell r="CI376">
            <v>0</v>
          </cell>
          <cell r="CJ376">
            <v>0</v>
          </cell>
          <cell r="CK376">
            <v>0</v>
          </cell>
          <cell r="CL376">
            <v>0</v>
          </cell>
          <cell r="CM376">
            <v>0</v>
          </cell>
          <cell r="CN376">
            <v>0</v>
          </cell>
          <cell r="CO376">
            <v>0</v>
          </cell>
          <cell r="CP376">
            <v>0</v>
          </cell>
          <cell r="CQ376">
            <v>0</v>
          </cell>
          <cell r="CR376">
            <v>0</v>
          </cell>
          <cell r="CS376">
            <v>0</v>
          </cell>
          <cell r="CT376">
            <v>0</v>
          </cell>
          <cell r="CU376">
            <v>0</v>
          </cell>
          <cell r="CV376">
            <v>0</v>
          </cell>
          <cell r="CW376">
            <v>0</v>
          </cell>
          <cell r="CX376">
            <v>0</v>
          </cell>
          <cell r="CY376">
            <v>0</v>
          </cell>
          <cell r="CZ376">
            <v>0</v>
          </cell>
          <cell r="DA376">
            <v>0</v>
          </cell>
          <cell r="DB376">
            <v>0</v>
          </cell>
          <cell r="DC376">
            <v>0</v>
          </cell>
          <cell r="DD376">
            <v>0</v>
          </cell>
        </row>
        <row r="377">
          <cell r="B377">
            <v>0</v>
          </cell>
          <cell r="C377">
            <v>0</v>
          </cell>
          <cell r="D377" t="str">
            <v>Supplement for dependent children</v>
          </cell>
          <cell r="E377">
            <v>0</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U377">
            <v>0</v>
          </cell>
          <cell r="BV377">
            <v>0</v>
          </cell>
          <cell r="BW377">
            <v>0</v>
          </cell>
          <cell r="BX377">
            <v>0</v>
          </cell>
          <cell r="BY377">
            <v>0</v>
          </cell>
          <cell r="BZ377">
            <v>0</v>
          </cell>
          <cell r="CA377">
            <v>0</v>
          </cell>
          <cell r="CB377">
            <v>0</v>
          </cell>
          <cell r="CC377">
            <v>0</v>
          </cell>
          <cell r="CD377">
            <v>0</v>
          </cell>
          <cell r="CE377">
            <v>0</v>
          </cell>
          <cell r="CF377">
            <v>0</v>
          </cell>
          <cell r="CG377">
            <v>0</v>
          </cell>
          <cell r="CH377">
            <v>0</v>
          </cell>
          <cell r="CI377">
            <v>0</v>
          </cell>
          <cell r="CJ377">
            <v>0</v>
          </cell>
          <cell r="CK377">
            <v>0</v>
          </cell>
          <cell r="CL377">
            <v>0</v>
          </cell>
          <cell r="CM377">
            <v>0</v>
          </cell>
          <cell r="CN377">
            <v>0</v>
          </cell>
          <cell r="CO377">
            <v>0</v>
          </cell>
          <cell r="CP377">
            <v>0</v>
          </cell>
          <cell r="CQ377">
            <v>0</v>
          </cell>
          <cell r="CR377">
            <v>0</v>
          </cell>
          <cell r="CS377">
            <v>0</v>
          </cell>
          <cell r="CT377">
            <v>0</v>
          </cell>
          <cell r="CU377">
            <v>0</v>
          </cell>
          <cell r="CV377">
            <v>0</v>
          </cell>
          <cell r="CW377">
            <v>0</v>
          </cell>
          <cell r="CX377">
            <v>0</v>
          </cell>
          <cell r="CY377">
            <v>0</v>
          </cell>
          <cell r="CZ377">
            <v>0</v>
          </cell>
          <cell r="DA377">
            <v>0</v>
          </cell>
          <cell r="DB377">
            <v>0</v>
          </cell>
          <cell r="DC377">
            <v>0</v>
          </cell>
          <cell r="DD377">
            <v>0</v>
          </cell>
        </row>
        <row r="378">
          <cell r="B378">
            <v>0</v>
          </cell>
          <cell r="C378" t="str">
            <v>Full unemployment benefit means-tested</v>
          </cell>
          <cell r="D378">
            <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0</v>
          </cell>
          <cell r="CB378">
            <v>0</v>
          </cell>
          <cell r="CC378">
            <v>0</v>
          </cell>
          <cell r="CD378">
            <v>0</v>
          </cell>
          <cell r="CE378">
            <v>0</v>
          </cell>
          <cell r="CF378">
            <v>0</v>
          </cell>
          <cell r="CG378">
            <v>0</v>
          </cell>
          <cell r="CH378">
            <v>0</v>
          </cell>
          <cell r="CI378">
            <v>0</v>
          </cell>
          <cell r="CJ378">
            <v>0</v>
          </cell>
          <cell r="CK378">
            <v>0</v>
          </cell>
          <cell r="CL378">
            <v>0</v>
          </cell>
          <cell r="CM378">
            <v>0</v>
          </cell>
          <cell r="CN378">
            <v>0</v>
          </cell>
          <cell r="CO378">
            <v>0</v>
          </cell>
          <cell r="CP378">
            <v>0</v>
          </cell>
          <cell r="CQ378">
            <v>0</v>
          </cell>
          <cell r="CR378">
            <v>0</v>
          </cell>
          <cell r="CS378">
            <v>0</v>
          </cell>
          <cell r="CT378">
            <v>0</v>
          </cell>
          <cell r="CU378">
            <v>0</v>
          </cell>
          <cell r="CV378">
            <v>0</v>
          </cell>
          <cell r="CW378">
            <v>0</v>
          </cell>
          <cell r="CX378">
            <v>0</v>
          </cell>
          <cell r="CY378">
            <v>0</v>
          </cell>
          <cell r="CZ378">
            <v>0</v>
          </cell>
          <cell r="DA378">
            <v>0</v>
          </cell>
          <cell r="DB378">
            <v>0</v>
          </cell>
          <cell r="DC378">
            <v>0</v>
          </cell>
          <cell r="DD378">
            <v>0</v>
          </cell>
        </row>
        <row r="379">
          <cell r="B379">
            <v>0</v>
          </cell>
          <cell r="C379">
            <v>0</v>
          </cell>
          <cell r="D379" t="str">
            <v>Supplement for dependent children</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0</v>
          </cell>
          <cell r="CB379">
            <v>0</v>
          </cell>
          <cell r="CC379">
            <v>0</v>
          </cell>
          <cell r="CD379">
            <v>0</v>
          </cell>
          <cell r="CE379">
            <v>0</v>
          </cell>
          <cell r="CF379">
            <v>0</v>
          </cell>
          <cell r="CG379">
            <v>0</v>
          </cell>
          <cell r="CH379">
            <v>0</v>
          </cell>
          <cell r="CI379">
            <v>0</v>
          </cell>
          <cell r="CJ379">
            <v>0</v>
          </cell>
          <cell r="CK379">
            <v>0</v>
          </cell>
          <cell r="CL379">
            <v>0</v>
          </cell>
          <cell r="CM379">
            <v>0</v>
          </cell>
          <cell r="CN379">
            <v>0</v>
          </cell>
          <cell r="CO379">
            <v>0</v>
          </cell>
          <cell r="CP379">
            <v>0</v>
          </cell>
          <cell r="CQ379">
            <v>0</v>
          </cell>
          <cell r="CR379">
            <v>0</v>
          </cell>
          <cell r="CS379">
            <v>0</v>
          </cell>
          <cell r="CT379">
            <v>0</v>
          </cell>
          <cell r="CU379">
            <v>0</v>
          </cell>
          <cell r="CV379">
            <v>0</v>
          </cell>
          <cell r="CW379">
            <v>0</v>
          </cell>
          <cell r="CX379">
            <v>0</v>
          </cell>
          <cell r="CY379">
            <v>0</v>
          </cell>
          <cell r="CZ379">
            <v>0</v>
          </cell>
          <cell r="DA379">
            <v>0</v>
          </cell>
          <cell r="DB379">
            <v>0</v>
          </cell>
          <cell r="DC379">
            <v>0</v>
          </cell>
          <cell r="DD379">
            <v>0</v>
          </cell>
        </row>
        <row r="380">
          <cell r="B380">
            <v>0</v>
          </cell>
          <cell r="C380" t="str">
            <v>Partial unemployment benefit means-tested</v>
          </cell>
          <cell r="D380">
            <v>0</v>
          </cell>
          <cell r="E380">
            <v>0</v>
          </cell>
          <cell r="F380">
            <v>0</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0</v>
          </cell>
          <cell r="CB380">
            <v>0</v>
          </cell>
          <cell r="CC380">
            <v>0</v>
          </cell>
          <cell r="CD380">
            <v>0</v>
          </cell>
          <cell r="CE380">
            <v>0</v>
          </cell>
          <cell r="CF380">
            <v>0</v>
          </cell>
          <cell r="CG380">
            <v>0</v>
          </cell>
          <cell r="CH380">
            <v>0</v>
          </cell>
          <cell r="CI380">
            <v>0</v>
          </cell>
          <cell r="CJ380">
            <v>0</v>
          </cell>
          <cell r="CK380">
            <v>0</v>
          </cell>
          <cell r="CL380">
            <v>0</v>
          </cell>
          <cell r="CM380">
            <v>0</v>
          </cell>
          <cell r="CN380">
            <v>0</v>
          </cell>
          <cell r="CO380">
            <v>0</v>
          </cell>
          <cell r="CP380">
            <v>0</v>
          </cell>
          <cell r="CQ380">
            <v>0</v>
          </cell>
          <cell r="CR380">
            <v>0</v>
          </cell>
          <cell r="CS380">
            <v>0</v>
          </cell>
          <cell r="CT380">
            <v>0</v>
          </cell>
          <cell r="CU380">
            <v>0</v>
          </cell>
          <cell r="CV380">
            <v>0</v>
          </cell>
          <cell r="CW380">
            <v>0</v>
          </cell>
          <cell r="CX380">
            <v>0</v>
          </cell>
          <cell r="CY380">
            <v>0</v>
          </cell>
          <cell r="CZ380">
            <v>0</v>
          </cell>
          <cell r="DA380">
            <v>0</v>
          </cell>
          <cell r="DB380">
            <v>0</v>
          </cell>
          <cell r="DC380">
            <v>0</v>
          </cell>
          <cell r="DD380">
            <v>0</v>
          </cell>
        </row>
        <row r="381">
          <cell r="B381">
            <v>0</v>
          </cell>
          <cell r="C381">
            <v>0</v>
          </cell>
          <cell r="D381" t="str">
            <v>Supplement for dependent children</v>
          </cell>
          <cell r="E381">
            <v>0</v>
          </cell>
          <cell r="F381">
            <v>0</v>
          </cell>
          <cell r="G381">
            <v>0</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0</v>
          </cell>
          <cell r="CB381">
            <v>0</v>
          </cell>
          <cell r="CC381">
            <v>0</v>
          </cell>
          <cell r="CD381">
            <v>0</v>
          </cell>
          <cell r="CE381">
            <v>0</v>
          </cell>
          <cell r="CF381">
            <v>0</v>
          </cell>
          <cell r="CG381">
            <v>0</v>
          </cell>
          <cell r="CH381">
            <v>0</v>
          </cell>
          <cell r="CI381">
            <v>0</v>
          </cell>
          <cell r="CJ381">
            <v>0</v>
          </cell>
          <cell r="CK381">
            <v>0</v>
          </cell>
          <cell r="CL381">
            <v>0</v>
          </cell>
          <cell r="CM381">
            <v>0</v>
          </cell>
          <cell r="CN381">
            <v>0</v>
          </cell>
          <cell r="CO381">
            <v>0</v>
          </cell>
          <cell r="CP381">
            <v>0</v>
          </cell>
          <cell r="CQ381">
            <v>0</v>
          </cell>
          <cell r="CR381">
            <v>0</v>
          </cell>
          <cell r="CS381">
            <v>0</v>
          </cell>
          <cell r="CT381">
            <v>0</v>
          </cell>
          <cell r="CU381">
            <v>0</v>
          </cell>
          <cell r="CV381">
            <v>0</v>
          </cell>
          <cell r="CW381">
            <v>0</v>
          </cell>
          <cell r="CX381">
            <v>0</v>
          </cell>
          <cell r="CY381">
            <v>0</v>
          </cell>
          <cell r="CZ381">
            <v>0</v>
          </cell>
          <cell r="DA381">
            <v>0</v>
          </cell>
          <cell r="DB381">
            <v>0</v>
          </cell>
          <cell r="DC381">
            <v>0</v>
          </cell>
          <cell r="DD381">
            <v>0</v>
          </cell>
        </row>
        <row r="382">
          <cell r="B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0</v>
          </cell>
          <cell r="CB382">
            <v>0</v>
          </cell>
          <cell r="CC382">
            <v>0</v>
          </cell>
          <cell r="CD382">
            <v>0</v>
          </cell>
          <cell r="CE382">
            <v>0</v>
          </cell>
          <cell r="CF382">
            <v>0</v>
          </cell>
          <cell r="CG382">
            <v>0</v>
          </cell>
          <cell r="CH382">
            <v>0</v>
          </cell>
          <cell r="CI382">
            <v>0</v>
          </cell>
          <cell r="CJ382">
            <v>0</v>
          </cell>
          <cell r="CK382">
            <v>0</v>
          </cell>
          <cell r="CL382">
            <v>0</v>
          </cell>
          <cell r="CM382">
            <v>0</v>
          </cell>
          <cell r="CN382">
            <v>0</v>
          </cell>
          <cell r="CO382">
            <v>0</v>
          </cell>
          <cell r="CP382">
            <v>0</v>
          </cell>
          <cell r="CQ382">
            <v>0</v>
          </cell>
          <cell r="CR382">
            <v>0</v>
          </cell>
          <cell r="CS382">
            <v>0</v>
          </cell>
          <cell r="CT382">
            <v>0</v>
          </cell>
          <cell r="CU382">
            <v>0</v>
          </cell>
          <cell r="CV382">
            <v>0</v>
          </cell>
          <cell r="CW382">
            <v>0</v>
          </cell>
          <cell r="CX382">
            <v>0</v>
          </cell>
          <cell r="CY382">
            <v>0</v>
          </cell>
          <cell r="CZ382">
            <v>0</v>
          </cell>
          <cell r="DA382">
            <v>0</v>
          </cell>
          <cell r="DB382">
            <v>0</v>
          </cell>
          <cell r="DC382">
            <v>0</v>
          </cell>
          <cell r="DD382">
            <v>0</v>
          </cell>
        </row>
        <row r="383">
          <cell r="B383">
            <v>0</v>
          </cell>
          <cell r="C383">
            <v>0</v>
          </cell>
          <cell r="D383">
            <v>0</v>
          </cell>
          <cell r="E383">
            <v>0</v>
          </cell>
          <cell r="F383">
            <v>0</v>
          </cell>
          <cell r="G383">
            <v>0</v>
          </cell>
          <cell r="H383">
            <v>0</v>
          </cell>
          <cell r="I383" t="str">
            <v>All schemes</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0</v>
          </cell>
          <cell r="CB383">
            <v>0</v>
          </cell>
          <cell r="CC383">
            <v>0</v>
          </cell>
          <cell r="CD383">
            <v>0</v>
          </cell>
          <cell r="CE383">
            <v>0</v>
          </cell>
          <cell r="CF383">
            <v>0</v>
          </cell>
          <cell r="CG383">
            <v>0</v>
          </cell>
          <cell r="CH383">
            <v>0</v>
          </cell>
          <cell r="CI383">
            <v>0</v>
          </cell>
          <cell r="CJ383">
            <v>0</v>
          </cell>
          <cell r="CK383">
            <v>0</v>
          </cell>
          <cell r="CL383">
            <v>0</v>
          </cell>
          <cell r="CM383">
            <v>0</v>
          </cell>
          <cell r="CN383">
            <v>0</v>
          </cell>
          <cell r="CO383">
            <v>0</v>
          </cell>
          <cell r="CP383">
            <v>0</v>
          </cell>
          <cell r="CQ383">
            <v>0</v>
          </cell>
          <cell r="CR383">
            <v>0</v>
          </cell>
          <cell r="CS383">
            <v>0</v>
          </cell>
          <cell r="CT383">
            <v>0</v>
          </cell>
          <cell r="CU383">
            <v>0</v>
          </cell>
          <cell r="CV383">
            <v>0</v>
          </cell>
          <cell r="CW383">
            <v>0</v>
          </cell>
          <cell r="CX383">
            <v>0</v>
          </cell>
          <cell r="CY383">
            <v>0</v>
          </cell>
          <cell r="CZ383">
            <v>0</v>
          </cell>
          <cell r="DA383">
            <v>0</v>
          </cell>
          <cell r="DB383">
            <v>0</v>
          </cell>
          <cell r="DC383">
            <v>0</v>
          </cell>
          <cell r="DD383">
            <v>0</v>
          </cell>
        </row>
        <row r="384">
          <cell r="B384">
            <v>0</v>
          </cell>
          <cell r="C384" t="str">
            <v>Description</v>
          </cell>
          <cell r="D384">
            <v>0</v>
          </cell>
          <cell r="E384">
            <v>0</v>
          </cell>
          <cell r="F384">
            <v>0</v>
          </cell>
          <cell r="G384">
            <v>0</v>
          </cell>
          <cell r="H384">
            <v>0</v>
          </cell>
          <cell r="I384">
            <v>0</v>
          </cell>
          <cell r="J384">
            <v>0</v>
          </cell>
          <cell r="K384">
            <v>0</v>
          </cell>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0</v>
          </cell>
          <cell r="CB384">
            <v>0</v>
          </cell>
          <cell r="CC384">
            <v>0</v>
          </cell>
          <cell r="CD384">
            <v>0</v>
          </cell>
          <cell r="CE384">
            <v>0</v>
          </cell>
          <cell r="CF384">
            <v>0</v>
          </cell>
          <cell r="CG384">
            <v>0</v>
          </cell>
          <cell r="CH384">
            <v>0</v>
          </cell>
          <cell r="CI384">
            <v>0</v>
          </cell>
          <cell r="CJ384">
            <v>0</v>
          </cell>
          <cell r="CK384">
            <v>0</v>
          </cell>
          <cell r="CL384">
            <v>0</v>
          </cell>
          <cell r="CM384">
            <v>0</v>
          </cell>
          <cell r="CN384">
            <v>0</v>
          </cell>
          <cell r="CO384">
            <v>0</v>
          </cell>
          <cell r="CP384">
            <v>0</v>
          </cell>
          <cell r="CQ384">
            <v>0</v>
          </cell>
          <cell r="CR384">
            <v>0</v>
          </cell>
          <cell r="CS384">
            <v>0</v>
          </cell>
          <cell r="CT384">
            <v>0</v>
          </cell>
          <cell r="CU384">
            <v>0</v>
          </cell>
          <cell r="CV384">
            <v>0</v>
          </cell>
          <cell r="CW384">
            <v>0</v>
          </cell>
          <cell r="CX384">
            <v>0</v>
          </cell>
          <cell r="CY384">
            <v>0</v>
          </cell>
          <cell r="CZ384">
            <v>0</v>
          </cell>
          <cell r="DA384">
            <v>0</v>
          </cell>
          <cell r="DB384">
            <v>0</v>
          </cell>
          <cell r="DC384">
            <v>0</v>
          </cell>
          <cell r="DD384">
            <v>0</v>
          </cell>
        </row>
        <row r="385">
          <cell r="B385">
            <v>0</v>
          </cell>
          <cell r="C385" t="str">
            <v>Survivors' pensions non means-tested (item 1141111)</v>
          </cell>
          <cell r="D385">
            <v>0</v>
          </cell>
          <cell r="E385">
            <v>0</v>
          </cell>
          <cell r="F385">
            <v>0</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0</v>
          </cell>
          <cell r="CB385">
            <v>0</v>
          </cell>
          <cell r="CC385">
            <v>0</v>
          </cell>
          <cell r="CD385">
            <v>0</v>
          </cell>
          <cell r="CE385">
            <v>0</v>
          </cell>
          <cell r="CF385">
            <v>0</v>
          </cell>
          <cell r="CG385">
            <v>0</v>
          </cell>
          <cell r="CH385">
            <v>0</v>
          </cell>
          <cell r="CI385">
            <v>0</v>
          </cell>
          <cell r="CJ385">
            <v>0</v>
          </cell>
          <cell r="CK385">
            <v>0</v>
          </cell>
          <cell r="CL385">
            <v>0</v>
          </cell>
          <cell r="CM385">
            <v>0</v>
          </cell>
          <cell r="CN385">
            <v>0</v>
          </cell>
          <cell r="CO385">
            <v>0</v>
          </cell>
          <cell r="CP385">
            <v>0</v>
          </cell>
          <cell r="CQ385">
            <v>0</v>
          </cell>
          <cell r="CR385">
            <v>0</v>
          </cell>
          <cell r="CS385">
            <v>0</v>
          </cell>
          <cell r="CT385">
            <v>0</v>
          </cell>
          <cell r="CU385">
            <v>0</v>
          </cell>
          <cell r="CV385">
            <v>0</v>
          </cell>
          <cell r="CW385">
            <v>0</v>
          </cell>
          <cell r="CX385">
            <v>0</v>
          </cell>
          <cell r="CY385">
            <v>0</v>
          </cell>
          <cell r="CZ385">
            <v>0</v>
          </cell>
          <cell r="DA385">
            <v>0</v>
          </cell>
          <cell r="DB385">
            <v>0</v>
          </cell>
          <cell r="DC385">
            <v>0</v>
          </cell>
          <cell r="DD385">
            <v>0</v>
          </cell>
        </row>
        <row r="386">
          <cell r="B386">
            <v>0</v>
          </cell>
          <cell r="C386">
            <v>0</v>
          </cell>
          <cell r="D386" t="str">
            <v>Over the standard retirement age</v>
          </cell>
          <cell r="E386">
            <v>0</v>
          </cell>
          <cell r="F386">
            <v>0</v>
          </cell>
          <cell r="G386">
            <v>0</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0</v>
          </cell>
          <cell r="CB386">
            <v>0</v>
          </cell>
          <cell r="CC386">
            <v>0</v>
          </cell>
          <cell r="CD386">
            <v>0</v>
          </cell>
          <cell r="CE386">
            <v>0</v>
          </cell>
          <cell r="CF386">
            <v>0</v>
          </cell>
          <cell r="CG386">
            <v>0</v>
          </cell>
          <cell r="CH386">
            <v>0</v>
          </cell>
          <cell r="CI386">
            <v>0</v>
          </cell>
          <cell r="CJ386">
            <v>0</v>
          </cell>
          <cell r="CK386">
            <v>0</v>
          </cell>
          <cell r="CL386">
            <v>0</v>
          </cell>
          <cell r="CM386">
            <v>0</v>
          </cell>
          <cell r="CN386">
            <v>0</v>
          </cell>
          <cell r="CO386">
            <v>0</v>
          </cell>
          <cell r="CP386">
            <v>0</v>
          </cell>
          <cell r="CQ386">
            <v>0</v>
          </cell>
          <cell r="CR386">
            <v>0</v>
          </cell>
          <cell r="CS386">
            <v>0</v>
          </cell>
          <cell r="CT386">
            <v>0</v>
          </cell>
          <cell r="CU386">
            <v>0</v>
          </cell>
          <cell r="CV386">
            <v>0</v>
          </cell>
          <cell r="CW386">
            <v>0</v>
          </cell>
          <cell r="CX386">
            <v>0</v>
          </cell>
          <cell r="CY386">
            <v>0</v>
          </cell>
          <cell r="CZ386">
            <v>0</v>
          </cell>
          <cell r="DA386">
            <v>0</v>
          </cell>
          <cell r="DB386">
            <v>0</v>
          </cell>
          <cell r="DC386">
            <v>0</v>
          </cell>
          <cell r="DD386">
            <v>0</v>
          </cell>
        </row>
        <row r="387">
          <cell r="B387">
            <v>0</v>
          </cell>
          <cell r="C387" t="str">
            <v>Survivors' pensions non means-tested (item 1142111)</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0</v>
          </cell>
          <cell r="CB387">
            <v>0</v>
          </cell>
          <cell r="CC387">
            <v>0</v>
          </cell>
          <cell r="CD387">
            <v>0</v>
          </cell>
          <cell r="CE387">
            <v>0</v>
          </cell>
          <cell r="CF387">
            <v>0</v>
          </cell>
          <cell r="CG387">
            <v>0</v>
          </cell>
          <cell r="CH387">
            <v>0</v>
          </cell>
          <cell r="CI387">
            <v>0</v>
          </cell>
          <cell r="CJ387">
            <v>0</v>
          </cell>
          <cell r="CK387">
            <v>0</v>
          </cell>
          <cell r="CL387">
            <v>0</v>
          </cell>
          <cell r="CM387">
            <v>0</v>
          </cell>
          <cell r="CN387">
            <v>0</v>
          </cell>
          <cell r="CO387">
            <v>0</v>
          </cell>
          <cell r="CP387">
            <v>0</v>
          </cell>
          <cell r="CQ387">
            <v>0</v>
          </cell>
          <cell r="CR387">
            <v>0</v>
          </cell>
          <cell r="CS387">
            <v>0</v>
          </cell>
          <cell r="CT387">
            <v>0</v>
          </cell>
          <cell r="CU387">
            <v>0</v>
          </cell>
          <cell r="CV387">
            <v>0</v>
          </cell>
          <cell r="CW387">
            <v>0</v>
          </cell>
          <cell r="CX387">
            <v>0</v>
          </cell>
          <cell r="CY387">
            <v>0</v>
          </cell>
          <cell r="CZ387">
            <v>0</v>
          </cell>
          <cell r="DA387">
            <v>0</v>
          </cell>
          <cell r="DB387">
            <v>0</v>
          </cell>
          <cell r="DC387">
            <v>0</v>
          </cell>
          <cell r="DD387">
            <v>0</v>
          </cell>
        </row>
        <row r="388">
          <cell r="B388">
            <v>0</v>
          </cell>
          <cell r="C388">
            <v>0</v>
          </cell>
          <cell r="D388" t="str">
            <v>Over the standard retirement age</v>
          </cell>
          <cell r="E388">
            <v>0</v>
          </cell>
          <cell r="F388">
            <v>0</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0</v>
          </cell>
          <cell r="CB388">
            <v>0</v>
          </cell>
          <cell r="CC388">
            <v>0</v>
          </cell>
          <cell r="CD388">
            <v>0</v>
          </cell>
          <cell r="CE388">
            <v>0</v>
          </cell>
          <cell r="CF388">
            <v>0</v>
          </cell>
          <cell r="CG388">
            <v>0</v>
          </cell>
          <cell r="CH388">
            <v>0</v>
          </cell>
          <cell r="CI388">
            <v>0</v>
          </cell>
          <cell r="CJ388">
            <v>0</v>
          </cell>
          <cell r="CK388">
            <v>0</v>
          </cell>
          <cell r="CL388">
            <v>0</v>
          </cell>
          <cell r="CM388">
            <v>0</v>
          </cell>
          <cell r="CN388">
            <v>0</v>
          </cell>
          <cell r="CO388">
            <v>0</v>
          </cell>
          <cell r="CP388">
            <v>0</v>
          </cell>
          <cell r="CQ388">
            <v>0</v>
          </cell>
          <cell r="CR388">
            <v>0</v>
          </cell>
          <cell r="CS388">
            <v>0</v>
          </cell>
          <cell r="CT388">
            <v>0</v>
          </cell>
          <cell r="CU388">
            <v>0</v>
          </cell>
          <cell r="CV388">
            <v>0</v>
          </cell>
          <cell r="CW388">
            <v>0</v>
          </cell>
          <cell r="CX388">
            <v>0</v>
          </cell>
          <cell r="CY388">
            <v>0</v>
          </cell>
          <cell r="CZ388">
            <v>0</v>
          </cell>
          <cell r="DA388">
            <v>0</v>
          </cell>
          <cell r="DB388">
            <v>0</v>
          </cell>
          <cell r="DC388">
            <v>0</v>
          </cell>
          <cell r="DD388">
            <v>0</v>
          </cell>
        </row>
        <row r="389">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0</v>
          </cell>
          <cell r="CB389">
            <v>0</v>
          </cell>
          <cell r="CC389">
            <v>0</v>
          </cell>
          <cell r="CD389">
            <v>0</v>
          </cell>
          <cell r="CE389">
            <v>0</v>
          </cell>
          <cell r="CF389">
            <v>0</v>
          </cell>
          <cell r="CG389">
            <v>0</v>
          </cell>
          <cell r="CH389">
            <v>0</v>
          </cell>
          <cell r="CI389">
            <v>0</v>
          </cell>
          <cell r="CJ389">
            <v>0</v>
          </cell>
          <cell r="CK389">
            <v>0</v>
          </cell>
          <cell r="CL389">
            <v>0</v>
          </cell>
          <cell r="CM389">
            <v>0</v>
          </cell>
          <cell r="CN389">
            <v>0</v>
          </cell>
          <cell r="CO389">
            <v>0</v>
          </cell>
          <cell r="CP389">
            <v>0</v>
          </cell>
          <cell r="CQ389">
            <v>0</v>
          </cell>
          <cell r="CR389">
            <v>0</v>
          </cell>
          <cell r="CS389">
            <v>0</v>
          </cell>
          <cell r="CT389">
            <v>0</v>
          </cell>
          <cell r="CU389">
            <v>0</v>
          </cell>
          <cell r="CV389">
            <v>0</v>
          </cell>
          <cell r="CW389">
            <v>0</v>
          </cell>
          <cell r="CX389">
            <v>0</v>
          </cell>
          <cell r="CY389">
            <v>0</v>
          </cell>
          <cell r="CZ389">
            <v>0</v>
          </cell>
          <cell r="DA389">
            <v>0</v>
          </cell>
          <cell r="DB389">
            <v>0</v>
          </cell>
          <cell r="DC389">
            <v>0</v>
          </cell>
          <cell r="DD389">
            <v>0</v>
          </cell>
        </row>
        <row r="390">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0</v>
          </cell>
          <cell r="CB390">
            <v>0</v>
          </cell>
          <cell r="CC390">
            <v>0</v>
          </cell>
          <cell r="CD390">
            <v>0</v>
          </cell>
          <cell r="CE390">
            <v>0</v>
          </cell>
          <cell r="CF390">
            <v>0</v>
          </cell>
          <cell r="CG390">
            <v>0</v>
          </cell>
          <cell r="CH390">
            <v>0</v>
          </cell>
          <cell r="CI390">
            <v>0</v>
          </cell>
          <cell r="CJ390">
            <v>0</v>
          </cell>
          <cell r="CK390">
            <v>0</v>
          </cell>
          <cell r="CL390">
            <v>0</v>
          </cell>
          <cell r="CM390">
            <v>0</v>
          </cell>
          <cell r="CN390">
            <v>0</v>
          </cell>
          <cell r="CO390">
            <v>0</v>
          </cell>
          <cell r="CP390">
            <v>0</v>
          </cell>
          <cell r="CQ390">
            <v>0</v>
          </cell>
          <cell r="CR390">
            <v>0</v>
          </cell>
          <cell r="CS390">
            <v>0</v>
          </cell>
          <cell r="CT390">
            <v>0</v>
          </cell>
          <cell r="CU390">
            <v>0</v>
          </cell>
          <cell r="CV390">
            <v>0</v>
          </cell>
          <cell r="CW390">
            <v>0</v>
          </cell>
          <cell r="CX390">
            <v>0</v>
          </cell>
          <cell r="CY390">
            <v>0</v>
          </cell>
          <cell r="CZ390">
            <v>0</v>
          </cell>
          <cell r="DA390">
            <v>0</v>
          </cell>
          <cell r="DB390">
            <v>0</v>
          </cell>
          <cell r="DC390">
            <v>0</v>
          </cell>
          <cell r="DD390">
            <v>0</v>
          </cell>
        </row>
        <row r="391">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0</v>
          </cell>
          <cell r="CB391">
            <v>0</v>
          </cell>
          <cell r="CC391">
            <v>0</v>
          </cell>
          <cell r="CD391">
            <v>0</v>
          </cell>
          <cell r="CE391">
            <v>0</v>
          </cell>
          <cell r="CF391">
            <v>0</v>
          </cell>
          <cell r="CG391">
            <v>0</v>
          </cell>
          <cell r="CH391">
            <v>0</v>
          </cell>
          <cell r="CI391">
            <v>0</v>
          </cell>
          <cell r="CJ391">
            <v>0</v>
          </cell>
          <cell r="CK391">
            <v>0</v>
          </cell>
          <cell r="CL391">
            <v>0</v>
          </cell>
          <cell r="CM391">
            <v>0</v>
          </cell>
          <cell r="CN391">
            <v>0</v>
          </cell>
          <cell r="CO391">
            <v>0</v>
          </cell>
          <cell r="CP391">
            <v>0</v>
          </cell>
          <cell r="CQ391">
            <v>0</v>
          </cell>
          <cell r="CR391">
            <v>0</v>
          </cell>
          <cell r="CS391">
            <v>0</v>
          </cell>
          <cell r="CT391">
            <v>0</v>
          </cell>
          <cell r="CU391">
            <v>0</v>
          </cell>
          <cell r="CV391">
            <v>0</v>
          </cell>
          <cell r="CW391">
            <v>0</v>
          </cell>
          <cell r="CX391">
            <v>0</v>
          </cell>
          <cell r="CY391">
            <v>0</v>
          </cell>
          <cell r="CZ391">
            <v>0</v>
          </cell>
          <cell r="DA391">
            <v>0</v>
          </cell>
          <cell r="DB391">
            <v>0</v>
          </cell>
          <cell r="DC391">
            <v>0</v>
          </cell>
          <cell r="DD391">
            <v>0</v>
          </cell>
        </row>
        <row r="392">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0</v>
          </cell>
          <cell r="CB392">
            <v>0</v>
          </cell>
          <cell r="CC392">
            <v>0</v>
          </cell>
          <cell r="CD392">
            <v>0</v>
          </cell>
          <cell r="CE392">
            <v>0</v>
          </cell>
          <cell r="CF392">
            <v>0</v>
          </cell>
          <cell r="CG392">
            <v>0</v>
          </cell>
          <cell r="CH392">
            <v>0</v>
          </cell>
          <cell r="CI392">
            <v>0</v>
          </cell>
          <cell r="CJ392">
            <v>0</v>
          </cell>
          <cell r="CK392">
            <v>0</v>
          </cell>
          <cell r="CL392">
            <v>0</v>
          </cell>
          <cell r="CM392">
            <v>0</v>
          </cell>
          <cell r="CN392">
            <v>0</v>
          </cell>
          <cell r="CO392">
            <v>0</v>
          </cell>
          <cell r="CP392">
            <v>0</v>
          </cell>
          <cell r="CQ392">
            <v>0</v>
          </cell>
          <cell r="CR392">
            <v>0</v>
          </cell>
          <cell r="CS392">
            <v>0</v>
          </cell>
          <cell r="CT392">
            <v>0</v>
          </cell>
          <cell r="CU392">
            <v>0</v>
          </cell>
          <cell r="CV392">
            <v>0</v>
          </cell>
          <cell r="CW392">
            <v>0</v>
          </cell>
          <cell r="CX392">
            <v>0</v>
          </cell>
          <cell r="CY392">
            <v>0</v>
          </cell>
          <cell r="CZ392">
            <v>0</v>
          </cell>
          <cell r="DA392">
            <v>0</v>
          </cell>
          <cell r="DB392">
            <v>0</v>
          </cell>
          <cell r="DC392">
            <v>0</v>
          </cell>
          <cell r="DD392">
            <v>0</v>
          </cell>
        </row>
        <row r="393">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0</v>
          </cell>
          <cell r="CB393">
            <v>0</v>
          </cell>
          <cell r="CC393">
            <v>0</v>
          </cell>
          <cell r="CD393">
            <v>0</v>
          </cell>
          <cell r="CE393">
            <v>0</v>
          </cell>
          <cell r="CF393">
            <v>0</v>
          </cell>
          <cell r="CG393">
            <v>0</v>
          </cell>
          <cell r="CH393">
            <v>0</v>
          </cell>
          <cell r="CI393">
            <v>0</v>
          </cell>
          <cell r="CJ393">
            <v>0</v>
          </cell>
          <cell r="CK393">
            <v>0</v>
          </cell>
          <cell r="CL393">
            <v>0</v>
          </cell>
          <cell r="CM393">
            <v>0</v>
          </cell>
          <cell r="CN393">
            <v>0</v>
          </cell>
          <cell r="CO393">
            <v>0</v>
          </cell>
          <cell r="CP393">
            <v>0</v>
          </cell>
          <cell r="CQ393">
            <v>0</v>
          </cell>
          <cell r="CR393">
            <v>0</v>
          </cell>
          <cell r="CS393">
            <v>0</v>
          </cell>
          <cell r="CT393">
            <v>0</v>
          </cell>
          <cell r="CU393">
            <v>0</v>
          </cell>
          <cell r="CV393">
            <v>0</v>
          </cell>
          <cell r="CW393">
            <v>0</v>
          </cell>
          <cell r="CX393">
            <v>0</v>
          </cell>
          <cell r="CY393">
            <v>0</v>
          </cell>
          <cell r="CZ393">
            <v>0</v>
          </cell>
          <cell r="DA393">
            <v>0</v>
          </cell>
          <cell r="DB393">
            <v>0</v>
          </cell>
          <cell r="DC393">
            <v>0</v>
          </cell>
          <cell r="DD393">
            <v>0</v>
          </cell>
        </row>
        <row r="394">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0</v>
          </cell>
          <cell r="CB394">
            <v>0</v>
          </cell>
          <cell r="CC394">
            <v>0</v>
          </cell>
          <cell r="CD394">
            <v>0</v>
          </cell>
          <cell r="CE394">
            <v>0</v>
          </cell>
          <cell r="CF394">
            <v>0</v>
          </cell>
          <cell r="CG394">
            <v>0</v>
          </cell>
          <cell r="CH394">
            <v>0</v>
          </cell>
          <cell r="CI394">
            <v>0</v>
          </cell>
          <cell r="CJ394">
            <v>0</v>
          </cell>
          <cell r="CK394">
            <v>0</v>
          </cell>
          <cell r="CL394">
            <v>0</v>
          </cell>
          <cell r="CM394">
            <v>0</v>
          </cell>
          <cell r="CN394">
            <v>0</v>
          </cell>
          <cell r="CO394">
            <v>0</v>
          </cell>
          <cell r="CP394">
            <v>0</v>
          </cell>
          <cell r="CQ394">
            <v>0</v>
          </cell>
          <cell r="CR394">
            <v>0</v>
          </cell>
          <cell r="CS394">
            <v>0</v>
          </cell>
          <cell r="CT394">
            <v>0</v>
          </cell>
          <cell r="CU394">
            <v>0</v>
          </cell>
          <cell r="CV394">
            <v>0</v>
          </cell>
          <cell r="CW394">
            <v>0</v>
          </cell>
          <cell r="CX394">
            <v>0</v>
          </cell>
          <cell r="CY394">
            <v>0</v>
          </cell>
          <cell r="CZ394">
            <v>0</v>
          </cell>
          <cell r="DA394">
            <v>0</v>
          </cell>
          <cell r="DB394">
            <v>0</v>
          </cell>
          <cell r="DC394">
            <v>0</v>
          </cell>
          <cell r="DD394">
            <v>0</v>
          </cell>
        </row>
        <row r="395">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0</v>
          </cell>
          <cell r="CB395">
            <v>0</v>
          </cell>
          <cell r="CC395">
            <v>0</v>
          </cell>
          <cell r="CD395">
            <v>0</v>
          </cell>
          <cell r="CE395">
            <v>0</v>
          </cell>
          <cell r="CF395">
            <v>0</v>
          </cell>
          <cell r="CG395">
            <v>0</v>
          </cell>
          <cell r="CH395">
            <v>0</v>
          </cell>
          <cell r="CI395">
            <v>0</v>
          </cell>
          <cell r="CJ395">
            <v>0</v>
          </cell>
          <cell r="CK395">
            <v>0</v>
          </cell>
          <cell r="CL395">
            <v>0</v>
          </cell>
          <cell r="CM395">
            <v>0</v>
          </cell>
          <cell r="CN395">
            <v>0</v>
          </cell>
          <cell r="CO395">
            <v>0</v>
          </cell>
          <cell r="CP395">
            <v>0</v>
          </cell>
          <cell r="CQ395">
            <v>0</v>
          </cell>
          <cell r="CR395">
            <v>0</v>
          </cell>
          <cell r="CS395">
            <v>0</v>
          </cell>
          <cell r="CT395">
            <v>0</v>
          </cell>
          <cell r="CU395">
            <v>0</v>
          </cell>
          <cell r="CV395">
            <v>0</v>
          </cell>
          <cell r="CW395">
            <v>0</v>
          </cell>
          <cell r="CX395">
            <v>0</v>
          </cell>
          <cell r="CY395">
            <v>0</v>
          </cell>
          <cell r="CZ395">
            <v>0</v>
          </cell>
          <cell r="DA395">
            <v>0</v>
          </cell>
          <cell r="DB395">
            <v>0</v>
          </cell>
          <cell r="DC395">
            <v>0</v>
          </cell>
          <cell r="DD395">
            <v>0</v>
          </cell>
        </row>
        <row r="396">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0</v>
          </cell>
          <cell r="CB396">
            <v>0</v>
          </cell>
          <cell r="CC396">
            <v>0</v>
          </cell>
          <cell r="CD396">
            <v>0</v>
          </cell>
          <cell r="CE396">
            <v>0</v>
          </cell>
          <cell r="CF396">
            <v>0</v>
          </cell>
          <cell r="CG396">
            <v>0</v>
          </cell>
          <cell r="CH396">
            <v>0</v>
          </cell>
          <cell r="CI396">
            <v>0</v>
          </cell>
          <cell r="CJ396">
            <v>0</v>
          </cell>
          <cell r="CK396">
            <v>0</v>
          </cell>
          <cell r="CL396">
            <v>0</v>
          </cell>
          <cell r="CM396">
            <v>0</v>
          </cell>
          <cell r="CN396">
            <v>0</v>
          </cell>
          <cell r="CO396">
            <v>0</v>
          </cell>
          <cell r="CP396">
            <v>0</v>
          </cell>
          <cell r="CQ396">
            <v>0</v>
          </cell>
          <cell r="CR396">
            <v>0</v>
          </cell>
          <cell r="CS396">
            <v>0</v>
          </cell>
          <cell r="CT396">
            <v>0</v>
          </cell>
          <cell r="CU396">
            <v>0</v>
          </cell>
          <cell r="CV396">
            <v>0</v>
          </cell>
          <cell r="CW396">
            <v>0</v>
          </cell>
          <cell r="CX396">
            <v>0</v>
          </cell>
          <cell r="CY396">
            <v>0</v>
          </cell>
          <cell r="CZ396">
            <v>0</v>
          </cell>
          <cell r="DA396">
            <v>0</v>
          </cell>
          <cell r="DB396">
            <v>0</v>
          </cell>
          <cell r="DC396">
            <v>0</v>
          </cell>
          <cell r="DD396">
            <v>0</v>
          </cell>
        </row>
        <row r="397">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0</v>
          </cell>
          <cell r="CB397">
            <v>0</v>
          </cell>
          <cell r="CC397">
            <v>0</v>
          </cell>
          <cell r="CD397">
            <v>0</v>
          </cell>
          <cell r="CE397">
            <v>0</v>
          </cell>
          <cell r="CF397">
            <v>0</v>
          </cell>
          <cell r="CG397">
            <v>0</v>
          </cell>
          <cell r="CH397">
            <v>0</v>
          </cell>
          <cell r="CI397">
            <v>0</v>
          </cell>
          <cell r="CJ397">
            <v>0</v>
          </cell>
          <cell r="CK397">
            <v>0</v>
          </cell>
          <cell r="CL397">
            <v>0</v>
          </cell>
          <cell r="CM397">
            <v>0</v>
          </cell>
          <cell r="CN397">
            <v>0</v>
          </cell>
          <cell r="CO397">
            <v>0</v>
          </cell>
          <cell r="CP397">
            <v>0</v>
          </cell>
          <cell r="CQ397">
            <v>0</v>
          </cell>
          <cell r="CR397">
            <v>0</v>
          </cell>
          <cell r="CS397">
            <v>0</v>
          </cell>
          <cell r="CT397">
            <v>0</v>
          </cell>
          <cell r="CU397">
            <v>0</v>
          </cell>
          <cell r="CV397">
            <v>0</v>
          </cell>
          <cell r="CW397">
            <v>0</v>
          </cell>
          <cell r="CX397">
            <v>0</v>
          </cell>
          <cell r="CY397">
            <v>0</v>
          </cell>
          <cell r="CZ397">
            <v>0</v>
          </cell>
          <cell r="DA397">
            <v>0</v>
          </cell>
          <cell r="DB397">
            <v>0</v>
          </cell>
          <cell r="DC397">
            <v>0</v>
          </cell>
          <cell r="DD397">
            <v>0</v>
          </cell>
        </row>
        <row r="398">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0</v>
          </cell>
          <cell r="CB398">
            <v>0</v>
          </cell>
          <cell r="CC398">
            <v>0</v>
          </cell>
          <cell r="CD398">
            <v>0</v>
          </cell>
          <cell r="CE398">
            <v>0</v>
          </cell>
          <cell r="CF398">
            <v>0</v>
          </cell>
          <cell r="CG398">
            <v>0</v>
          </cell>
          <cell r="CH398">
            <v>0</v>
          </cell>
          <cell r="CI398">
            <v>0</v>
          </cell>
          <cell r="CJ398">
            <v>0</v>
          </cell>
          <cell r="CK398">
            <v>0</v>
          </cell>
          <cell r="CL398">
            <v>0</v>
          </cell>
          <cell r="CM398">
            <v>0</v>
          </cell>
          <cell r="CN398">
            <v>0</v>
          </cell>
          <cell r="CO398">
            <v>0</v>
          </cell>
          <cell r="CP398">
            <v>0</v>
          </cell>
          <cell r="CQ398">
            <v>0</v>
          </cell>
          <cell r="CR398">
            <v>0</v>
          </cell>
          <cell r="CS398">
            <v>0</v>
          </cell>
          <cell r="CT398">
            <v>0</v>
          </cell>
          <cell r="CU398">
            <v>0</v>
          </cell>
          <cell r="CV398">
            <v>0</v>
          </cell>
          <cell r="CW398">
            <v>0</v>
          </cell>
          <cell r="CX398">
            <v>0</v>
          </cell>
          <cell r="CY398">
            <v>0</v>
          </cell>
          <cell r="CZ398">
            <v>0</v>
          </cell>
          <cell r="DA398">
            <v>0</v>
          </cell>
          <cell r="DB398">
            <v>0</v>
          </cell>
          <cell r="DC398">
            <v>0</v>
          </cell>
          <cell r="DD398">
            <v>0</v>
          </cell>
        </row>
        <row r="399">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0</v>
          </cell>
          <cell r="CB399">
            <v>0</v>
          </cell>
          <cell r="CC399">
            <v>0</v>
          </cell>
          <cell r="CD399">
            <v>0</v>
          </cell>
          <cell r="CE399">
            <v>0</v>
          </cell>
          <cell r="CF399">
            <v>0</v>
          </cell>
          <cell r="CG399">
            <v>0</v>
          </cell>
          <cell r="CH399">
            <v>0</v>
          </cell>
          <cell r="CI399">
            <v>0</v>
          </cell>
          <cell r="CJ399">
            <v>0</v>
          </cell>
          <cell r="CK399">
            <v>0</v>
          </cell>
          <cell r="CL399">
            <v>0</v>
          </cell>
          <cell r="CM399">
            <v>0</v>
          </cell>
          <cell r="CN399">
            <v>0</v>
          </cell>
          <cell r="CO399">
            <v>0</v>
          </cell>
          <cell r="CP399">
            <v>0</v>
          </cell>
          <cell r="CQ399">
            <v>0</v>
          </cell>
          <cell r="CR399">
            <v>0</v>
          </cell>
          <cell r="CS399">
            <v>0</v>
          </cell>
          <cell r="CT399">
            <v>0</v>
          </cell>
          <cell r="CU399">
            <v>0</v>
          </cell>
          <cell r="CV399">
            <v>0</v>
          </cell>
          <cell r="CW399">
            <v>0</v>
          </cell>
          <cell r="CX399">
            <v>0</v>
          </cell>
          <cell r="CY399">
            <v>0</v>
          </cell>
          <cell r="CZ399">
            <v>0</v>
          </cell>
          <cell r="DA399">
            <v>0</v>
          </cell>
          <cell r="DB399">
            <v>0</v>
          </cell>
          <cell r="DC399">
            <v>0</v>
          </cell>
          <cell r="DD399">
            <v>0</v>
          </cell>
        </row>
        <row r="400">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0</v>
          </cell>
          <cell r="CB400">
            <v>0</v>
          </cell>
          <cell r="CC400">
            <v>0</v>
          </cell>
          <cell r="CD400">
            <v>0</v>
          </cell>
          <cell r="CE400">
            <v>0</v>
          </cell>
          <cell r="CF400">
            <v>0</v>
          </cell>
          <cell r="CG400">
            <v>0</v>
          </cell>
          <cell r="CH400">
            <v>0</v>
          </cell>
          <cell r="CI400">
            <v>0</v>
          </cell>
          <cell r="CJ400">
            <v>0</v>
          </cell>
          <cell r="CK400">
            <v>0</v>
          </cell>
          <cell r="CL400">
            <v>0</v>
          </cell>
          <cell r="CM400">
            <v>0</v>
          </cell>
          <cell r="CN400">
            <v>0</v>
          </cell>
          <cell r="CO400">
            <v>0</v>
          </cell>
          <cell r="CP400">
            <v>0</v>
          </cell>
          <cell r="CQ400">
            <v>0</v>
          </cell>
          <cell r="CR400">
            <v>0</v>
          </cell>
          <cell r="CS400">
            <v>0</v>
          </cell>
          <cell r="CT400">
            <v>0</v>
          </cell>
          <cell r="CU400">
            <v>0</v>
          </cell>
          <cell r="CV400">
            <v>0</v>
          </cell>
          <cell r="CW400">
            <v>0</v>
          </cell>
          <cell r="CX400">
            <v>0</v>
          </cell>
          <cell r="CY400">
            <v>0</v>
          </cell>
          <cell r="CZ400">
            <v>0</v>
          </cell>
          <cell r="DA400">
            <v>0</v>
          </cell>
          <cell r="DB400">
            <v>0</v>
          </cell>
          <cell r="DC400">
            <v>0</v>
          </cell>
          <cell r="DD400">
            <v>0</v>
          </cell>
        </row>
        <row r="401">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0</v>
          </cell>
          <cell r="CB401">
            <v>0</v>
          </cell>
          <cell r="CC401">
            <v>0</v>
          </cell>
          <cell r="CD401">
            <v>0</v>
          </cell>
          <cell r="CE401">
            <v>0</v>
          </cell>
          <cell r="CF401">
            <v>0</v>
          </cell>
          <cell r="CG401">
            <v>0</v>
          </cell>
          <cell r="CH401">
            <v>0</v>
          </cell>
          <cell r="CI401">
            <v>0</v>
          </cell>
          <cell r="CJ401">
            <v>0</v>
          </cell>
          <cell r="CK401">
            <v>0</v>
          </cell>
          <cell r="CL401">
            <v>0</v>
          </cell>
          <cell r="CM401">
            <v>0</v>
          </cell>
          <cell r="CN401">
            <v>0</v>
          </cell>
          <cell r="CO401">
            <v>0</v>
          </cell>
          <cell r="CP401">
            <v>0</v>
          </cell>
          <cell r="CQ401">
            <v>0</v>
          </cell>
          <cell r="CR401">
            <v>0</v>
          </cell>
          <cell r="CS401">
            <v>0</v>
          </cell>
          <cell r="CT401">
            <v>0</v>
          </cell>
          <cell r="CU401">
            <v>0</v>
          </cell>
          <cell r="CV401">
            <v>0</v>
          </cell>
          <cell r="CW401">
            <v>0</v>
          </cell>
          <cell r="CX401">
            <v>0</v>
          </cell>
          <cell r="CY401">
            <v>0</v>
          </cell>
          <cell r="CZ401">
            <v>0</v>
          </cell>
          <cell r="DA401">
            <v>0</v>
          </cell>
          <cell r="DB401">
            <v>0</v>
          </cell>
          <cell r="DC401">
            <v>0</v>
          </cell>
          <cell r="DD401">
            <v>0</v>
          </cell>
        </row>
        <row r="402">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0</v>
          </cell>
          <cell r="CB402">
            <v>0</v>
          </cell>
          <cell r="CC402">
            <v>0</v>
          </cell>
          <cell r="CD402">
            <v>0</v>
          </cell>
          <cell r="CE402">
            <v>0</v>
          </cell>
          <cell r="CF402">
            <v>0</v>
          </cell>
          <cell r="CG402">
            <v>0</v>
          </cell>
          <cell r="CH402">
            <v>0</v>
          </cell>
          <cell r="CI402">
            <v>0</v>
          </cell>
          <cell r="CJ402">
            <v>0</v>
          </cell>
          <cell r="CK402">
            <v>0</v>
          </cell>
          <cell r="CL402">
            <v>0</v>
          </cell>
          <cell r="CM402">
            <v>0</v>
          </cell>
          <cell r="CN402">
            <v>0</v>
          </cell>
          <cell r="CO402">
            <v>0</v>
          </cell>
          <cell r="CP402">
            <v>0</v>
          </cell>
          <cell r="CQ402">
            <v>0</v>
          </cell>
          <cell r="CR402">
            <v>0</v>
          </cell>
          <cell r="CS402">
            <v>0</v>
          </cell>
          <cell r="CT402">
            <v>0</v>
          </cell>
          <cell r="CU402">
            <v>0</v>
          </cell>
          <cell r="CV402">
            <v>0</v>
          </cell>
          <cell r="CW402">
            <v>0</v>
          </cell>
          <cell r="CX402">
            <v>0</v>
          </cell>
          <cell r="CY402">
            <v>0</v>
          </cell>
          <cell r="CZ402">
            <v>0</v>
          </cell>
          <cell r="DA402">
            <v>0</v>
          </cell>
          <cell r="DB402">
            <v>0</v>
          </cell>
          <cell r="DC402">
            <v>0</v>
          </cell>
          <cell r="DD402">
            <v>0</v>
          </cell>
        </row>
        <row r="403">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0</v>
          </cell>
          <cell r="CB403">
            <v>0</v>
          </cell>
          <cell r="CC403">
            <v>0</v>
          </cell>
          <cell r="CD403">
            <v>0</v>
          </cell>
          <cell r="CE403">
            <v>0</v>
          </cell>
          <cell r="CF403">
            <v>0</v>
          </cell>
          <cell r="CG403">
            <v>0</v>
          </cell>
          <cell r="CH403">
            <v>0</v>
          </cell>
          <cell r="CI403">
            <v>0</v>
          </cell>
          <cell r="CJ403">
            <v>0</v>
          </cell>
          <cell r="CK403">
            <v>0</v>
          </cell>
          <cell r="CL403">
            <v>0</v>
          </cell>
          <cell r="CM403">
            <v>0</v>
          </cell>
          <cell r="CN403">
            <v>0</v>
          </cell>
          <cell r="CO403">
            <v>0</v>
          </cell>
          <cell r="CP403">
            <v>0</v>
          </cell>
          <cell r="CQ403">
            <v>0</v>
          </cell>
          <cell r="CR403">
            <v>0</v>
          </cell>
          <cell r="CS403">
            <v>0</v>
          </cell>
          <cell r="CT403">
            <v>0</v>
          </cell>
          <cell r="CU403">
            <v>0</v>
          </cell>
          <cell r="CV403">
            <v>0</v>
          </cell>
          <cell r="CW403">
            <v>0</v>
          </cell>
          <cell r="CX403">
            <v>0</v>
          </cell>
          <cell r="CY403">
            <v>0</v>
          </cell>
          <cell r="CZ403">
            <v>0</v>
          </cell>
          <cell r="DA403">
            <v>0</v>
          </cell>
          <cell r="DB403">
            <v>0</v>
          </cell>
          <cell r="DC403">
            <v>0</v>
          </cell>
          <cell r="DD403">
            <v>0</v>
          </cell>
        </row>
        <row r="404">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0</v>
          </cell>
          <cell r="CB404">
            <v>0</v>
          </cell>
          <cell r="CC404">
            <v>0</v>
          </cell>
          <cell r="CD404">
            <v>0</v>
          </cell>
          <cell r="CE404">
            <v>0</v>
          </cell>
          <cell r="CF404">
            <v>0</v>
          </cell>
          <cell r="CG404">
            <v>0</v>
          </cell>
          <cell r="CH404">
            <v>0</v>
          </cell>
          <cell r="CI404">
            <v>0</v>
          </cell>
          <cell r="CJ404">
            <v>0</v>
          </cell>
          <cell r="CK404">
            <v>0</v>
          </cell>
          <cell r="CL404">
            <v>0</v>
          </cell>
          <cell r="CM404">
            <v>0</v>
          </cell>
          <cell r="CN404">
            <v>0</v>
          </cell>
          <cell r="CO404">
            <v>0</v>
          </cell>
          <cell r="CP404">
            <v>0</v>
          </cell>
          <cell r="CQ404">
            <v>0</v>
          </cell>
          <cell r="CR404">
            <v>0</v>
          </cell>
          <cell r="CS404">
            <v>0</v>
          </cell>
          <cell r="CT404">
            <v>0</v>
          </cell>
          <cell r="CU404">
            <v>0</v>
          </cell>
          <cell r="CV404">
            <v>0</v>
          </cell>
          <cell r="CW404">
            <v>0</v>
          </cell>
          <cell r="CX404">
            <v>0</v>
          </cell>
          <cell r="CY404">
            <v>0</v>
          </cell>
          <cell r="CZ404">
            <v>0</v>
          </cell>
          <cell r="DA404">
            <v>0</v>
          </cell>
          <cell r="DB404">
            <v>0</v>
          </cell>
          <cell r="DC404">
            <v>0</v>
          </cell>
          <cell r="DD404">
            <v>0</v>
          </cell>
        </row>
        <row r="405">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0</v>
          </cell>
          <cell r="CB405">
            <v>0</v>
          </cell>
          <cell r="CC405">
            <v>0</v>
          </cell>
          <cell r="CD405">
            <v>0</v>
          </cell>
          <cell r="CE405">
            <v>0</v>
          </cell>
          <cell r="CF405">
            <v>0</v>
          </cell>
          <cell r="CG405">
            <v>0</v>
          </cell>
          <cell r="CH405">
            <v>0</v>
          </cell>
          <cell r="CI405">
            <v>0</v>
          </cell>
          <cell r="CJ405">
            <v>0</v>
          </cell>
          <cell r="CK405">
            <v>0</v>
          </cell>
          <cell r="CL405">
            <v>0</v>
          </cell>
          <cell r="CM405">
            <v>0</v>
          </cell>
          <cell r="CN405">
            <v>0</v>
          </cell>
          <cell r="CO405">
            <v>0</v>
          </cell>
          <cell r="CP405">
            <v>0</v>
          </cell>
          <cell r="CQ405">
            <v>0</v>
          </cell>
          <cell r="CR405">
            <v>0</v>
          </cell>
          <cell r="CS405">
            <v>0</v>
          </cell>
          <cell r="CT405">
            <v>0</v>
          </cell>
          <cell r="CU405">
            <v>0</v>
          </cell>
          <cell r="CV405">
            <v>0</v>
          </cell>
          <cell r="CW405">
            <v>0</v>
          </cell>
          <cell r="CX405">
            <v>0</v>
          </cell>
          <cell r="CY405">
            <v>0</v>
          </cell>
          <cell r="CZ405">
            <v>0</v>
          </cell>
          <cell r="DA405">
            <v>0</v>
          </cell>
          <cell r="DB405">
            <v>0</v>
          </cell>
          <cell r="DC405">
            <v>0</v>
          </cell>
          <cell r="DD405">
            <v>0</v>
          </cell>
        </row>
        <row r="406">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U406">
            <v>0</v>
          </cell>
          <cell r="AV406">
            <v>0</v>
          </cell>
          <cell r="AW406">
            <v>0</v>
          </cell>
          <cell r="AX406">
            <v>0</v>
          </cell>
          <cell r="AY406">
            <v>0</v>
          </cell>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U406">
            <v>0</v>
          </cell>
          <cell r="BV406">
            <v>0</v>
          </cell>
          <cell r="BW406">
            <v>0</v>
          </cell>
          <cell r="BX406">
            <v>0</v>
          </cell>
          <cell r="BY406">
            <v>0</v>
          </cell>
          <cell r="BZ406">
            <v>0</v>
          </cell>
          <cell r="CA406">
            <v>0</v>
          </cell>
          <cell r="CB406">
            <v>0</v>
          </cell>
          <cell r="CC406">
            <v>0</v>
          </cell>
          <cell r="CD406">
            <v>0</v>
          </cell>
          <cell r="CE406">
            <v>0</v>
          </cell>
          <cell r="CF406">
            <v>0</v>
          </cell>
          <cell r="CG406">
            <v>0</v>
          </cell>
          <cell r="CH406">
            <v>0</v>
          </cell>
          <cell r="CI406">
            <v>0</v>
          </cell>
          <cell r="CJ406">
            <v>0</v>
          </cell>
          <cell r="CK406">
            <v>0</v>
          </cell>
          <cell r="CL406">
            <v>0</v>
          </cell>
          <cell r="CM406">
            <v>0</v>
          </cell>
          <cell r="CN406">
            <v>0</v>
          </cell>
          <cell r="CO406">
            <v>0</v>
          </cell>
          <cell r="CP406">
            <v>0</v>
          </cell>
          <cell r="CQ406">
            <v>0</v>
          </cell>
          <cell r="CR406">
            <v>0</v>
          </cell>
          <cell r="CS406">
            <v>0</v>
          </cell>
          <cell r="CT406">
            <v>0</v>
          </cell>
          <cell r="CU406">
            <v>0</v>
          </cell>
          <cell r="CV406">
            <v>0</v>
          </cell>
          <cell r="CW406">
            <v>0</v>
          </cell>
          <cell r="CX406">
            <v>0</v>
          </cell>
          <cell r="CY406">
            <v>0</v>
          </cell>
          <cell r="CZ406">
            <v>0</v>
          </cell>
          <cell r="DA406">
            <v>0</v>
          </cell>
          <cell r="DB406">
            <v>0</v>
          </cell>
          <cell r="DC406">
            <v>0</v>
          </cell>
          <cell r="DD406">
            <v>0</v>
          </cell>
        </row>
        <row r="407">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0</v>
          </cell>
          <cell r="CB407">
            <v>0</v>
          </cell>
          <cell r="CC407">
            <v>0</v>
          </cell>
          <cell r="CD407">
            <v>0</v>
          </cell>
          <cell r="CE407">
            <v>0</v>
          </cell>
          <cell r="CF407">
            <v>0</v>
          </cell>
          <cell r="CG407">
            <v>0</v>
          </cell>
          <cell r="CH407">
            <v>0</v>
          </cell>
          <cell r="CI407">
            <v>0</v>
          </cell>
          <cell r="CJ407">
            <v>0</v>
          </cell>
          <cell r="CK407">
            <v>0</v>
          </cell>
          <cell r="CL407">
            <v>0</v>
          </cell>
          <cell r="CM407">
            <v>0</v>
          </cell>
          <cell r="CN407">
            <v>0</v>
          </cell>
          <cell r="CO407">
            <v>0</v>
          </cell>
          <cell r="CP407">
            <v>0</v>
          </cell>
          <cell r="CQ407">
            <v>0</v>
          </cell>
          <cell r="CR407">
            <v>0</v>
          </cell>
          <cell r="CS407">
            <v>0</v>
          </cell>
          <cell r="CT407">
            <v>0</v>
          </cell>
          <cell r="CU407">
            <v>0</v>
          </cell>
          <cell r="CV407">
            <v>0</v>
          </cell>
          <cell r="CW407">
            <v>0</v>
          </cell>
          <cell r="CX407">
            <v>0</v>
          </cell>
          <cell r="CY407">
            <v>0</v>
          </cell>
          <cell r="CZ407">
            <v>0</v>
          </cell>
          <cell r="DA407">
            <v>0</v>
          </cell>
          <cell r="DB407">
            <v>0</v>
          </cell>
          <cell r="DC407">
            <v>0</v>
          </cell>
          <cell r="DD407">
            <v>0</v>
          </cell>
        </row>
        <row r="408">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cell r="AS408">
            <v>0</v>
          </cell>
          <cell r="AT408">
            <v>0</v>
          </cell>
          <cell r="AU408">
            <v>0</v>
          </cell>
          <cell r="AV408">
            <v>0</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0</v>
          </cell>
          <cell r="CB408">
            <v>0</v>
          </cell>
          <cell r="CC408">
            <v>0</v>
          </cell>
          <cell r="CD408">
            <v>0</v>
          </cell>
          <cell r="CE408">
            <v>0</v>
          </cell>
          <cell r="CF408">
            <v>0</v>
          </cell>
          <cell r="CG408">
            <v>0</v>
          </cell>
          <cell r="CH408">
            <v>0</v>
          </cell>
          <cell r="CI408">
            <v>0</v>
          </cell>
          <cell r="CJ408">
            <v>0</v>
          </cell>
          <cell r="CK408">
            <v>0</v>
          </cell>
          <cell r="CL408">
            <v>0</v>
          </cell>
          <cell r="CM408">
            <v>0</v>
          </cell>
          <cell r="CN408">
            <v>0</v>
          </cell>
          <cell r="CO408">
            <v>0</v>
          </cell>
          <cell r="CP408">
            <v>0</v>
          </cell>
          <cell r="CQ408">
            <v>0</v>
          </cell>
          <cell r="CR408">
            <v>0</v>
          </cell>
          <cell r="CS408">
            <v>0</v>
          </cell>
          <cell r="CT408">
            <v>0</v>
          </cell>
          <cell r="CU408">
            <v>0</v>
          </cell>
          <cell r="CV408">
            <v>0</v>
          </cell>
          <cell r="CW408">
            <v>0</v>
          </cell>
          <cell r="CX408">
            <v>0</v>
          </cell>
          <cell r="CY408">
            <v>0</v>
          </cell>
          <cell r="CZ408">
            <v>0</v>
          </cell>
          <cell r="DA408">
            <v>0</v>
          </cell>
          <cell r="DB408">
            <v>0</v>
          </cell>
          <cell r="DC408">
            <v>0</v>
          </cell>
          <cell r="DD408">
            <v>0</v>
          </cell>
        </row>
        <row r="409">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cell r="AS409">
            <v>0</v>
          </cell>
          <cell r="AT409">
            <v>0</v>
          </cell>
          <cell r="AU409">
            <v>0</v>
          </cell>
          <cell r="AV409">
            <v>0</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0</v>
          </cell>
          <cell r="CB409">
            <v>0</v>
          </cell>
          <cell r="CC409">
            <v>0</v>
          </cell>
          <cell r="CD409">
            <v>0</v>
          </cell>
          <cell r="CE409">
            <v>0</v>
          </cell>
          <cell r="CF409">
            <v>0</v>
          </cell>
          <cell r="CG409">
            <v>0</v>
          </cell>
          <cell r="CH409">
            <v>0</v>
          </cell>
          <cell r="CI409">
            <v>0</v>
          </cell>
          <cell r="CJ409">
            <v>0</v>
          </cell>
          <cell r="CK409">
            <v>0</v>
          </cell>
          <cell r="CL409">
            <v>0</v>
          </cell>
          <cell r="CM409">
            <v>0</v>
          </cell>
          <cell r="CN409">
            <v>0</v>
          </cell>
          <cell r="CO409">
            <v>0</v>
          </cell>
          <cell r="CP409">
            <v>0</v>
          </cell>
          <cell r="CQ409">
            <v>0</v>
          </cell>
          <cell r="CR409">
            <v>0</v>
          </cell>
          <cell r="CS409">
            <v>0</v>
          </cell>
          <cell r="CT409">
            <v>0</v>
          </cell>
          <cell r="CU409">
            <v>0</v>
          </cell>
          <cell r="CV409">
            <v>0</v>
          </cell>
          <cell r="CW409">
            <v>0</v>
          </cell>
          <cell r="CX409">
            <v>0</v>
          </cell>
          <cell r="CY409">
            <v>0</v>
          </cell>
          <cell r="CZ409">
            <v>0</v>
          </cell>
          <cell r="DA409">
            <v>0</v>
          </cell>
          <cell r="DB409">
            <v>0</v>
          </cell>
          <cell r="DC409">
            <v>0</v>
          </cell>
          <cell r="DD409">
            <v>0</v>
          </cell>
        </row>
        <row r="410">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cell r="AS410">
            <v>0</v>
          </cell>
          <cell r="AT410">
            <v>0</v>
          </cell>
          <cell r="AU410">
            <v>0</v>
          </cell>
          <cell r="AV410">
            <v>0</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0</v>
          </cell>
          <cell r="CB410">
            <v>0</v>
          </cell>
          <cell r="CC410">
            <v>0</v>
          </cell>
          <cell r="CD410">
            <v>0</v>
          </cell>
          <cell r="CE410">
            <v>0</v>
          </cell>
          <cell r="CF410">
            <v>0</v>
          </cell>
          <cell r="CG410">
            <v>0</v>
          </cell>
          <cell r="CH410">
            <v>0</v>
          </cell>
          <cell r="CI410">
            <v>0</v>
          </cell>
          <cell r="CJ410">
            <v>0</v>
          </cell>
          <cell r="CK410">
            <v>0</v>
          </cell>
          <cell r="CL410">
            <v>0</v>
          </cell>
          <cell r="CM410">
            <v>0</v>
          </cell>
          <cell r="CN410">
            <v>0</v>
          </cell>
          <cell r="CO410">
            <v>0</v>
          </cell>
          <cell r="CP410">
            <v>0</v>
          </cell>
          <cell r="CQ410">
            <v>0</v>
          </cell>
          <cell r="CR410">
            <v>0</v>
          </cell>
          <cell r="CS410">
            <v>0</v>
          </cell>
          <cell r="CT410">
            <v>0</v>
          </cell>
          <cell r="CU410">
            <v>0</v>
          </cell>
          <cell r="CV410">
            <v>0</v>
          </cell>
          <cell r="CW410">
            <v>0</v>
          </cell>
          <cell r="CX410">
            <v>0</v>
          </cell>
          <cell r="CY410">
            <v>0</v>
          </cell>
          <cell r="CZ410">
            <v>0</v>
          </cell>
          <cell r="DA410">
            <v>0</v>
          </cell>
          <cell r="DB410">
            <v>0</v>
          </cell>
          <cell r="DC410">
            <v>0</v>
          </cell>
          <cell r="DD410">
            <v>0</v>
          </cell>
        </row>
        <row r="411">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0</v>
          </cell>
          <cell r="CB411">
            <v>0</v>
          </cell>
          <cell r="CC411">
            <v>0</v>
          </cell>
          <cell r="CD411">
            <v>0</v>
          </cell>
          <cell r="CE411">
            <v>0</v>
          </cell>
          <cell r="CF411">
            <v>0</v>
          </cell>
          <cell r="CG411">
            <v>0</v>
          </cell>
          <cell r="CH411">
            <v>0</v>
          </cell>
          <cell r="CI411">
            <v>0</v>
          </cell>
          <cell r="CJ411">
            <v>0</v>
          </cell>
          <cell r="CK411">
            <v>0</v>
          </cell>
          <cell r="CL411">
            <v>0</v>
          </cell>
          <cell r="CM411">
            <v>0</v>
          </cell>
          <cell r="CN411">
            <v>0</v>
          </cell>
          <cell r="CO411">
            <v>0</v>
          </cell>
          <cell r="CP411">
            <v>0</v>
          </cell>
          <cell r="CQ411">
            <v>0</v>
          </cell>
          <cell r="CR411">
            <v>0</v>
          </cell>
          <cell r="CS411">
            <v>0</v>
          </cell>
          <cell r="CT411">
            <v>0</v>
          </cell>
          <cell r="CU411">
            <v>0</v>
          </cell>
          <cell r="CV411">
            <v>0</v>
          </cell>
          <cell r="CW411">
            <v>0</v>
          </cell>
          <cell r="CX411">
            <v>0</v>
          </cell>
          <cell r="CY411">
            <v>0</v>
          </cell>
          <cell r="CZ411">
            <v>0</v>
          </cell>
          <cell r="DA411">
            <v>0</v>
          </cell>
          <cell r="DB411">
            <v>0</v>
          </cell>
          <cell r="DC411">
            <v>0</v>
          </cell>
          <cell r="DD411">
            <v>0</v>
          </cell>
        </row>
        <row r="412">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cell r="AS412">
            <v>0</v>
          </cell>
          <cell r="AT412">
            <v>0</v>
          </cell>
          <cell r="AU412">
            <v>0</v>
          </cell>
          <cell r="AV412">
            <v>0</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0</v>
          </cell>
          <cell r="CB412">
            <v>0</v>
          </cell>
          <cell r="CC412">
            <v>0</v>
          </cell>
          <cell r="CD412">
            <v>0</v>
          </cell>
          <cell r="CE412">
            <v>0</v>
          </cell>
          <cell r="CF412">
            <v>0</v>
          </cell>
          <cell r="CG412">
            <v>0</v>
          </cell>
          <cell r="CH412">
            <v>0</v>
          </cell>
          <cell r="CI412">
            <v>0</v>
          </cell>
          <cell r="CJ412">
            <v>0</v>
          </cell>
          <cell r="CK412">
            <v>0</v>
          </cell>
          <cell r="CL412">
            <v>0</v>
          </cell>
          <cell r="CM412">
            <v>0</v>
          </cell>
          <cell r="CN412">
            <v>0</v>
          </cell>
          <cell r="CO412">
            <v>0</v>
          </cell>
          <cell r="CP412">
            <v>0</v>
          </cell>
          <cell r="CQ412">
            <v>0</v>
          </cell>
          <cell r="CR412">
            <v>0</v>
          </cell>
          <cell r="CS412">
            <v>0</v>
          </cell>
          <cell r="CT412">
            <v>0</v>
          </cell>
          <cell r="CU412">
            <v>0</v>
          </cell>
          <cell r="CV412">
            <v>0</v>
          </cell>
          <cell r="CW412">
            <v>0</v>
          </cell>
          <cell r="CX412">
            <v>0</v>
          </cell>
          <cell r="CY412">
            <v>0</v>
          </cell>
          <cell r="CZ412">
            <v>0</v>
          </cell>
          <cell r="DA412">
            <v>0</v>
          </cell>
          <cell r="DB412">
            <v>0</v>
          </cell>
          <cell r="DC412">
            <v>0</v>
          </cell>
          <cell r="DD412">
            <v>0</v>
          </cell>
        </row>
        <row r="413">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0</v>
          </cell>
          <cell r="CB413">
            <v>0</v>
          </cell>
          <cell r="CC413">
            <v>0</v>
          </cell>
          <cell r="CD413">
            <v>0</v>
          </cell>
          <cell r="CE413">
            <v>0</v>
          </cell>
          <cell r="CF413">
            <v>0</v>
          </cell>
          <cell r="CG413">
            <v>0</v>
          </cell>
          <cell r="CH413">
            <v>0</v>
          </cell>
          <cell r="CI413">
            <v>0</v>
          </cell>
          <cell r="CJ413">
            <v>0</v>
          </cell>
          <cell r="CK413">
            <v>0</v>
          </cell>
          <cell r="CL413">
            <v>0</v>
          </cell>
          <cell r="CM413">
            <v>0</v>
          </cell>
          <cell r="CN413">
            <v>0</v>
          </cell>
          <cell r="CO413">
            <v>0</v>
          </cell>
          <cell r="CP413">
            <v>0</v>
          </cell>
          <cell r="CQ413">
            <v>0</v>
          </cell>
          <cell r="CR413">
            <v>0</v>
          </cell>
          <cell r="CS413">
            <v>0</v>
          </cell>
          <cell r="CT413">
            <v>0</v>
          </cell>
          <cell r="CU413">
            <v>0</v>
          </cell>
          <cell r="CV413">
            <v>0</v>
          </cell>
          <cell r="CW413">
            <v>0</v>
          </cell>
          <cell r="CX413">
            <v>0</v>
          </cell>
          <cell r="CY413">
            <v>0</v>
          </cell>
          <cell r="CZ413">
            <v>0</v>
          </cell>
          <cell r="DA413">
            <v>0</v>
          </cell>
          <cell r="DB413">
            <v>0</v>
          </cell>
          <cell r="DC413">
            <v>0</v>
          </cell>
          <cell r="DD413">
            <v>0</v>
          </cell>
        </row>
        <row r="414">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0</v>
          </cell>
          <cell r="CB414">
            <v>0</v>
          </cell>
          <cell r="CC414">
            <v>0</v>
          </cell>
          <cell r="CD414">
            <v>0</v>
          </cell>
          <cell r="CE414">
            <v>0</v>
          </cell>
          <cell r="CF414">
            <v>0</v>
          </cell>
          <cell r="CG414">
            <v>0</v>
          </cell>
          <cell r="CH414">
            <v>0</v>
          </cell>
          <cell r="CI414">
            <v>0</v>
          </cell>
          <cell r="CJ414">
            <v>0</v>
          </cell>
          <cell r="CK414">
            <v>0</v>
          </cell>
          <cell r="CL414">
            <v>0</v>
          </cell>
          <cell r="CM414">
            <v>0</v>
          </cell>
          <cell r="CN414">
            <v>0</v>
          </cell>
          <cell r="CO414">
            <v>0</v>
          </cell>
          <cell r="CP414">
            <v>0</v>
          </cell>
          <cell r="CQ414">
            <v>0</v>
          </cell>
          <cell r="CR414">
            <v>0</v>
          </cell>
          <cell r="CS414">
            <v>0</v>
          </cell>
          <cell r="CT414">
            <v>0</v>
          </cell>
          <cell r="CU414">
            <v>0</v>
          </cell>
          <cell r="CV414">
            <v>0</v>
          </cell>
          <cell r="CW414">
            <v>0</v>
          </cell>
          <cell r="CX414">
            <v>0</v>
          </cell>
          <cell r="CY414">
            <v>0</v>
          </cell>
          <cell r="CZ414">
            <v>0</v>
          </cell>
          <cell r="DA414">
            <v>0</v>
          </cell>
          <cell r="DB414">
            <v>0</v>
          </cell>
          <cell r="DC414">
            <v>0</v>
          </cell>
          <cell r="DD414">
            <v>0</v>
          </cell>
        </row>
        <row r="415">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0</v>
          </cell>
          <cell r="CB415">
            <v>0</v>
          </cell>
          <cell r="CC415">
            <v>0</v>
          </cell>
          <cell r="CD415">
            <v>0</v>
          </cell>
          <cell r="CE415">
            <v>0</v>
          </cell>
          <cell r="CF415">
            <v>0</v>
          </cell>
          <cell r="CG415">
            <v>0</v>
          </cell>
          <cell r="CH415">
            <v>0</v>
          </cell>
          <cell r="CI415">
            <v>0</v>
          </cell>
          <cell r="CJ415">
            <v>0</v>
          </cell>
          <cell r="CK415">
            <v>0</v>
          </cell>
          <cell r="CL415">
            <v>0</v>
          </cell>
          <cell r="CM415">
            <v>0</v>
          </cell>
          <cell r="CN415">
            <v>0</v>
          </cell>
          <cell r="CO415">
            <v>0</v>
          </cell>
          <cell r="CP415">
            <v>0</v>
          </cell>
          <cell r="CQ415">
            <v>0</v>
          </cell>
          <cell r="CR415">
            <v>0</v>
          </cell>
          <cell r="CS415">
            <v>0</v>
          </cell>
          <cell r="CT415">
            <v>0</v>
          </cell>
          <cell r="CU415">
            <v>0</v>
          </cell>
          <cell r="CV415">
            <v>0</v>
          </cell>
          <cell r="CW415">
            <v>0</v>
          </cell>
          <cell r="CX415">
            <v>0</v>
          </cell>
          <cell r="CY415">
            <v>0</v>
          </cell>
          <cell r="CZ415">
            <v>0</v>
          </cell>
          <cell r="DA415">
            <v>0</v>
          </cell>
          <cell r="DB415">
            <v>0</v>
          </cell>
          <cell r="DC415">
            <v>0</v>
          </cell>
          <cell r="DD415">
            <v>0</v>
          </cell>
        </row>
        <row r="416">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0</v>
          </cell>
          <cell r="CB416">
            <v>0</v>
          </cell>
          <cell r="CC416">
            <v>0</v>
          </cell>
          <cell r="CD416">
            <v>0</v>
          </cell>
          <cell r="CE416">
            <v>0</v>
          </cell>
          <cell r="CF416">
            <v>0</v>
          </cell>
          <cell r="CG416">
            <v>0</v>
          </cell>
          <cell r="CH416">
            <v>0</v>
          </cell>
          <cell r="CI416">
            <v>0</v>
          </cell>
          <cell r="CJ416">
            <v>0</v>
          </cell>
          <cell r="CK416">
            <v>0</v>
          </cell>
          <cell r="CL416">
            <v>0</v>
          </cell>
          <cell r="CM416">
            <v>0</v>
          </cell>
          <cell r="CN416">
            <v>0</v>
          </cell>
          <cell r="CO416">
            <v>0</v>
          </cell>
          <cell r="CP416">
            <v>0</v>
          </cell>
          <cell r="CQ416">
            <v>0</v>
          </cell>
          <cell r="CR416">
            <v>0</v>
          </cell>
          <cell r="CS416">
            <v>0</v>
          </cell>
          <cell r="CT416">
            <v>0</v>
          </cell>
          <cell r="CU416">
            <v>0</v>
          </cell>
          <cell r="CV416">
            <v>0</v>
          </cell>
          <cell r="CW416">
            <v>0</v>
          </cell>
          <cell r="CX416">
            <v>0</v>
          </cell>
          <cell r="CY416">
            <v>0</v>
          </cell>
          <cell r="CZ416">
            <v>0</v>
          </cell>
          <cell r="DA416">
            <v>0</v>
          </cell>
          <cell r="DB416">
            <v>0</v>
          </cell>
          <cell r="DC416">
            <v>0</v>
          </cell>
          <cell r="DD416">
            <v>0</v>
          </cell>
        </row>
        <row r="417">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0</v>
          </cell>
          <cell r="CB417">
            <v>0</v>
          </cell>
          <cell r="CC417">
            <v>0</v>
          </cell>
          <cell r="CD417">
            <v>0</v>
          </cell>
          <cell r="CE417">
            <v>0</v>
          </cell>
          <cell r="CF417">
            <v>0</v>
          </cell>
          <cell r="CG417">
            <v>0</v>
          </cell>
          <cell r="CH417">
            <v>0</v>
          </cell>
          <cell r="CI417">
            <v>0</v>
          </cell>
          <cell r="CJ417">
            <v>0</v>
          </cell>
          <cell r="CK417">
            <v>0</v>
          </cell>
          <cell r="CL417">
            <v>0</v>
          </cell>
          <cell r="CM417">
            <v>0</v>
          </cell>
          <cell r="CN417">
            <v>0</v>
          </cell>
          <cell r="CO417">
            <v>0</v>
          </cell>
          <cell r="CP417">
            <v>0</v>
          </cell>
          <cell r="CQ417">
            <v>0</v>
          </cell>
          <cell r="CR417">
            <v>0</v>
          </cell>
          <cell r="CS417">
            <v>0</v>
          </cell>
          <cell r="CT417">
            <v>0</v>
          </cell>
          <cell r="CU417">
            <v>0</v>
          </cell>
          <cell r="CV417">
            <v>0</v>
          </cell>
          <cell r="CW417">
            <v>0</v>
          </cell>
          <cell r="CX417">
            <v>0</v>
          </cell>
          <cell r="CY417">
            <v>0</v>
          </cell>
          <cell r="CZ417">
            <v>0</v>
          </cell>
          <cell r="DA417">
            <v>0</v>
          </cell>
          <cell r="DB417">
            <v>0</v>
          </cell>
          <cell r="DC417">
            <v>0</v>
          </cell>
          <cell r="DD417">
            <v>0</v>
          </cell>
        </row>
        <row r="418">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0</v>
          </cell>
          <cell r="CB418">
            <v>0</v>
          </cell>
          <cell r="CC418">
            <v>0</v>
          </cell>
          <cell r="CD418">
            <v>0</v>
          </cell>
          <cell r="CE418">
            <v>0</v>
          </cell>
          <cell r="CF418">
            <v>0</v>
          </cell>
          <cell r="CG418">
            <v>0</v>
          </cell>
          <cell r="CH418">
            <v>0</v>
          </cell>
          <cell r="CI418">
            <v>0</v>
          </cell>
          <cell r="CJ418">
            <v>0</v>
          </cell>
          <cell r="CK418">
            <v>0</v>
          </cell>
          <cell r="CL418">
            <v>0</v>
          </cell>
          <cell r="CM418">
            <v>0</v>
          </cell>
          <cell r="CN418">
            <v>0</v>
          </cell>
          <cell r="CO418">
            <v>0</v>
          </cell>
          <cell r="CP418">
            <v>0</v>
          </cell>
          <cell r="CQ418">
            <v>0</v>
          </cell>
          <cell r="CR418">
            <v>0</v>
          </cell>
          <cell r="CS418">
            <v>0</v>
          </cell>
          <cell r="CT418">
            <v>0</v>
          </cell>
          <cell r="CU418">
            <v>0</v>
          </cell>
          <cell r="CV418">
            <v>0</v>
          </cell>
          <cell r="CW418">
            <v>0</v>
          </cell>
          <cell r="CX418">
            <v>0</v>
          </cell>
          <cell r="CY418">
            <v>0</v>
          </cell>
          <cell r="CZ418">
            <v>0</v>
          </cell>
          <cell r="DA418">
            <v>0</v>
          </cell>
          <cell r="DB418">
            <v>0</v>
          </cell>
          <cell r="DC418">
            <v>0</v>
          </cell>
          <cell r="DD418">
            <v>0</v>
          </cell>
        </row>
        <row r="419">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0</v>
          </cell>
          <cell r="CB419">
            <v>0</v>
          </cell>
          <cell r="CC419">
            <v>0</v>
          </cell>
          <cell r="CD419">
            <v>0</v>
          </cell>
          <cell r="CE419">
            <v>0</v>
          </cell>
          <cell r="CF419">
            <v>0</v>
          </cell>
          <cell r="CG419">
            <v>0</v>
          </cell>
          <cell r="CH419">
            <v>0</v>
          </cell>
          <cell r="CI419">
            <v>0</v>
          </cell>
          <cell r="CJ419">
            <v>0</v>
          </cell>
          <cell r="CK419">
            <v>0</v>
          </cell>
          <cell r="CL419">
            <v>0</v>
          </cell>
          <cell r="CM419">
            <v>0</v>
          </cell>
          <cell r="CN419">
            <v>0</v>
          </cell>
          <cell r="CO419">
            <v>0</v>
          </cell>
          <cell r="CP419">
            <v>0</v>
          </cell>
          <cell r="CQ419">
            <v>0</v>
          </cell>
          <cell r="CR419">
            <v>0</v>
          </cell>
          <cell r="CS419">
            <v>0</v>
          </cell>
          <cell r="CT419">
            <v>0</v>
          </cell>
          <cell r="CU419">
            <v>0</v>
          </cell>
          <cell r="CV419">
            <v>0</v>
          </cell>
          <cell r="CW419">
            <v>0</v>
          </cell>
          <cell r="CX419">
            <v>0</v>
          </cell>
          <cell r="CY419">
            <v>0</v>
          </cell>
          <cell r="CZ419">
            <v>0</v>
          </cell>
          <cell r="DA419">
            <v>0</v>
          </cell>
          <cell r="DB419">
            <v>0</v>
          </cell>
          <cell r="DC419">
            <v>0</v>
          </cell>
          <cell r="DD419">
            <v>0</v>
          </cell>
        </row>
        <row r="420">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0</v>
          </cell>
          <cell r="CB420">
            <v>0</v>
          </cell>
          <cell r="CC420">
            <v>0</v>
          </cell>
          <cell r="CD420">
            <v>0</v>
          </cell>
          <cell r="CE420">
            <v>0</v>
          </cell>
          <cell r="CF420">
            <v>0</v>
          </cell>
          <cell r="CG420">
            <v>0</v>
          </cell>
          <cell r="CH420">
            <v>0</v>
          </cell>
          <cell r="CI420">
            <v>0</v>
          </cell>
          <cell r="CJ420">
            <v>0</v>
          </cell>
          <cell r="CK420">
            <v>0</v>
          </cell>
          <cell r="CL420">
            <v>0</v>
          </cell>
          <cell r="CM420">
            <v>0</v>
          </cell>
          <cell r="CN420">
            <v>0</v>
          </cell>
          <cell r="CO420">
            <v>0</v>
          </cell>
          <cell r="CP420">
            <v>0</v>
          </cell>
          <cell r="CQ420">
            <v>0</v>
          </cell>
          <cell r="CR420">
            <v>0</v>
          </cell>
          <cell r="CS420">
            <v>0</v>
          </cell>
          <cell r="CT420">
            <v>0</v>
          </cell>
          <cell r="CU420">
            <v>0</v>
          </cell>
          <cell r="CV420">
            <v>0</v>
          </cell>
          <cell r="CW420">
            <v>0</v>
          </cell>
          <cell r="CX420">
            <v>0</v>
          </cell>
          <cell r="CY420">
            <v>0</v>
          </cell>
          <cell r="CZ420">
            <v>0</v>
          </cell>
          <cell r="DA420">
            <v>0</v>
          </cell>
          <cell r="DB420">
            <v>0</v>
          </cell>
          <cell r="DC420">
            <v>0</v>
          </cell>
          <cell r="DD420">
            <v>0</v>
          </cell>
        </row>
        <row r="421">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0</v>
          </cell>
          <cell r="CB421">
            <v>0</v>
          </cell>
          <cell r="CC421">
            <v>0</v>
          </cell>
          <cell r="CD421">
            <v>0</v>
          </cell>
          <cell r="CE421">
            <v>0</v>
          </cell>
          <cell r="CF421">
            <v>0</v>
          </cell>
          <cell r="CG421">
            <v>0</v>
          </cell>
          <cell r="CH421">
            <v>0</v>
          </cell>
          <cell r="CI421">
            <v>0</v>
          </cell>
          <cell r="CJ421">
            <v>0</v>
          </cell>
          <cell r="CK421">
            <v>0</v>
          </cell>
          <cell r="CL421">
            <v>0</v>
          </cell>
          <cell r="CM421">
            <v>0</v>
          </cell>
          <cell r="CN421">
            <v>0</v>
          </cell>
          <cell r="CO421">
            <v>0</v>
          </cell>
          <cell r="CP421">
            <v>0</v>
          </cell>
          <cell r="CQ421">
            <v>0</v>
          </cell>
          <cell r="CR421">
            <v>0</v>
          </cell>
          <cell r="CS421">
            <v>0</v>
          </cell>
          <cell r="CT421">
            <v>0</v>
          </cell>
          <cell r="CU421">
            <v>0</v>
          </cell>
          <cell r="CV421">
            <v>0</v>
          </cell>
          <cell r="CW421">
            <v>0</v>
          </cell>
          <cell r="CX421">
            <v>0</v>
          </cell>
          <cell r="CY421">
            <v>0</v>
          </cell>
          <cell r="CZ421">
            <v>0</v>
          </cell>
          <cell r="DA421">
            <v>0</v>
          </cell>
          <cell r="DB421">
            <v>0</v>
          </cell>
          <cell r="DC421">
            <v>0</v>
          </cell>
          <cell r="DD421">
            <v>0</v>
          </cell>
        </row>
        <row r="422">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0</v>
          </cell>
          <cell r="CB422">
            <v>0</v>
          </cell>
          <cell r="CC422">
            <v>0</v>
          </cell>
          <cell r="CD422">
            <v>0</v>
          </cell>
          <cell r="CE422">
            <v>0</v>
          </cell>
          <cell r="CF422">
            <v>0</v>
          </cell>
          <cell r="CG422">
            <v>0</v>
          </cell>
          <cell r="CH422">
            <v>0</v>
          </cell>
          <cell r="CI422">
            <v>0</v>
          </cell>
          <cell r="CJ422">
            <v>0</v>
          </cell>
          <cell r="CK422">
            <v>0</v>
          </cell>
          <cell r="CL422">
            <v>0</v>
          </cell>
          <cell r="CM422">
            <v>0</v>
          </cell>
          <cell r="CN422">
            <v>0</v>
          </cell>
          <cell r="CO422">
            <v>0</v>
          </cell>
          <cell r="CP422">
            <v>0</v>
          </cell>
          <cell r="CQ422">
            <v>0</v>
          </cell>
          <cell r="CR422">
            <v>0</v>
          </cell>
          <cell r="CS422">
            <v>0</v>
          </cell>
          <cell r="CT422">
            <v>0</v>
          </cell>
          <cell r="CU422">
            <v>0</v>
          </cell>
          <cell r="CV422">
            <v>0</v>
          </cell>
          <cell r="CW422">
            <v>0</v>
          </cell>
          <cell r="CX422">
            <v>0</v>
          </cell>
          <cell r="CY422">
            <v>0</v>
          </cell>
          <cell r="CZ422">
            <v>0</v>
          </cell>
          <cell r="DA422">
            <v>0</v>
          </cell>
          <cell r="DB422">
            <v>0</v>
          </cell>
          <cell r="DC422">
            <v>0</v>
          </cell>
          <cell r="DD422">
            <v>0</v>
          </cell>
        </row>
        <row r="423">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0</v>
          </cell>
          <cell r="CB423">
            <v>0</v>
          </cell>
          <cell r="CC423">
            <v>0</v>
          </cell>
          <cell r="CD423">
            <v>0</v>
          </cell>
          <cell r="CE423">
            <v>0</v>
          </cell>
          <cell r="CF423">
            <v>0</v>
          </cell>
          <cell r="CG423">
            <v>0</v>
          </cell>
          <cell r="CH423">
            <v>0</v>
          </cell>
          <cell r="CI423">
            <v>0</v>
          </cell>
          <cell r="CJ423">
            <v>0</v>
          </cell>
          <cell r="CK423">
            <v>0</v>
          </cell>
          <cell r="CL423">
            <v>0</v>
          </cell>
          <cell r="CM423">
            <v>0</v>
          </cell>
          <cell r="CN423">
            <v>0</v>
          </cell>
          <cell r="CO423">
            <v>0</v>
          </cell>
          <cell r="CP423">
            <v>0</v>
          </cell>
          <cell r="CQ423">
            <v>0</v>
          </cell>
          <cell r="CR423">
            <v>0</v>
          </cell>
          <cell r="CS423">
            <v>0</v>
          </cell>
          <cell r="CT423">
            <v>0</v>
          </cell>
          <cell r="CU423">
            <v>0</v>
          </cell>
          <cell r="CV423">
            <v>0</v>
          </cell>
          <cell r="CW423">
            <v>0</v>
          </cell>
          <cell r="CX423">
            <v>0</v>
          </cell>
          <cell r="CY423">
            <v>0</v>
          </cell>
          <cell r="CZ423">
            <v>0</v>
          </cell>
          <cell r="DA423">
            <v>0</v>
          </cell>
          <cell r="DB423">
            <v>0</v>
          </cell>
          <cell r="DC423">
            <v>0</v>
          </cell>
          <cell r="DD423">
            <v>0</v>
          </cell>
        </row>
        <row r="424">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0</v>
          </cell>
          <cell r="CB424">
            <v>0</v>
          </cell>
          <cell r="CC424">
            <v>0</v>
          </cell>
          <cell r="CD424">
            <v>0</v>
          </cell>
          <cell r="CE424">
            <v>0</v>
          </cell>
          <cell r="CF424">
            <v>0</v>
          </cell>
          <cell r="CG424">
            <v>0</v>
          </cell>
          <cell r="CH424">
            <v>0</v>
          </cell>
          <cell r="CI424">
            <v>0</v>
          </cell>
          <cell r="CJ424">
            <v>0</v>
          </cell>
          <cell r="CK424">
            <v>0</v>
          </cell>
          <cell r="CL424">
            <v>0</v>
          </cell>
          <cell r="CM424">
            <v>0</v>
          </cell>
          <cell r="CN424">
            <v>0</v>
          </cell>
          <cell r="CO424">
            <v>0</v>
          </cell>
          <cell r="CP424">
            <v>0</v>
          </cell>
          <cell r="CQ424">
            <v>0</v>
          </cell>
          <cell r="CR424">
            <v>0</v>
          </cell>
          <cell r="CS424">
            <v>0</v>
          </cell>
          <cell r="CT424">
            <v>0</v>
          </cell>
          <cell r="CU424">
            <v>0</v>
          </cell>
          <cell r="CV424">
            <v>0</v>
          </cell>
          <cell r="CW424">
            <v>0</v>
          </cell>
          <cell r="CX424">
            <v>0</v>
          </cell>
          <cell r="CY424">
            <v>0</v>
          </cell>
          <cell r="CZ424">
            <v>0</v>
          </cell>
          <cell r="DA424">
            <v>0</v>
          </cell>
          <cell r="DB424">
            <v>0</v>
          </cell>
          <cell r="DC424">
            <v>0</v>
          </cell>
          <cell r="DD424">
            <v>0</v>
          </cell>
        </row>
        <row r="425">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0</v>
          </cell>
          <cell r="CB425">
            <v>0</v>
          </cell>
          <cell r="CC425">
            <v>0</v>
          </cell>
          <cell r="CD425">
            <v>0</v>
          </cell>
          <cell r="CE425">
            <v>0</v>
          </cell>
          <cell r="CF425">
            <v>0</v>
          </cell>
          <cell r="CG425">
            <v>0</v>
          </cell>
          <cell r="CH425">
            <v>0</v>
          </cell>
          <cell r="CI425">
            <v>0</v>
          </cell>
          <cell r="CJ425">
            <v>0</v>
          </cell>
          <cell r="CK425">
            <v>0</v>
          </cell>
          <cell r="CL425">
            <v>0</v>
          </cell>
          <cell r="CM425">
            <v>0</v>
          </cell>
          <cell r="CN425">
            <v>0</v>
          </cell>
          <cell r="CO425">
            <v>0</v>
          </cell>
          <cell r="CP425">
            <v>0</v>
          </cell>
          <cell r="CQ425">
            <v>0</v>
          </cell>
          <cell r="CR425">
            <v>0</v>
          </cell>
          <cell r="CS425">
            <v>0</v>
          </cell>
          <cell r="CT425">
            <v>0</v>
          </cell>
          <cell r="CU425">
            <v>0</v>
          </cell>
          <cell r="CV425">
            <v>0</v>
          </cell>
          <cell r="CW425">
            <v>0</v>
          </cell>
          <cell r="CX425">
            <v>0</v>
          </cell>
          <cell r="CY425">
            <v>0</v>
          </cell>
          <cell r="CZ425">
            <v>0</v>
          </cell>
          <cell r="DA425">
            <v>0</v>
          </cell>
          <cell r="DB425">
            <v>0</v>
          </cell>
          <cell r="DC425">
            <v>0</v>
          </cell>
          <cell r="DD425">
            <v>0</v>
          </cell>
        </row>
        <row r="426">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H426">
            <v>0</v>
          </cell>
          <cell r="CI426">
            <v>0</v>
          </cell>
          <cell r="CJ426">
            <v>0</v>
          </cell>
          <cell r="CK426">
            <v>0</v>
          </cell>
          <cell r="CL426">
            <v>0</v>
          </cell>
          <cell r="CM426">
            <v>0</v>
          </cell>
          <cell r="CN426">
            <v>0</v>
          </cell>
          <cell r="CO426">
            <v>0</v>
          </cell>
          <cell r="CP426">
            <v>0</v>
          </cell>
          <cell r="CQ426">
            <v>0</v>
          </cell>
          <cell r="CR426">
            <v>0</v>
          </cell>
          <cell r="CS426">
            <v>0</v>
          </cell>
          <cell r="CT426">
            <v>0</v>
          </cell>
          <cell r="CU426">
            <v>0</v>
          </cell>
          <cell r="CV426">
            <v>0</v>
          </cell>
          <cell r="CW426">
            <v>0</v>
          </cell>
          <cell r="CX426">
            <v>0</v>
          </cell>
          <cell r="CY426">
            <v>0</v>
          </cell>
          <cell r="CZ426">
            <v>0</v>
          </cell>
          <cell r="DA426">
            <v>0</v>
          </cell>
          <cell r="DB426">
            <v>0</v>
          </cell>
          <cell r="DC426">
            <v>0</v>
          </cell>
          <cell r="DD426">
            <v>0</v>
          </cell>
        </row>
        <row r="427">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v>
          </cell>
          <cell r="CB427">
            <v>0</v>
          </cell>
          <cell r="CC427">
            <v>0</v>
          </cell>
          <cell r="CD427">
            <v>0</v>
          </cell>
          <cell r="CE427">
            <v>0</v>
          </cell>
          <cell r="CF427">
            <v>0</v>
          </cell>
          <cell r="CG427">
            <v>0</v>
          </cell>
          <cell r="CH427">
            <v>0</v>
          </cell>
          <cell r="CI427">
            <v>0</v>
          </cell>
          <cell r="CJ427">
            <v>0</v>
          </cell>
          <cell r="CK427">
            <v>0</v>
          </cell>
          <cell r="CL427">
            <v>0</v>
          </cell>
          <cell r="CM427">
            <v>0</v>
          </cell>
          <cell r="CN427">
            <v>0</v>
          </cell>
          <cell r="CO427">
            <v>0</v>
          </cell>
          <cell r="CP427">
            <v>0</v>
          </cell>
          <cell r="CQ427">
            <v>0</v>
          </cell>
          <cell r="CR427">
            <v>0</v>
          </cell>
          <cell r="CS427">
            <v>0</v>
          </cell>
          <cell r="CT427">
            <v>0</v>
          </cell>
          <cell r="CU427">
            <v>0</v>
          </cell>
          <cell r="CV427">
            <v>0</v>
          </cell>
          <cell r="CW427">
            <v>0</v>
          </cell>
          <cell r="CX427">
            <v>0</v>
          </cell>
          <cell r="CY427">
            <v>0</v>
          </cell>
          <cell r="CZ427">
            <v>0</v>
          </cell>
          <cell r="DA427">
            <v>0</v>
          </cell>
          <cell r="DB427">
            <v>0</v>
          </cell>
          <cell r="DC427">
            <v>0</v>
          </cell>
          <cell r="DD427">
            <v>0</v>
          </cell>
        </row>
        <row r="428">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v>
          </cell>
          <cell r="CB428">
            <v>0</v>
          </cell>
          <cell r="CC428">
            <v>0</v>
          </cell>
          <cell r="CD428">
            <v>0</v>
          </cell>
          <cell r="CE428">
            <v>0</v>
          </cell>
          <cell r="CF428">
            <v>0</v>
          </cell>
          <cell r="CG428">
            <v>0</v>
          </cell>
          <cell r="CH428">
            <v>0</v>
          </cell>
          <cell r="CI428">
            <v>0</v>
          </cell>
          <cell r="CJ428">
            <v>0</v>
          </cell>
          <cell r="CK428">
            <v>0</v>
          </cell>
          <cell r="CL428">
            <v>0</v>
          </cell>
          <cell r="CM428">
            <v>0</v>
          </cell>
          <cell r="CN428">
            <v>0</v>
          </cell>
          <cell r="CO428">
            <v>0</v>
          </cell>
          <cell r="CP428">
            <v>0</v>
          </cell>
          <cell r="CQ428">
            <v>0</v>
          </cell>
          <cell r="CR428">
            <v>0</v>
          </cell>
          <cell r="CS428">
            <v>0</v>
          </cell>
          <cell r="CT428">
            <v>0</v>
          </cell>
          <cell r="CU428">
            <v>0</v>
          </cell>
          <cell r="CV428">
            <v>0</v>
          </cell>
          <cell r="CW428">
            <v>0</v>
          </cell>
          <cell r="CX428">
            <v>0</v>
          </cell>
          <cell r="CY428">
            <v>0</v>
          </cell>
          <cell r="CZ428">
            <v>0</v>
          </cell>
          <cell r="DA428">
            <v>0</v>
          </cell>
          <cell r="DB428">
            <v>0</v>
          </cell>
          <cell r="DC428">
            <v>0</v>
          </cell>
          <cell r="DD428">
            <v>0</v>
          </cell>
        </row>
        <row r="429">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0</v>
          </cell>
          <cell r="CB429">
            <v>0</v>
          </cell>
          <cell r="CC429">
            <v>0</v>
          </cell>
          <cell r="CD429">
            <v>0</v>
          </cell>
          <cell r="CE429">
            <v>0</v>
          </cell>
          <cell r="CF429">
            <v>0</v>
          </cell>
          <cell r="CG429">
            <v>0</v>
          </cell>
          <cell r="CH429">
            <v>0</v>
          </cell>
          <cell r="CI429">
            <v>0</v>
          </cell>
          <cell r="CJ429">
            <v>0</v>
          </cell>
          <cell r="CK429">
            <v>0</v>
          </cell>
          <cell r="CL429">
            <v>0</v>
          </cell>
          <cell r="CM429">
            <v>0</v>
          </cell>
          <cell r="CN429">
            <v>0</v>
          </cell>
          <cell r="CO429">
            <v>0</v>
          </cell>
          <cell r="CP429">
            <v>0</v>
          </cell>
          <cell r="CQ429">
            <v>0</v>
          </cell>
          <cell r="CR429">
            <v>0</v>
          </cell>
          <cell r="CS429">
            <v>0</v>
          </cell>
          <cell r="CT429">
            <v>0</v>
          </cell>
          <cell r="CU429">
            <v>0</v>
          </cell>
          <cell r="CV429">
            <v>0</v>
          </cell>
          <cell r="CW429">
            <v>0</v>
          </cell>
          <cell r="CX429">
            <v>0</v>
          </cell>
          <cell r="CY429">
            <v>0</v>
          </cell>
          <cell r="CZ429">
            <v>0</v>
          </cell>
          <cell r="DA429">
            <v>0</v>
          </cell>
          <cell r="DB429">
            <v>0</v>
          </cell>
          <cell r="DC429">
            <v>0</v>
          </cell>
          <cell r="DD429">
            <v>0</v>
          </cell>
        </row>
        <row r="430">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0</v>
          </cell>
          <cell r="CB430">
            <v>0</v>
          </cell>
          <cell r="CC430">
            <v>0</v>
          </cell>
          <cell r="CD430">
            <v>0</v>
          </cell>
          <cell r="CE430">
            <v>0</v>
          </cell>
          <cell r="CF430">
            <v>0</v>
          </cell>
          <cell r="CG430">
            <v>0</v>
          </cell>
          <cell r="CH430">
            <v>0</v>
          </cell>
          <cell r="CI430">
            <v>0</v>
          </cell>
          <cell r="CJ430">
            <v>0</v>
          </cell>
          <cell r="CK430">
            <v>0</v>
          </cell>
          <cell r="CL430">
            <v>0</v>
          </cell>
          <cell r="CM430">
            <v>0</v>
          </cell>
          <cell r="CN430">
            <v>0</v>
          </cell>
          <cell r="CO430">
            <v>0</v>
          </cell>
          <cell r="CP430">
            <v>0</v>
          </cell>
          <cell r="CQ430">
            <v>0</v>
          </cell>
          <cell r="CR430">
            <v>0</v>
          </cell>
          <cell r="CS430">
            <v>0</v>
          </cell>
          <cell r="CT430">
            <v>0</v>
          </cell>
          <cell r="CU430">
            <v>0</v>
          </cell>
          <cell r="CV430">
            <v>0</v>
          </cell>
          <cell r="CW430">
            <v>0</v>
          </cell>
          <cell r="CX430">
            <v>0</v>
          </cell>
          <cell r="CY430">
            <v>0</v>
          </cell>
          <cell r="CZ430">
            <v>0</v>
          </cell>
          <cell r="DA430">
            <v>0</v>
          </cell>
          <cell r="DB430">
            <v>0</v>
          </cell>
          <cell r="DC430">
            <v>0</v>
          </cell>
          <cell r="DD430">
            <v>0</v>
          </cell>
        </row>
        <row r="431">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0</v>
          </cell>
          <cell r="CB431">
            <v>0</v>
          </cell>
          <cell r="CC431">
            <v>0</v>
          </cell>
          <cell r="CD431">
            <v>0</v>
          </cell>
          <cell r="CE431">
            <v>0</v>
          </cell>
          <cell r="CF431">
            <v>0</v>
          </cell>
          <cell r="CG431">
            <v>0</v>
          </cell>
          <cell r="CH431">
            <v>0</v>
          </cell>
          <cell r="CI431">
            <v>0</v>
          </cell>
          <cell r="CJ431">
            <v>0</v>
          </cell>
          <cell r="CK431">
            <v>0</v>
          </cell>
          <cell r="CL431">
            <v>0</v>
          </cell>
          <cell r="CM431">
            <v>0</v>
          </cell>
          <cell r="CN431">
            <v>0</v>
          </cell>
          <cell r="CO431">
            <v>0</v>
          </cell>
          <cell r="CP431">
            <v>0</v>
          </cell>
          <cell r="CQ431">
            <v>0</v>
          </cell>
          <cell r="CR431">
            <v>0</v>
          </cell>
          <cell r="CS431">
            <v>0</v>
          </cell>
          <cell r="CT431">
            <v>0</v>
          </cell>
          <cell r="CU431">
            <v>0</v>
          </cell>
          <cell r="CV431">
            <v>0</v>
          </cell>
          <cell r="CW431">
            <v>0</v>
          </cell>
          <cell r="CX431">
            <v>0</v>
          </cell>
          <cell r="CY431">
            <v>0</v>
          </cell>
          <cell r="CZ431">
            <v>0</v>
          </cell>
          <cell r="DA431">
            <v>0</v>
          </cell>
          <cell r="DB431">
            <v>0</v>
          </cell>
          <cell r="DC431">
            <v>0</v>
          </cell>
          <cell r="DD431">
            <v>0</v>
          </cell>
        </row>
        <row r="432">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0</v>
          </cell>
          <cell r="CB432">
            <v>0</v>
          </cell>
          <cell r="CC432">
            <v>0</v>
          </cell>
          <cell r="CD432">
            <v>0</v>
          </cell>
          <cell r="CE432">
            <v>0</v>
          </cell>
          <cell r="CF432">
            <v>0</v>
          </cell>
          <cell r="CG432">
            <v>0</v>
          </cell>
          <cell r="CH432">
            <v>0</v>
          </cell>
          <cell r="CI432">
            <v>0</v>
          </cell>
          <cell r="CJ432">
            <v>0</v>
          </cell>
          <cell r="CK432">
            <v>0</v>
          </cell>
          <cell r="CL432">
            <v>0</v>
          </cell>
          <cell r="CM432">
            <v>0</v>
          </cell>
          <cell r="CN432">
            <v>0</v>
          </cell>
          <cell r="CO432">
            <v>0</v>
          </cell>
          <cell r="CP432">
            <v>0</v>
          </cell>
          <cell r="CQ432">
            <v>0</v>
          </cell>
          <cell r="CR432">
            <v>0</v>
          </cell>
          <cell r="CS432">
            <v>0</v>
          </cell>
          <cell r="CT432">
            <v>0</v>
          </cell>
          <cell r="CU432">
            <v>0</v>
          </cell>
          <cell r="CV432">
            <v>0</v>
          </cell>
          <cell r="CW432">
            <v>0</v>
          </cell>
          <cell r="CX432">
            <v>0</v>
          </cell>
          <cell r="CY432">
            <v>0</v>
          </cell>
          <cell r="CZ432">
            <v>0</v>
          </cell>
          <cell r="DA432">
            <v>0</v>
          </cell>
          <cell r="DB432">
            <v>0</v>
          </cell>
          <cell r="DC432">
            <v>0</v>
          </cell>
          <cell r="DD432">
            <v>0</v>
          </cell>
        </row>
        <row r="433">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0</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0</v>
          </cell>
          <cell r="DB433">
            <v>0</v>
          </cell>
          <cell r="DC433">
            <v>0</v>
          </cell>
          <cell r="DD433">
            <v>0</v>
          </cell>
        </row>
        <row r="434">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0</v>
          </cell>
          <cell r="CB434">
            <v>0</v>
          </cell>
          <cell r="CC434">
            <v>0</v>
          </cell>
          <cell r="CD434">
            <v>0</v>
          </cell>
          <cell r="CE434">
            <v>0</v>
          </cell>
          <cell r="CF434">
            <v>0</v>
          </cell>
          <cell r="CG434">
            <v>0</v>
          </cell>
          <cell r="CH434">
            <v>0</v>
          </cell>
          <cell r="CI434">
            <v>0</v>
          </cell>
          <cell r="CJ434">
            <v>0</v>
          </cell>
          <cell r="CK434">
            <v>0</v>
          </cell>
          <cell r="CL434">
            <v>0</v>
          </cell>
          <cell r="CM434">
            <v>0</v>
          </cell>
          <cell r="CN434">
            <v>0</v>
          </cell>
          <cell r="CO434">
            <v>0</v>
          </cell>
          <cell r="CP434">
            <v>0</v>
          </cell>
          <cell r="CQ434">
            <v>0</v>
          </cell>
          <cell r="CR434">
            <v>0</v>
          </cell>
          <cell r="CS434">
            <v>0</v>
          </cell>
          <cell r="CT434">
            <v>0</v>
          </cell>
          <cell r="CU434">
            <v>0</v>
          </cell>
          <cell r="CV434">
            <v>0</v>
          </cell>
          <cell r="CW434">
            <v>0</v>
          </cell>
          <cell r="CX434">
            <v>0</v>
          </cell>
          <cell r="CY434">
            <v>0</v>
          </cell>
          <cell r="CZ434">
            <v>0</v>
          </cell>
          <cell r="DA434">
            <v>0</v>
          </cell>
          <cell r="DB434">
            <v>0</v>
          </cell>
          <cell r="DC434">
            <v>0</v>
          </cell>
          <cell r="DD434">
            <v>0</v>
          </cell>
        </row>
        <row r="435">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0</v>
          </cell>
          <cell r="CB435">
            <v>0</v>
          </cell>
          <cell r="CC435">
            <v>0</v>
          </cell>
          <cell r="CD435">
            <v>0</v>
          </cell>
          <cell r="CE435">
            <v>0</v>
          </cell>
          <cell r="CF435">
            <v>0</v>
          </cell>
          <cell r="CG435">
            <v>0</v>
          </cell>
          <cell r="CH435">
            <v>0</v>
          </cell>
          <cell r="CI435">
            <v>0</v>
          </cell>
          <cell r="CJ435">
            <v>0</v>
          </cell>
          <cell r="CK435">
            <v>0</v>
          </cell>
          <cell r="CL435">
            <v>0</v>
          </cell>
          <cell r="CM435">
            <v>0</v>
          </cell>
          <cell r="CN435">
            <v>0</v>
          </cell>
          <cell r="CO435">
            <v>0</v>
          </cell>
          <cell r="CP435">
            <v>0</v>
          </cell>
          <cell r="CQ435">
            <v>0</v>
          </cell>
          <cell r="CR435">
            <v>0</v>
          </cell>
          <cell r="CS435">
            <v>0</v>
          </cell>
          <cell r="CT435">
            <v>0</v>
          </cell>
          <cell r="CU435">
            <v>0</v>
          </cell>
          <cell r="CV435">
            <v>0</v>
          </cell>
          <cell r="CW435">
            <v>0</v>
          </cell>
          <cell r="CX435">
            <v>0</v>
          </cell>
          <cell r="CY435">
            <v>0</v>
          </cell>
          <cell r="CZ435">
            <v>0</v>
          </cell>
          <cell r="DA435">
            <v>0</v>
          </cell>
          <cell r="DB435">
            <v>0</v>
          </cell>
          <cell r="DC435">
            <v>0</v>
          </cell>
          <cell r="DD435">
            <v>0</v>
          </cell>
        </row>
        <row r="436">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0</v>
          </cell>
          <cell r="CC436">
            <v>0</v>
          </cell>
          <cell r="CD436">
            <v>0</v>
          </cell>
          <cell r="CE436">
            <v>0</v>
          </cell>
          <cell r="CF436">
            <v>0</v>
          </cell>
          <cell r="CG436">
            <v>0</v>
          </cell>
          <cell r="CH436">
            <v>0</v>
          </cell>
          <cell r="CI436">
            <v>0</v>
          </cell>
          <cell r="CJ436">
            <v>0</v>
          </cell>
          <cell r="CK436">
            <v>0</v>
          </cell>
          <cell r="CL436">
            <v>0</v>
          </cell>
          <cell r="CM436">
            <v>0</v>
          </cell>
          <cell r="CN436">
            <v>0</v>
          </cell>
          <cell r="CO436">
            <v>0</v>
          </cell>
          <cell r="CP436">
            <v>0</v>
          </cell>
          <cell r="CQ436">
            <v>0</v>
          </cell>
          <cell r="CR436">
            <v>0</v>
          </cell>
          <cell r="CS436">
            <v>0</v>
          </cell>
          <cell r="CT436">
            <v>0</v>
          </cell>
          <cell r="CU436">
            <v>0</v>
          </cell>
          <cell r="CV436">
            <v>0</v>
          </cell>
          <cell r="CW436">
            <v>0</v>
          </cell>
          <cell r="CX436">
            <v>0</v>
          </cell>
          <cell r="CY436">
            <v>0</v>
          </cell>
          <cell r="CZ436">
            <v>0</v>
          </cell>
          <cell r="DA436">
            <v>0</v>
          </cell>
          <cell r="DB436">
            <v>0</v>
          </cell>
          <cell r="DC436">
            <v>0</v>
          </cell>
          <cell r="DD436">
            <v>0</v>
          </cell>
        </row>
        <row r="437">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row>
        <row r="438">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row>
        <row r="439">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0</v>
          </cell>
          <cell r="CB439">
            <v>0</v>
          </cell>
          <cell r="CC439">
            <v>0</v>
          </cell>
          <cell r="CD439">
            <v>0</v>
          </cell>
          <cell r="CE439">
            <v>0</v>
          </cell>
          <cell r="CF439">
            <v>0</v>
          </cell>
          <cell r="CG439">
            <v>0</v>
          </cell>
          <cell r="CH439">
            <v>0</v>
          </cell>
          <cell r="CI439">
            <v>0</v>
          </cell>
          <cell r="CJ439">
            <v>0</v>
          </cell>
          <cell r="CK439">
            <v>0</v>
          </cell>
          <cell r="CL439">
            <v>0</v>
          </cell>
          <cell r="CM439">
            <v>0</v>
          </cell>
          <cell r="CN439">
            <v>0</v>
          </cell>
          <cell r="CO439">
            <v>0</v>
          </cell>
          <cell r="CP439">
            <v>0</v>
          </cell>
          <cell r="CQ439">
            <v>0</v>
          </cell>
          <cell r="CR439">
            <v>0</v>
          </cell>
          <cell r="CS439">
            <v>0</v>
          </cell>
          <cell r="CT439">
            <v>0</v>
          </cell>
          <cell r="CU439">
            <v>0</v>
          </cell>
          <cell r="CV439">
            <v>0</v>
          </cell>
          <cell r="CW439">
            <v>0</v>
          </cell>
          <cell r="CX439">
            <v>0</v>
          </cell>
          <cell r="CY439">
            <v>0</v>
          </cell>
          <cell r="CZ439">
            <v>0</v>
          </cell>
          <cell r="DA439">
            <v>0</v>
          </cell>
          <cell r="DB439">
            <v>0</v>
          </cell>
          <cell r="DC439">
            <v>0</v>
          </cell>
          <cell r="DD439">
            <v>0</v>
          </cell>
        </row>
        <row r="440">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0</v>
          </cell>
          <cell r="CB440">
            <v>0</v>
          </cell>
          <cell r="CC440">
            <v>0</v>
          </cell>
          <cell r="CD440">
            <v>0</v>
          </cell>
          <cell r="CE440">
            <v>0</v>
          </cell>
          <cell r="CF440">
            <v>0</v>
          </cell>
          <cell r="CG440">
            <v>0</v>
          </cell>
          <cell r="CH440">
            <v>0</v>
          </cell>
          <cell r="CI440">
            <v>0</v>
          </cell>
          <cell r="CJ440">
            <v>0</v>
          </cell>
          <cell r="CK440">
            <v>0</v>
          </cell>
          <cell r="CL440">
            <v>0</v>
          </cell>
          <cell r="CM440">
            <v>0</v>
          </cell>
          <cell r="CN440">
            <v>0</v>
          </cell>
          <cell r="CO440">
            <v>0</v>
          </cell>
          <cell r="CP440">
            <v>0</v>
          </cell>
          <cell r="CQ440">
            <v>0</v>
          </cell>
          <cell r="CR440">
            <v>0</v>
          </cell>
          <cell r="CS440">
            <v>0</v>
          </cell>
          <cell r="CT440">
            <v>0</v>
          </cell>
          <cell r="CU440">
            <v>0</v>
          </cell>
          <cell r="CV440">
            <v>0</v>
          </cell>
          <cell r="CW440">
            <v>0</v>
          </cell>
          <cell r="CX440">
            <v>0</v>
          </cell>
          <cell r="CY440">
            <v>0</v>
          </cell>
          <cell r="CZ440">
            <v>0</v>
          </cell>
          <cell r="DA440">
            <v>0</v>
          </cell>
          <cell r="DB440">
            <v>0</v>
          </cell>
          <cell r="DC440">
            <v>0</v>
          </cell>
          <cell r="DD440">
            <v>0</v>
          </cell>
        </row>
        <row r="441">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row>
        <row r="442">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0</v>
          </cell>
          <cell r="CB442">
            <v>0</v>
          </cell>
          <cell r="CC442">
            <v>0</v>
          </cell>
          <cell r="CD442">
            <v>0</v>
          </cell>
          <cell r="CE442">
            <v>0</v>
          </cell>
          <cell r="CF442">
            <v>0</v>
          </cell>
          <cell r="CG442">
            <v>0</v>
          </cell>
          <cell r="CH442">
            <v>0</v>
          </cell>
          <cell r="CI442">
            <v>0</v>
          </cell>
          <cell r="CJ442">
            <v>0</v>
          </cell>
          <cell r="CK442">
            <v>0</v>
          </cell>
          <cell r="CL442">
            <v>0</v>
          </cell>
          <cell r="CM442">
            <v>0</v>
          </cell>
          <cell r="CN442">
            <v>0</v>
          </cell>
          <cell r="CO442">
            <v>0</v>
          </cell>
          <cell r="CP442">
            <v>0</v>
          </cell>
          <cell r="CQ442">
            <v>0</v>
          </cell>
          <cell r="CR442">
            <v>0</v>
          </cell>
          <cell r="CS442">
            <v>0</v>
          </cell>
          <cell r="CT442">
            <v>0</v>
          </cell>
          <cell r="CU442">
            <v>0</v>
          </cell>
          <cell r="CV442">
            <v>0</v>
          </cell>
          <cell r="CW442">
            <v>0</v>
          </cell>
          <cell r="CX442">
            <v>0</v>
          </cell>
          <cell r="CY442">
            <v>0</v>
          </cell>
          <cell r="CZ442">
            <v>0</v>
          </cell>
          <cell r="DA442">
            <v>0</v>
          </cell>
          <cell r="DB442">
            <v>0</v>
          </cell>
          <cell r="DC442">
            <v>0</v>
          </cell>
          <cell r="DD442">
            <v>0</v>
          </cell>
        </row>
        <row r="443">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0</v>
          </cell>
          <cell r="CB443">
            <v>0</v>
          </cell>
          <cell r="CC443">
            <v>0</v>
          </cell>
          <cell r="CD443">
            <v>0</v>
          </cell>
          <cell r="CE443">
            <v>0</v>
          </cell>
          <cell r="CF443">
            <v>0</v>
          </cell>
          <cell r="CG443">
            <v>0</v>
          </cell>
          <cell r="CH443">
            <v>0</v>
          </cell>
          <cell r="CI443">
            <v>0</v>
          </cell>
          <cell r="CJ443">
            <v>0</v>
          </cell>
          <cell r="CK443">
            <v>0</v>
          </cell>
          <cell r="CL443">
            <v>0</v>
          </cell>
          <cell r="CM443">
            <v>0</v>
          </cell>
          <cell r="CN443">
            <v>0</v>
          </cell>
          <cell r="CO443">
            <v>0</v>
          </cell>
          <cell r="CP443">
            <v>0</v>
          </cell>
          <cell r="CQ443">
            <v>0</v>
          </cell>
          <cell r="CR443">
            <v>0</v>
          </cell>
          <cell r="CS443">
            <v>0</v>
          </cell>
          <cell r="CT443">
            <v>0</v>
          </cell>
          <cell r="CU443">
            <v>0</v>
          </cell>
          <cell r="CV443">
            <v>0</v>
          </cell>
          <cell r="CW443">
            <v>0</v>
          </cell>
          <cell r="CX443">
            <v>0</v>
          </cell>
          <cell r="CY443">
            <v>0</v>
          </cell>
          <cell r="CZ443">
            <v>0</v>
          </cell>
          <cell r="DA443">
            <v>0</v>
          </cell>
          <cell r="DB443">
            <v>0</v>
          </cell>
          <cell r="DC443">
            <v>0</v>
          </cell>
          <cell r="DD443">
            <v>0</v>
          </cell>
        </row>
        <row r="444">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0</v>
          </cell>
          <cell r="CB444">
            <v>0</v>
          </cell>
          <cell r="CC444">
            <v>0</v>
          </cell>
          <cell r="CD444">
            <v>0</v>
          </cell>
          <cell r="CE444">
            <v>0</v>
          </cell>
          <cell r="CF444">
            <v>0</v>
          </cell>
          <cell r="CG444">
            <v>0</v>
          </cell>
          <cell r="CH444">
            <v>0</v>
          </cell>
          <cell r="CI444">
            <v>0</v>
          </cell>
          <cell r="CJ444">
            <v>0</v>
          </cell>
          <cell r="CK444">
            <v>0</v>
          </cell>
          <cell r="CL444">
            <v>0</v>
          </cell>
          <cell r="CM444">
            <v>0</v>
          </cell>
          <cell r="CN444">
            <v>0</v>
          </cell>
          <cell r="CO444">
            <v>0</v>
          </cell>
          <cell r="CP444">
            <v>0</v>
          </cell>
          <cell r="CQ444">
            <v>0</v>
          </cell>
          <cell r="CR444">
            <v>0</v>
          </cell>
          <cell r="CS444">
            <v>0</v>
          </cell>
          <cell r="CT444">
            <v>0</v>
          </cell>
          <cell r="CU444">
            <v>0</v>
          </cell>
          <cell r="CV444">
            <v>0</v>
          </cell>
          <cell r="CW444">
            <v>0</v>
          </cell>
          <cell r="CX444">
            <v>0</v>
          </cell>
          <cell r="CY444">
            <v>0</v>
          </cell>
          <cell r="CZ444">
            <v>0</v>
          </cell>
          <cell r="DA444">
            <v>0</v>
          </cell>
          <cell r="DB444">
            <v>0</v>
          </cell>
          <cell r="DC444">
            <v>0</v>
          </cell>
          <cell r="DD444">
            <v>0</v>
          </cell>
        </row>
        <row r="445">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0</v>
          </cell>
          <cell r="CB445">
            <v>0</v>
          </cell>
          <cell r="CC445">
            <v>0</v>
          </cell>
          <cell r="CD445">
            <v>0</v>
          </cell>
          <cell r="CE445">
            <v>0</v>
          </cell>
          <cell r="CF445">
            <v>0</v>
          </cell>
          <cell r="CG445">
            <v>0</v>
          </cell>
          <cell r="CH445">
            <v>0</v>
          </cell>
          <cell r="CI445">
            <v>0</v>
          </cell>
          <cell r="CJ445">
            <v>0</v>
          </cell>
          <cell r="CK445">
            <v>0</v>
          </cell>
          <cell r="CL445">
            <v>0</v>
          </cell>
          <cell r="CM445">
            <v>0</v>
          </cell>
          <cell r="CN445">
            <v>0</v>
          </cell>
          <cell r="CO445">
            <v>0</v>
          </cell>
          <cell r="CP445">
            <v>0</v>
          </cell>
          <cell r="CQ445">
            <v>0</v>
          </cell>
          <cell r="CR445">
            <v>0</v>
          </cell>
          <cell r="CS445">
            <v>0</v>
          </cell>
          <cell r="CT445">
            <v>0</v>
          </cell>
          <cell r="CU445">
            <v>0</v>
          </cell>
          <cell r="CV445">
            <v>0</v>
          </cell>
          <cell r="CW445">
            <v>0</v>
          </cell>
          <cell r="CX445">
            <v>0</v>
          </cell>
          <cell r="CY445">
            <v>0</v>
          </cell>
          <cell r="CZ445">
            <v>0</v>
          </cell>
          <cell r="DA445">
            <v>0</v>
          </cell>
          <cell r="DB445">
            <v>0</v>
          </cell>
          <cell r="DC445">
            <v>0</v>
          </cell>
          <cell r="DD445">
            <v>0</v>
          </cell>
        </row>
        <row r="446">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0</v>
          </cell>
          <cell r="CB446">
            <v>0</v>
          </cell>
          <cell r="CC446">
            <v>0</v>
          </cell>
          <cell r="CD446">
            <v>0</v>
          </cell>
          <cell r="CE446">
            <v>0</v>
          </cell>
          <cell r="CF446">
            <v>0</v>
          </cell>
          <cell r="CG446">
            <v>0</v>
          </cell>
          <cell r="CH446">
            <v>0</v>
          </cell>
          <cell r="CI446">
            <v>0</v>
          </cell>
          <cell r="CJ446">
            <v>0</v>
          </cell>
          <cell r="CK446">
            <v>0</v>
          </cell>
          <cell r="CL446">
            <v>0</v>
          </cell>
          <cell r="CM446">
            <v>0</v>
          </cell>
          <cell r="CN446">
            <v>0</v>
          </cell>
          <cell r="CO446">
            <v>0</v>
          </cell>
          <cell r="CP446">
            <v>0</v>
          </cell>
          <cell r="CQ446">
            <v>0</v>
          </cell>
          <cell r="CR446">
            <v>0</v>
          </cell>
          <cell r="CS446">
            <v>0</v>
          </cell>
          <cell r="CT446">
            <v>0</v>
          </cell>
          <cell r="CU446">
            <v>0</v>
          </cell>
          <cell r="CV446">
            <v>0</v>
          </cell>
          <cell r="CW446">
            <v>0</v>
          </cell>
          <cell r="CX446">
            <v>0</v>
          </cell>
          <cell r="CY446">
            <v>0</v>
          </cell>
          <cell r="CZ446">
            <v>0</v>
          </cell>
          <cell r="DA446">
            <v>0</v>
          </cell>
          <cell r="DB446">
            <v>0</v>
          </cell>
          <cell r="DC446">
            <v>0</v>
          </cell>
          <cell r="DD446">
            <v>0</v>
          </cell>
        </row>
        <row r="447">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H447">
            <v>0</v>
          </cell>
          <cell r="CI447">
            <v>0</v>
          </cell>
          <cell r="CJ447">
            <v>0</v>
          </cell>
          <cell r="CK447">
            <v>0</v>
          </cell>
          <cell r="CL447">
            <v>0</v>
          </cell>
          <cell r="CM447">
            <v>0</v>
          </cell>
          <cell r="CN447">
            <v>0</v>
          </cell>
          <cell r="CO447">
            <v>0</v>
          </cell>
          <cell r="CP447">
            <v>0</v>
          </cell>
          <cell r="CQ447">
            <v>0</v>
          </cell>
          <cell r="CR447">
            <v>0</v>
          </cell>
          <cell r="CS447">
            <v>0</v>
          </cell>
          <cell r="CT447">
            <v>0</v>
          </cell>
          <cell r="CU447">
            <v>0</v>
          </cell>
          <cell r="CV447">
            <v>0</v>
          </cell>
          <cell r="CW447">
            <v>0</v>
          </cell>
          <cell r="CX447">
            <v>0</v>
          </cell>
          <cell r="CY447">
            <v>0</v>
          </cell>
          <cell r="CZ447">
            <v>0</v>
          </cell>
          <cell r="DA447">
            <v>0</v>
          </cell>
          <cell r="DB447">
            <v>0</v>
          </cell>
          <cell r="DC447">
            <v>0</v>
          </cell>
          <cell r="DD447">
            <v>0</v>
          </cell>
        </row>
        <row r="448">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0</v>
          </cell>
          <cell r="CB448">
            <v>0</v>
          </cell>
          <cell r="CC448">
            <v>0</v>
          </cell>
          <cell r="CD448">
            <v>0</v>
          </cell>
          <cell r="CE448">
            <v>0</v>
          </cell>
          <cell r="CF448">
            <v>0</v>
          </cell>
          <cell r="CG448">
            <v>0</v>
          </cell>
          <cell r="CH448">
            <v>0</v>
          </cell>
          <cell r="CI448">
            <v>0</v>
          </cell>
          <cell r="CJ448">
            <v>0</v>
          </cell>
          <cell r="CK448">
            <v>0</v>
          </cell>
          <cell r="CL448">
            <v>0</v>
          </cell>
          <cell r="CM448">
            <v>0</v>
          </cell>
          <cell r="CN448">
            <v>0</v>
          </cell>
          <cell r="CO448">
            <v>0</v>
          </cell>
          <cell r="CP448">
            <v>0</v>
          </cell>
          <cell r="CQ448">
            <v>0</v>
          </cell>
          <cell r="CR448">
            <v>0</v>
          </cell>
          <cell r="CS448">
            <v>0</v>
          </cell>
          <cell r="CT448">
            <v>0</v>
          </cell>
          <cell r="CU448">
            <v>0</v>
          </cell>
          <cell r="CV448">
            <v>0</v>
          </cell>
          <cell r="CW448">
            <v>0</v>
          </cell>
          <cell r="CX448">
            <v>0</v>
          </cell>
          <cell r="CY448">
            <v>0</v>
          </cell>
          <cell r="CZ448">
            <v>0</v>
          </cell>
          <cell r="DA448">
            <v>0</v>
          </cell>
          <cell r="DB448">
            <v>0</v>
          </cell>
          <cell r="DC448">
            <v>0</v>
          </cell>
          <cell r="DD448">
            <v>0</v>
          </cell>
        </row>
        <row r="449">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row>
        <row r="450">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v>
          </cell>
          <cell r="CB450">
            <v>0</v>
          </cell>
          <cell r="CC450">
            <v>0</v>
          </cell>
          <cell r="CD450">
            <v>0</v>
          </cell>
          <cell r="CE450">
            <v>0</v>
          </cell>
          <cell r="CF450">
            <v>0</v>
          </cell>
          <cell r="CG450">
            <v>0</v>
          </cell>
          <cell r="CH450">
            <v>0</v>
          </cell>
          <cell r="CI450">
            <v>0</v>
          </cell>
          <cell r="CJ450">
            <v>0</v>
          </cell>
          <cell r="CK450">
            <v>0</v>
          </cell>
          <cell r="CL450">
            <v>0</v>
          </cell>
          <cell r="CM450">
            <v>0</v>
          </cell>
          <cell r="CN450">
            <v>0</v>
          </cell>
          <cell r="CO450">
            <v>0</v>
          </cell>
          <cell r="CP450">
            <v>0</v>
          </cell>
          <cell r="CQ450">
            <v>0</v>
          </cell>
          <cell r="CR450">
            <v>0</v>
          </cell>
          <cell r="CS450">
            <v>0</v>
          </cell>
          <cell r="CT450">
            <v>0</v>
          </cell>
          <cell r="CU450">
            <v>0</v>
          </cell>
          <cell r="CV450">
            <v>0</v>
          </cell>
          <cell r="CW450">
            <v>0</v>
          </cell>
          <cell r="CX450">
            <v>0</v>
          </cell>
          <cell r="CY450">
            <v>0</v>
          </cell>
          <cell r="CZ450">
            <v>0</v>
          </cell>
          <cell r="DA450">
            <v>0</v>
          </cell>
          <cell r="DB450">
            <v>0</v>
          </cell>
          <cell r="DC450">
            <v>0</v>
          </cell>
          <cell r="DD450">
            <v>0</v>
          </cell>
        </row>
        <row r="451">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v>
          </cell>
          <cell r="CB451">
            <v>0</v>
          </cell>
          <cell r="CC451">
            <v>0</v>
          </cell>
          <cell r="CD451">
            <v>0</v>
          </cell>
          <cell r="CE451">
            <v>0</v>
          </cell>
          <cell r="CF451">
            <v>0</v>
          </cell>
          <cell r="CG451">
            <v>0</v>
          </cell>
          <cell r="CH451">
            <v>0</v>
          </cell>
          <cell r="CI451">
            <v>0</v>
          </cell>
          <cell r="CJ451">
            <v>0</v>
          </cell>
          <cell r="CK451">
            <v>0</v>
          </cell>
          <cell r="CL451">
            <v>0</v>
          </cell>
          <cell r="CM451">
            <v>0</v>
          </cell>
          <cell r="CN451">
            <v>0</v>
          </cell>
          <cell r="CO451">
            <v>0</v>
          </cell>
          <cell r="CP451">
            <v>0</v>
          </cell>
          <cell r="CQ451">
            <v>0</v>
          </cell>
          <cell r="CR451">
            <v>0</v>
          </cell>
          <cell r="CS451">
            <v>0</v>
          </cell>
          <cell r="CT451">
            <v>0</v>
          </cell>
          <cell r="CU451">
            <v>0</v>
          </cell>
          <cell r="CV451">
            <v>0</v>
          </cell>
          <cell r="CW451">
            <v>0</v>
          </cell>
          <cell r="CX451">
            <v>0</v>
          </cell>
          <cell r="CY451">
            <v>0</v>
          </cell>
          <cell r="CZ451">
            <v>0</v>
          </cell>
          <cell r="DA451">
            <v>0</v>
          </cell>
          <cell r="DB451">
            <v>0</v>
          </cell>
          <cell r="DC451">
            <v>0</v>
          </cell>
          <cell r="DD451">
            <v>0</v>
          </cell>
        </row>
        <row r="452">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0</v>
          </cell>
          <cell r="CB452">
            <v>0</v>
          </cell>
          <cell r="CC452">
            <v>0</v>
          </cell>
          <cell r="CD452">
            <v>0</v>
          </cell>
          <cell r="CE452">
            <v>0</v>
          </cell>
          <cell r="CF452">
            <v>0</v>
          </cell>
          <cell r="CG452">
            <v>0</v>
          </cell>
          <cell r="CH452">
            <v>0</v>
          </cell>
          <cell r="CI452">
            <v>0</v>
          </cell>
          <cell r="CJ452">
            <v>0</v>
          </cell>
          <cell r="CK452">
            <v>0</v>
          </cell>
          <cell r="CL452">
            <v>0</v>
          </cell>
          <cell r="CM452">
            <v>0</v>
          </cell>
          <cell r="CN452">
            <v>0</v>
          </cell>
          <cell r="CO452">
            <v>0</v>
          </cell>
          <cell r="CP452">
            <v>0</v>
          </cell>
          <cell r="CQ452">
            <v>0</v>
          </cell>
          <cell r="CR452">
            <v>0</v>
          </cell>
          <cell r="CS452">
            <v>0</v>
          </cell>
          <cell r="CT452">
            <v>0</v>
          </cell>
          <cell r="CU452">
            <v>0</v>
          </cell>
          <cell r="CV452">
            <v>0</v>
          </cell>
          <cell r="CW452">
            <v>0</v>
          </cell>
          <cell r="CX452">
            <v>0</v>
          </cell>
          <cell r="CY452">
            <v>0</v>
          </cell>
          <cell r="CZ452">
            <v>0</v>
          </cell>
          <cell r="DA452">
            <v>0</v>
          </cell>
          <cell r="DB452">
            <v>0</v>
          </cell>
          <cell r="DC452">
            <v>0</v>
          </cell>
          <cell r="DD452">
            <v>0</v>
          </cell>
        </row>
        <row r="453">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0</v>
          </cell>
          <cell r="CB453">
            <v>0</v>
          </cell>
          <cell r="CC453">
            <v>0</v>
          </cell>
          <cell r="CD453">
            <v>0</v>
          </cell>
          <cell r="CE453">
            <v>0</v>
          </cell>
          <cell r="CF453">
            <v>0</v>
          </cell>
          <cell r="CG453">
            <v>0</v>
          </cell>
          <cell r="CH453">
            <v>0</v>
          </cell>
          <cell r="CI453">
            <v>0</v>
          </cell>
          <cell r="CJ453">
            <v>0</v>
          </cell>
          <cell r="CK453">
            <v>0</v>
          </cell>
          <cell r="CL453">
            <v>0</v>
          </cell>
          <cell r="CM453">
            <v>0</v>
          </cell>
          <cell r="CN453">
            <v>0</v>
          </cell>
          <cell r="CO453">
            <v>0</v>
          </cell>
          <cell r="CP453">
            <v>0</v>
          </cell>
          <cell r="CQ453">
            <v>0</v>
          </cell>
          <cell r="CR453">
            <v>0</v>
          </cell>
          <cell r="CS453">
            <v>0</v>
          </cell>
          <cell r="CT453">
            <v>0</v>
          </cell>
          <cell r="CU453">
            <v>0</v>
          </cell>
          <cell r="CV453">
            <v>0</v>
          </cell>
          <cell r="CW453">
            <v>0</v>
          </cell>
          <cell r="CX453">
            <v>0</v>
          </cell>
          <cell r="CY453">
            <v>0</v>
          </cell>
          <cell r="CZ453">
            <v>0</v>
          </cell>
          <cell r="DA453">
            <v>0</v>
          </cell>
          <cell r="DB453">
            <v>0</v>
          </cell>
          <cell r="DC453">
            <v>0</v>
          </cell>
          <cell r="DD453">
            <v>0</v>
          </cell>
        </row>
        <row r="454">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0</v>
          </cell>
          <cell r="CB454">
            <v>0</v>
          </cell>
          <cell r="CC454">
            <v>0</v>
          </cell>
          <cell r="CD454">
            <v>0</v>
          </cell>
          <cell r="CE454">
            <v>0</v>
          </cell>
          <cell r="CF454">
            <v>0</v>
          </cell>
          <cell r="CG454">
            <v>0</v>
          </cell>
          <cell r="CH454">
            <v>0</v>
          </cell>
          <cell r="CI454">
            <v>0</v>
          </cell>
          <cell r="CJ454">
            <v>0</v>
          </cell>
          <cell r="CK454">
            <v>0</v>
          </cell>
          <cell r="CL454">
            <v>0</v>
          </cell>
          <cell r="CM454">
            <v>0</v>
          </cell>
          <cell r="CN454">
            <v>0</v>
          </cell>
          <cell r="CO454">
            <v>0</v>
          </cell>
          <cell r="CP454">
            <v>0</v>
          </cell>
          <cell r="CQ454">
            <v>0</v>
          </cell>
          <cell r="CR454">
            <v>0</v>
          </cell>
          <cell r="CS454">
            <v>0</v>
          </cell>
          <cell r="CT454">
            <v>0</v>
          </cell>
          <cell r="CU454">
            <v>0</v>
          </cell>
          <cell r="CV454">
            <v>0</v>
          </cell>
          <cell r="CW454">
            <v>0</v>
          </cell>
          <cell r="CX454">
            <v>0</v>
          </cell>
          <cell r="CY454">
            <v>0</v>
          </cell>
          <cell r="CZ454">
            <v>0</v>
          </cell>
          <cell r="DA454">
            <v>0</v>
          </cell>
          <cell r="DB454">
            <v>0</v>
          </cell>
          <cell r="DC454">
            <v>0</v>
          </cell>
          <cell r="DD454">
            <v>0</v>
          </cell>
        </row>
        <row r="455">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0</v>
          </cell>
          <cell r="CB455">
            <v>0</v>
          </cell>
          <cell r="CC455">
            <v>0</v>
          </cell>
          <cell r="CD455">
            <v>0</v>
          </cell>
          <cell r="CE455">
            <v>0</v>
          </cell>
          <cell r="CF455">
            <v>0</v>
          </cell>
          <cell r="CG455">
            <v>0</v>
          </cell>
          <cell r="CH455">
            <v>0</v>
          </cell>
          <cell r="CI455">
            <v>0</v>
          </cell>
          <cell r="CJ455">
            <v>0</v>
          </cell>
          <cell r="CK455">
            <v>0</v>
          </cell>
          <cell r="CL455">
            <v>0</v>
          </cell>
          <cell r="CM455">
            <v>0</v>
          </cell>
          <cell r="CN455">
            <v>0</v>
          </cell>
          <cell r="CO455">
            <v>0</v>
          </cell>
          <cell r="CP455">
            <v>0</v>
          </cell>
          <cell r="CQ455">
            <v>0</v>
          </cell>
          <cell r="CR455">
            <v>0</v>
          </cell>
          <cell r="CS455">
            <v>0</v>
          </cell>
          <cell r="CT455">
            <v>0</v>
          </cell>
          <cell r="CU455">
            <v>0</v>
          </cell>
          <cell r="CV455">
            <v>0</v>
          </cell>
          <cell r="CW455">
            <v>0</v>
          </cell>
          <cell r="CX455">
            <v>0</v>
          </cell>
          <cell r="CY455">
            <v>0</v>
          </cell>
          <cell r="CZ455">
            <v>0</v>
          </cell>
          <cell r="DA455">
            <v>0</v>
          </cell>
          <cell r="DB455">
            <v>0</v>
          </cell>
          <cell r="DC455">
            <v>0</v>
          </cell>
          <cell r="DD455">
            <v>0</v>
          </cell>
        </row>
        <row r="456">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0</v>
          </cell>
          <cell r="CB456">
            <v>0</v>
          </cell>
          <cell r="CC456">
            <v>0</v>
          </cell>
          <cell r="CD456">
            <v>0</v>
          </cell>
          <cell r="CE456">
            <v>0</v>
          </cell>
          <cell r="CF456">
            <v>0</v>
          </cell>
          <cell r="CG456">
            <v>0</v>
          </cell>
          <cell r="CH456">
            <v>0</v>
          </cell>
          <cell r="CI456">
            <v>0</v>
          </cell>
          <cell r="CJ456">
            <v>0</v>
          </cell>
          <cell r="CK456">
            <v>0</v>
          </cell>
          <cell r="CL456">
            <v>0</v>
          </cell>
          <cell r="CM456">
            <v>0</v>
          </cell>
          <cell r="CN456">
            <v>0</v>
          </cell>
          <cell r="CO456">
            <v>0</v>
          </cell>
          <cell r="CP456">
            <v>0</v>
          </cell>
          <cell r="CQ456">
            <v>0</v>
          </cell>
          <cell r="CR456">
            <v>0</v>
          </cell>
          <cell r="CS456">
            <v>0</v>
          </cell>
          <cell r="CT456">
            <v>0</v>
          </cell>
          <cell r="CU456">
            <v>0</v>
          </cell>
          <cell r="CV456">
            <v>0</v>
          </cell>
          <cell r="CW456">
            <v>0</v>
          </cell>
          <cell r="CX456">
            <v>0</v>
          </cell>
          <cell r="CY456">
            <v>0</v>
          </cell>
          <cell r="CZ456">
            <v>0</v>
          </cell>
          <cell r="DA456">
            <v>0</v>
          </cell>
          <cell r="DB456">
            <v>0</v>
          </cell>
          <cell r="DC456">
            <v>0</v>
          </cell>
          <cell r="DD456">
            <v>0</v>
          </cell>
        </row>
        <row r="457">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0</v>
          </cell>
          <cell r="CB457">
            <v>0</v>
          </cell>
          <cell r="CC457">
            <v>0</v>
          </cell>
          <cell r="CD457">
            <v>0</v>
          </cell>
          <cell r="CE457">
            <v>0</v>
          </cell>
          <cell r="CF457">
            <v>0</v>
          </cell>
          <cell r="CG457">
            <v>0</v>
          </cell>
          <cell r="CH457">
            <v>0</v>
          </cell>
          <cell r="CI457">
            <v>0</v>
          </cell>
          <cell r="CJ457">
            <v>0</v>
          </cell>
          <cell r="CK457">
            <v>0</v>
          </cell>
          <cell r="CL457">
            <v>0</v>
          </cell>
          <cell r="CM457">
            <v>0</v>
          </cell>
          <cell r="CN457">
            <v>0</v>
          </cell>
          <cell r="CO457">
            <v>0</v>
          </cell>
          <cell r="CP457">
            <v>0</v>
          </cell>
          <cell r="CQ457">
            <v>0</v>
          </cell>
          <cell r="CR457">
            <v>0</v>
          </cell>
          <cell r="CS457">
            <v>0</v>
          </cell>
          <cell r="CT457">
            <v>0</v>
          </cell>
          <cell r="CU457">
            <v>0</v>
          </cell>
          <cell r="CV457">
            <v>0</v>
          </cell>
          <cell r="CW457">
            <v>0</v>
          </cell>
          <cell r="CX457">
            <v>0</v>
          </cell>
          <cell r="CY457">
            <v>0</v>
          </cell>
          <cell r="CZ457">
            <v>0</v>
          </cell>
          <cell r="DA457">
            <v>0</v>
          </cell>
          <cell r="DB457">
            <v>0</v>
          </cell>
          <cell r="DC457">
            <v>0</v>
          </cell>
          <cell r="DD457">
            <v>0</v>
          </cell>
        </row>
        <row r="458">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I458">
            <v>0</v>
          </cell>
          <cell r="CJ458">
            <v>0</v>
          </cell>
          <cell r="CK458">
            <v>0</v>
          </cell>
          <cell r="CL458">
            <v>0</v>
          </cell>
          <cell r="CM458">
            <v>0</v>
          </cell>
          <cell r="CN458">
            <v>0</v>
          </cell>
          <cell r="CO458">
            <v>0</v>
          </cell>
          <cell r="CP458">
            <v>0</v>
          </cell>
          <cell r="CQ458">
            <v>0</v>
          </cell>
          <cell r="CR458">
            <v>0</v>
          </cell>
          <cell r="CS458">
            <v>0</v>
          </cell>
          <cell r="CT458">
            <v>0</v>
          </cell>
          <cell r="CU458">
            <v>0</v>
          </cell>
          <cell r="CV458">
            <v>0</v>
          </cell>
          <cell r="CW458">
            <v>0</v>
          </cell>
          <cell r="CX458">
            <v>0</v>
          </cell>
          <cell r="CY458">
            <v>0</v>
          </cell>
          <cell r="CZ458">
            <v>0</v>
          </cell>
          <cell r="DA458">
            <v>0</v>
          </cell>
          <cell r="DB458">
            <v>0</v>
          </cell>
          <cell r="DC458">
            <v>0</v>
          </cell>
          <cell r="DD458">
            <v>0</v>
          </cell>
        </row>
        <row r="459">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0</v>
          </cell>
          <cell r="CB459">
            <v>0</v>
          </cell>
          <cell r="CC459">
            <v>0</v>
          </cell>
          <cell r="CD459">
            <v>0</v>
          </cell>
          <cell r="CE459">
            <v>0</v>
          </cell>
          <cell r="CF459">
            <v>0</v>
          </cell>
          <cell r="CG459">
            <v>0</v>
          </cell>
          <cell r="CH459">
            <v>0</v>
          </cell>
          <cell r="CI459">
            <v>0</v>
          </cell>
          <cell r="CJ459">
            <v>0</v>
          </cell>
          <cell r="CK459">
            <v>0</v>
          </cell>
          <cell r="CL459">
            <v>0</v>
          </cell>
          <cell r="CM459">
            <v>0</v>
          </cell>
          <cell r="CN459">
            <v>0</v>
          </cell>
          <cell r="CO459">
            <v>0</v>
          </cell>
          <cell r="CP459">
            <v>0</v>
          </cell>
          <cell r="CQ459">
            <v>0</v>
          </cell>
          <cell r="CR459">
            <v>0</v>
          </cell>
          <cell r="CS459">
            <v>0</v>
          </cell>
          <cell r="CT459">
            <v>0</v>
          </cell>
          <cell r="CU459">
            <v>0</v>
          </cell>
          <cell r="CV459">
            <v>0</v>
          </cell>
          <cell r="CW459">
            <v>0</v>
          </cell>
          <cell r="CX459">
            <v>0</v>
          </cell>
          <cell r="CY459">
            <v>0</v>
          </cell>
          <cell r="CZ459">
            <v>0</v>
          </cell>
          <cell r="DA459">
            <v>0</v>
          </cell>
          <cell r="DB459">
            <v>0</v>
          </cell>
          <cell r="DC459">
            <v>0</v>
          </cell>
          <cell r="DD459">
            <v>0</v>
          </cell>
        </row>
        <row r="460">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v>
          </cell>
          <cell r="CB460">
            <v>0</v>
          </cell>
          <cell r="CC460">
            <v>0</v>
          </cell>
          <cell r="CD460">
            <v>0</v>
          </cell>
          <cell r="CE460">
            <v>0</v>
          </cell>
          <cell r="CF460">
            <v>0</v>
          </cell>
          <cell r="CG460">
            <v>0</v>
          </cell>
          <cell r="CH460">
            <v>0</v>
          </cell>
          <cell r="CI460">
            <v>0</v>
          </cell>
          <cell r="CJ460">
            <v>0</v>
          </cell>
          <cell r="CK460">
            <v>0</v>
          </cell>
          <cell r="CL460">
            <v>0</v>
          </cell>
          <cell r="CM460">
            <v>0</v>
          </cell>
          <cell r="CN460">
            <v>0</v>
          </cell>
          <cell r="CO460">
            <v>0</v>
          </cell>
          <cell r="CP460">
            <v>0</v>
          </cell>
          <cell r="CQ460">
            <v>0</v>
          </cell>
          <cell r="CR460">
            <v>0</v>
          </cell>
          <cell r="CS460">
            <v>0</v>
          </cell>
          <cell r="CT460">
            <v>0</v>
          </cell>
          <cell r="CU460">
            <v>0</v>
          </cell>
          <cell r="CV460">
            <v>0</v>
          </cell>
          <cell r="CW460">
            <v>0</v>
          </cell>
          <cell r="CX460">
            <v>0</v>
          </cell>
          <cell r="CY460">
            <v>0</v>
          </cell>
          <cell r="CZ460">
            <v>0</v>
          </cell>
          <cell r="DA460">
            <v>0</v>
          </cell>
          <cell r="DB460">
            <v>0</v>
          </cell>
          <cell r="DC460">
            <v>0</v>
          </cell>
          <cell r="DD460">
            <v>0</v>
          </cell>
        </row>
        <row r="461">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0</v>
          </cell>
          <cell r="CB461">
            <v>0</v>
          </cell>
          <cell r="CC461">
            <v>0</v>
          </cell>
          <cell r="CD461">
            <v>0</v>
          </cell>
          <cell r="CE461">
            <v>0</v>
          </cell>
          <cell r="CF461">
            <v>0</v>
          </cell>
          <cell r="CG461">
            <v>0</v>
          </cell>
          <cell r="CH461">
            <v>0</v>
          </cell>
          <cell r="CI461">
            <v>0</v>
          </cell>
          <cell r="CJ461">
            <v>0</v>
          </cell>
          <cell r="CK461">
            <v>0</v>
          </cell>
          <cell r="CL461">
            <v>0</v>
          </cell>
          <cell r="CM461">
            <v>0</v>
          </cell>
          <cell r="CN461">
            <v>0</v>
          </cell>
          <cell r="CO461">
            <v>0</v>
          </cell>
          <cell r="CP461">
            <v>0</v>
          </cell>
          <cell r="CQ461">
            <v>0</v>
          </cell>
          <cell r="CR461">
            <v>0</v>
          </cell>
          <cell r="CS461">
            <v>0</v>
          </cell>
          <cell r="CT461">
            <v>0</v>
          </cell>
          <cell r="CU461">
            <v>0</v>
          </cell>
          <cell r="CV461">
            <v>0</v>
          </cell>
          <cell r="CW461">
            <v>0</v>
          </cell>
          <cell r="CX461">
            <v>0</v>
          </cell>
          <cell r="CY461">
            <v>0</v>
          </cell>
          <cell r="CZ461">
            <v>0</v>
          </cell>
          <cell r="DA461">
            <v>0</v>
          </cell>
          <cell r="DB461">
            <v>0</v>
          </cell>
          <cell r="DC461">
            <v>0</v>
          </cell>
          <cell r="DD461">
            <v>0</v>
          </cell>
        </row>
        <row r="462">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0</v>
          </cell>
          <cell r="CB462">
            <v>0</v>
          </cell>
          <cell r="CC462">
            <v>0</v>
          </cell>
          <cell r="CD462">
            <v>0</v>
          </cell>
          <cell r="CE462">
            <v>0</v>
          </cell>
          <cell r="CF462">
            <v>0</v>
          </cell>
          <cell r="CG462">
            <v>0</v>
          </cell>
          <cell r="CH462">
            <v>0</v>
          </cell>
          <cell r="CI462">
            <v>0</v>
          </cell>
          <cell r="CJ462">
            <v>0</v>
          </cell>
          <cell r="CK462">
            <v>0</v>
          </cell>
          <cell r="CL462">
            <v>0</v>
          </cell>
          <cell r="CM462">
            <v>0</v>
          </cell>
          <cell r="CN462">
            <v>0</v>
          </cell>
          <cell r="CO462">
            <v>0</v>
          </cell>
          <cell r="CP462">
            <v>0</v>
          </cell>
          <cell r="CQ462">
            <v>0</v>
          </cell>
          <cell r="CR462">
            <v>0</v>
          </cell>
          <cell r="CS462">
            <v>0</v>
          </cell>
          <cell r="CT462">
            <v>0</v>
          </cell>
          <cell r="CU462">
            <v>0</v>
          </cell>
          <cell r="CV462">
            <v>0</v>
          </cell>
          <cell r="CW462">
            <v>0</v>
          </cell>
          <cell r="CX462">
            <v>0</v>
          </cell>
          <cell r="CY462">
            <v>0</v>
          </cell>
          <cell r="CZ462">
            <v>0</v>
          </cell>
          <cell r="DA462">
            <v>0</v>
          </cell>
          <cell r="DB462">
            <v>0</v>
          </cell>
          <cell r="DC462">
            <v>0</v>
          </cell>
          <cell r="DD462">
            <v>0</v>
          </cell>
        </row>
        <row r="463">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0</v>
          </cell>
          <cell r="CB463">
            <v>0</v>
          </cell>
          <cell r="CC463">
            <v>0</v>
          </cell>
          <cell r="CD463">
            <v>0</v>
          </cell>
          <cell r="CE463">
            <v>0</v>
          </cell>
          <cell r="CF463">
            <v>0</v>
          </cell>
          <cell r="CG463">
            <v>0</v>
          </cell>
          <cell r="CH463">
            <v>0</v>
          </cell>
          <cell r="CI463">
            <v>0</v>
          </cell>
          <cell r="CJ463">
            <v>0</v>
          </cell>
          <cell r="CK463">
            <v>0</v>
          </cell>
          <cell r="CL463">
            <v>0</v>
          </cell>
          <cell r="CM463">
            <v>0</v>
          </cell>
          <cell r="CN463">
            <v>0</v>
          </cell>
          <cell r="CO463">
            <v>0</v>
          </cell>
          <cell r="CP463">
            <v>0</v>
          </cell>
          <cell r="CQ463">
            <v>0</v>
          </cell>
          <cell r="CR463">
            <v>0</v>
          </cell>
          <cell r="CS463">
            <v>0</v>
          </cell>
          <cell r="CT463">
            <v>0</v>
          </cell>
          <cell r="CU463">
            <v>0</v>
          </cell>
          <cell r="CV463">
            <v>0</v>
          </cell>
          <cell r="CW463">
            <v>0</v>
          </cell>
          <cell r="CX463">
            <v>0</v>
          </cell>
          <cell r="CY463">
            <v>0</v>
          </cell>
          <cell r="CZ463">
            <v>0</v>
          </cell>
          <cell r="DA463">
            <v>0</v>
          </cell>
          <cell r="DB463">
            <v>0</v>
          </cell>
          <cell r="DC463">
            <v>0</v>
          </cell>
          <cell r="DD463">
            <v>0</v>
          </cell>
        </row>
        <row r="464">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0</v>
          </cell>
          <cell r="CB464">
            <v>0</v>
          </cell>
          <cell r="CC464">
            <v>0</v>
          </cell>
          <cell r="CD464">
            <v>0</v>
          </cell>
          <cell r="CE464">
            <v>0</v>
          </cell>
          <cell r="CF464">
            <v>0</v>
          </cell>
          <cell r="CG464">
            <v>0</v>
          </cell>
          <cell r="CH464">
            <v>0</v>
          </cell>
          <cell r="CI464">
            <v>0</v>
          </cell>
          <cell r="CJ464">
            <v>0</v>
          </cell>
          <cell r="CK464">
            <v>0</v>
          </cell>
          <cell r="CL464">
            <v>0</v>
          </cell>
          <cell r="CM464">
            <v>0</v>
          </cell>
          <cell r="CN464">
            <v>0</v>
          </cell>
          <cell r="CO464">
            <v>0</v>
          </cell>
          <cell r="CP464">
            <v>0</v>
          </cell>
          <cell r="CQ464">
            <v>0</v>
          </cell>
          <cell r="CR464">
            <v>0</v>
          </cell>
          <cell r="CS464">
            <v>0</v>
          </cell>
          <cell r="CT464">
            <v>0</v>
          </cell>
          <cell r="CU464">
            <v>0</v>
          </cell>
          <cell r="CV464">
            <v>0</v>
          </cell>
          <cell r="CW464">
            <v>0</v>
          </cell>
          <cell r="CX464">
            <v>0</v>
          </cell>
          <cell r="CY464">
            <v>0</v>
          </cell>
          <cell r="CZ464">
            <v>0</v>
          </cell>
          <cell r="DA464">
            <v>0</v>
          </cell>
          <cell r="DB464">
            <v>0</v>
          </cell>
          <cell r="DC464">
            <v>0</v>
          </cell>
          <cell r="DD464">
            <v>0</v>
          </cell>
        </row>
        <row r="465">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0</v>
          </cell>
          <cell r="CB465">
            <v>0</v>
          </cell>
          <cell r="CC465">
            <v>0</v>
          </cell>
          <cell r="CD465">
            <v>0</v>
          </cell>
          <cell r="CE465">
            <v>0</v>
          </cell>
          <cell r="CF465">
            <v>0</v>
          </cell>
          <cell r="CG465">
            <v>0</v>
          </cell>
          <cell r="CH465">
            <v>0</v>
          </cell>
          <cell r="CI465">
            <v>0</v>
          </cell>
          <cell r="CJ465">
            <v>0</v>
          </cell>
          <cell r="CK465">
            <v>0</v>
          </cell>
          <cell r="CL465">
            <v>0</v>
          </cell>
          <cell r="CM465">
            <v>0</v>
          </cell>
          <cell r="CN465">
            <v>0</v>
          </cell>
          <cell r="CO465">
            <v>0</v>
          </cell>
          <cell r="CP465">
            <v>0</v>
          </cell>
          <cell r="CQ465">
            <v>0</v>
          </cell>
          <cell r="CR465">
            <v>0</v>
          </cell>
          <cell r="CS465">
            <v>0</v>
          </cell>
          <cell r="CT465">
            <v>0</v>
          </cell>
          <cell r="CU465">
            <v>0</v>
          </cell>
          <cell r="CV465">
            <v>0</v>
          </cell>
          <cell r="CW465">
            <v>0</v>
          </cell>
          <cell r="CX465">
            <v>0</v>
          </cell>
          <cell r="CY465">
            <v>0</v>
          </cell>
          <cell r="CZ465">
            <v>0</v>
          </cell>
          <cell r="DA465">
            <v>0</v>
          </cell>
          <cell r="DB465">
            <v>0</v>
          </cell>
          <cell r="DC465">
            <v>0</v>
          </cell>
          <cell r="DD465">
            <v>0</v>
          </cell>
        </row>
        <row r="466">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0</v>
          </cell>
          <cell r="CB466">
            <v>0</v>
          </cell>
          <cell r="CC466">
            <v>0</v>
          </cell>
          <cell r="CD466">
            <v>0</v>
          </cell>
          <cell r="CE466">
            <v>0</v>
          </cell>
          <cell r="CF466">
            <v>0</v>
          </cell>
          <cell r="CG466">
            <v>0</v>
          </cell>
          <cell r="CH466">
            <v>0</v>
          </cell>
          <cell r="CI466">
            <v>0</v>
          </cell>
          <cell r="CJ466">
            <v>0</v>
          </cell>
          <cell r="CK466">
            <v>0</v>
          </cell>
          <cell r="CL466">
            <v>0</v>
          </cell>
          <cell r="CM466">
            <v>0</v>
          </cell>
          <cell r="CN466">
            <v>0</v>
          </cell>
          <cell r="CO466">
            <v>0</v>
          </cell>
          <cell r="CP466">
            <v>0</v>
          </cell>
          <cell r="CQ466">
            <v>0</v>
          </cell>
          <cell r="CR466">
            <v>0</v>
          </cell>
          <cell r="CS466">
            <v>0</v>
          </cell>
          <cell r="CT466">
            <v>0</v>
          </cell>
          <cell r="CU466">
            <v>0</v>
          </cell>
          <cell r="CV466">
            <v>0</v>
          </cell>
          <cell r="CW466">
            <v>0</v>
          </cell>
          <cell r="CX466">
            <v>0</v>
          </cell>
          <cell r="CY466">
            <v>0</v>
          </cell>
          <cell r="CZ466">
            <v>0</v>
          </cell>
          <cell r="DA466">
            <v>0</v>
          </cell>
          <cell r="DB466">
            <v>0</v>
          </cell>
          <cell r="DC466">
            <v>0</v>
          </cell>
          <cell r="DD466">
            <v>0</v>
          </cell>
        </row>
        <row r="467">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0</v>
          </cell>
          <cell r="CB467">
            <v>0</v>
          </cell>
          <cell r="CC467">
            <v>0</v>
          </cell>
          <cell r="CD467">
            <v>0</v>
          </cell>
          <cell r="CE467">
            <v>0</v>
          </cell>
          <cell r="CF467">
            <v>0</v>
          </cell>
          <cell r="CG467">
            <v>0</v>
          </cell>
          <cell r="CH467">
            <v>0</v>
          </cell>
          <cell r="CI467">
            <v>0</v>
          </cell>
          <cell r="CJ467">
            <v>0</v>
          </cell>
          <cell r="CK467">
            <v>0</v>
          </cell>
          <cell r="CL467">
            <v>0</v>
          </cell>
          <cell r="CM467">
            <v>0</v>
          </cell>
          <cell r="CN467">
            <v>0</v>
          </cell>
          <cell r="CO467">
            <v>0</v>
          </cell>
          <cell r="CP467">
            <v>0</v>
          </cell>
          <cell r="CQ467">
            <v>0</v>
          </cell>
          <cell r="CR467">
            <v>0</v>
          </cell>
          <cell r="CS467">
            <v>0</v>
          </cell>
          <cell r="CT467">
            <v>0</v>
          </cell>
          <cell r="CU467">
            <v>0</v>
          </cell>
          <cell r="CV467">
            <v>0</v>
          </cell>
          <cell r="CW467">
            <v>0</v>
          </cell>
          <cell r="CX467">
            <v>0</v>
          </cell>
          <cell r="CY467">
            <v>0</v>
          </cell>
          <cell r="CZ467">
            <v>0</v>
          </cell>
          <cell r="DA467">
            <v>0</v>
          </cell>
          <cell r="DB467">
            <v>0</v>
          </cell>
          <cell r="DC467">
            <v>0</v>
          </cell>
          <cell r="DD467">
            <v>0</v>
          </cell>
        </row>
        <row r="468">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0</v>
          </cell>
          <cell r="CB468">
            <v>0</v>
          </cell>
          <cell r="CC468">
            <v>0</v>
          </cell>
          <cell r="CD468">
            <v>0</v>
          </cell>
          <cell r="CE468">
            <v>0</v>
          </cell>
          <cell r="CF468">
            <v>0</v>
          </cell>
          <cell r="CG468">
            <v>0</v>
          </cell>
          <cell r="CH468">
            <v>0</v>
          </cell>
          <cell r="CI468">
            <v>0</v>
          </cell>
          <cell r="CJ468">
            <v>0</v>
          </cell>
          <cell r="CK468">
            <v>0</v>
          </cell>
          <cell r="CL468">
            <v>0</v>
          </cell>
          <cell r="CM468">
            <v>0</v>
          </cell>
          <cell r="CN468">
            <v>0</v>
          </cell>
          <cell r="CO468">
            <v>0</v>
          </cell>
          <cell r="CP468">
            <v>0</v>
          </cell>
          <cell r="CQ468">
            <v>0</v>
          </cell>
          <cell r="CR468">
            <v>0</v>
          </cell>
          <cell r="CS468">
            <v>0</v>
          </cell>
          <cell r="CT468">
            <v>0</v>
          </cell>
          <cell r="CU468">
            <v>0</v>
          </cell>
          <cell r="CV468">
            <v>0</v>
          </cell>
          <cell r="CW468">
            <v>0</v>
          </cell>
          <cell r="CX468">
            <v>0</v>
          </cell>
          <cell r="CY468">
            <v>0</v>
          </cell>
          <cell r="CZ468">
            <v>0</v>
          </cell>
          <cell r="DA468">
            <v>0</v>
          </cell>
          <cell r="DB468">
            <v>0</v>
          </cell>
          <cell r="DC468">
            <v>0</v>
          </cell>
          <cell r="DD468">
            <v>0</v>
          </cell>
        </row>
        <row r="469">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0</v>
          </cell>
          <cell r="CB469">
            <v>0</v>
          </cell>
          <cell r="CC469">
            <v>0</v>
          </cell>
          <cell r="CD469">
            <v>0</v>
          </cell>
          <cell r="CE469">
            <v>0</v>
          </cell>
          <cell r="CF469">
            <v>0</v>
          </cell>
          <cell r="CG469">
            <v>0</v>
          </cell>
          <cell r="CH469">
            <v>0</v>
          </cell>
          <cell r="CI469">
            <v>0</v>
          </cell>
          <cell r="CJ469">
            <v>0</v>
          </cell>
          <cell r="CK469">
            <v>0</v>
          </cell>
          <cell r="CL469">
            <v>0</v>
          </cell>
          <cell r="CM469">
            <v>0</v>
          </cell>
          <cell r="CN469">
            <v>0</v>
          </cell>
          <cell r="CO469">
            <v>0</v>
          </cell>
          <cell r="CP469">
            <v>0</v>
          </cell>
          <cell r="CQ469">
            <v>0</v>
          </cell>
          <cell r="CR469">
            <v>0</v>
          </cell>
          <cell r="CS469">
            <v>0</v>
          </cell>
          <cell r="CT469">
            <v>0</v>
          </cell>
          <cell r="CU469">
            <v>0</v>
          </cell>
          <cell r="CV469">
            <v>0</v>
          </cell>
          <cell r="CW469">
            <v>0</v>
          </cell>
          <cell r="CX469">
            <v>0</v>
          </cell>
          <cell r="CY469">
            <v>0</v>
          </cell>
          <cell r="CZ469">
            <v>0</v>
          </cell>
          <cell r="DA469">
            <v>0</v>
          </cell>
          <cell r="DB469">
            <v>0</v>
          </cell>
          <cell r="DC469">
            <v>0</v>
          </cell>
          <cell r="DD469">
            <v>0</v>
          </cell>
        </row>
        <row r="470">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0</v>
          </cell>
          <cell r="CB470">
            <v>0</v>
          </cell>
          <cell r="CC470">
            <v>0</v>
          </cell>
          <cell r="CD470">
            <v>0</v>
          </cell>
          <cell r="CE470">
            <v>0</v>
          </cell>
          <cell r="CF470">
            <v>0</v>
          </cell>
          <cell r="CG470">
            <v>0</v>
          </cell>
          <cell r="CH470">
            <v>0</v>
          </cell>
          <cell r="CI470">
            <v>0</v>
          </cell>
          <cell r="CJ470">
            <v>0</v>
          </cell>
          <cell r="CK470">
            <v>0</v>
          </cell>
          <cell r="CL470">
            <v>0</v>
          </cell>
          <cell r="CM470">
            <v>0</v>
          </cell>
          <cell r="CN470">
            <v>0</v>
          </cell>
          <cell r="CO470">
            <v>0</v>
          </cell>
          <cell r="CP470">
            <v>0</v>
          </cell>
          <cell r="CQ470">
            <v>0</v>
          </cell>
          <cell r="CR470">
            <v>0</v>
          </cell>
          <cell r="CS470">
            <v>0</v>
          </cell>
          <cell r="CT470">
            <v>0</v>
          </cell>
          <cell r="CU470">
            <v>0</v>
          </cell>
          <cell r="CV470">
            <v>0</v>
          </cell>
          <cell r="CW470">
            <v>0</v>
          </cell>
          <cell r="CX470">
            <v>0</v>
          </cell>
          <cell r="CY470">
            <v>0</v>
          </cell>
          <cell r="CZ470">
            <v>0</v>
          </cell>
          <cell r="DA470">
            <v>0</v>
          </cell>
          <cell r="DB470">
            <v>0</v>
          </cell>
          <cell r="DC470">
            <v>0</v>
          </cell>
          <cell r="DD470">
            <v>0</v>
          </cell>
        </row>
        <row r="471">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0</v>
          </cell>
          <cell r="CB471">
            <v>0</v>
          </cell>
          <cell r="CC471">
            <v>0</v>
          </cell>
          <cell r="CD471">
            <v>0</v>
          </cell>
          <cell r="CE471">
            <v>0</v>
          </cell>
          <cell r="CF471">
            <v>0</v>
          </cell>
          <cell r="CG471">
            <v>0</v>
          </cell>
          <cell r="CH471">
            <v>0</v>
          </cell>
          <cell r="CI471">
            <v>0</v>
          </cell>
          <cell r="CJ471">
            <v>0</v>
          </cell>
          <cell r="CK471">
            <v>0</v>
          </cell>
          <cell r="CL471">
            <v>0</v>
          </cell>
          <cell r="CM471">
            <v>0</v>
          </cell>
          <cell r="CN471">
            <v>0</v>
          </cell>
          <cell r="CO471">
            <v>0</v>
          </cell>
          <cell r="CP471">
            <v>0</v>
          </cell>
          <cell r="CQ471">
            <v>0</v>
          </cell>
          <cell r="CR471">
            <v>0</v>
          </cell>
          <cell r="CS471">
            <v>0</v>
          </cell>
          <cell r="CT471">
            <v>0</v>
          </cell>
          <cell r="CU471">
            <v>0</v>
          </cell>
          <cell r="CV471">
            <v>0</v>
          </cell>
          <cell r="CW471">
            <v>0</v>
          </cell>
          <cell r="CX471">
            <v>0</v>
          </cell>
          <cell r="CY471">
            <v>0</v>
          </cell>
          <cell r="CZ471">
            <v>0</v>
          </cell>
          <cell r="DA471">
            <v>0</v>
          </cell>
          <cell r="DB471">
            <v>0</v>
          </cell>
          <cell r="DC471">
            <v>0</v>
          </cell>
          <cell r="DD471">
            <v>0</v>
          </cell>
        </row>
        <row r="472">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v>
          </cell>
          <cell r="CB472">
            <v>0</v>
          </cell>
          <cell r="CC472">
            <v>0</v>
          </cell>
          <cell r="CD472">
            <v>0</v>
          </cell>
          <cell r="CE472">
            <v>0</v>
          </cell>
          <cell r="CF472">
            <v>0</v>
          </cell>
          <cell r="CG472">
            <v>0</v>
          </cell>
          <cell r="CH472">
            <v>0</v>
          </cell>
          <cell r="CI472">
            <v>0</v>
          </cell>
          <cell r="CJ472">
            <v>0</v>
          </cell>
          <cell r="CK472">
            <v>0</v>
          </cell>
          <cell r="CL472">
            <v>0</v>
          </cell>
          <cell r="CM472">
            <v>0</v>
          </cell>
          <cell r="CN472">
            <v>0</v>
          </cell>
          <cell r="CO472">
            <v>0</v>
          </cell>
          <cell r="CP472">
            <v>0</v>
          </cell>
          <cell r="CQ472">
            <v>0</v>
          </cell>
          <cell r="CR472">
            <v>0</v>
          </cell>
          <cell r="CS472">
            <v>0</v>
          </cell>
          <cell r="CT472">
            <v>0</v>
          </cell>
          <cell r="CU472">
            <v>0</v>
          </cell>
          <cell r="CV472">
            <v>0</v>
          </cell>
          <cell r="CW472">
            <v>0</v>
          </cell>
          <cell r="CX472">
            <v>0</v>
          </cell>
          <cell r="CY472">
            <v>0</v>
          </cell>
          <cell r="CZ472">
            <v>0</v>
          </cell>
          <cell r="DA472">
            <v>0</v>
          </cell>
          <cell r="DB472">
            <v>0</v>
          </cell>
          <cell r="DC472">
            <v>0</v>
          </cell>
          <cell r="DD472">
            <v>0</v>
          </cell>
        </row>
        <row r="473">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0</v>
          </cell>
          <cell r="CB473">
            <v>0</v>
          </cell>
          <cell r="CC473">
            <v>0</v>
          </cell>
          <cell r="CD473">
            <v>0</v>
          </cell>
          <cell r="CE473">
            <v>0</v>
          </cell>
          <cell r="CF473">
            <v>0</v>
          </cell>
          <cell r="CG473">
            <v>0</v>
          </cell>
          <cell r="CH473">
            <v>0</v>
          </cell>
          <cell r="CI473">
            <v>0</v>
          </cell>
          <cell r="CJ473">
            <v>0</v>
          </cell>
          <cell r="CK473">
            <v>0</v>
          </cell>
          <cell r="CL473">
            <v>0</v>
          </cell>
          <cell r="CM473">
            <v>0</v>
          </cell>
          <cell r="CN473">
            <v>0</v>
          </cell>
          <cell r="CO473">
            <v>0</v>
          </cell>
          <cell r="CP473">
            <v>0</v>
          </cell>
          <cell r="CQ473">
            <v>0</v>
          </cell>
          <cell r="CR473">
            <v>0</v>
          </cell>
          <cell r="CS473">
            <v>0</v>
          </cell>
          <cell r="CT473">
            <v>0</v>
          </cell>
          <cell r="CU473">
            <v>0</v>
          </cell>
          <cell r="CV473">
            <v>0</v>
          </cell>
          <cell r="CW473">
            <v>0</v>
          </cell>
          <cell r="CX473">
            <v>0</v>
          </cell>
          <cell r="CY473">
            <v>0</v>
          </cell>
          <cell r="CZ473">
            <v>0</v>
          </cell>
          <cell r="DA473">
            <v>0</v>
          </cell>
          <cell r="DB473">
            <v>0</v>
          </cell>
          <cell r="DC473">
            <v>0</v>
          </cell>
          <cell r="DD473">
            <v>0</v>
          </cell>
        </row>
        <row r="474">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0</v>
          </cell>
          <cell r="CB474">
            <v>0</v>
          </cell>
          <cell r="CC474">
            <v>0</v>
          </cell>
          <cell r="CD474">
            <v>0</v>
          </cell>
          <cell r="CE474">
            <v>0</v>
          </cell>
          <cell r="CF474">
            <v>0</v>
          </cell>
          <cell r="CG474">
            <v>0</v>
          </cell>
          <cell r="CH474">
            <v>0</v>
          </cell>
          <cell r="CI474">
            <v>0</v>
          </cell>
          <cell r="CJ474">
            <v>0</v>
          </cell>
          <cell r="CK474">
            <v>0</v>
          </cell>
          <cell r="CL474">
            <v>0</v>
          </cell>
          <cell r="CM474">
            <v>0</v>
          </cell>
          <cell r="CN474">
            <v>0</v>
          </cell>
          <cell r="CO474">
            <v>0</v>
          </cell>
          <cell r="CP474">
            <v>0</v>
          </cell>
          <cell r="CQ474">
            <v>0</v>
          </cell>
          <cell r="CR474">
            <v>0</v>
          </cell>
          <cell r="CS474">
            <v>0</v>
          </cell>
          <cell r="CT474">
            <v>0</v>
          </cell>
          <cell r="CU474">
            <v>0</v>
          </cell>
          <cell r="CV474">
            <v>0</v>
          </cell>
          <cell r="CW474">
            <v>0</v>
          </cell>
          <cell r="CX474">
            <v>0</v>
          </cell>
          <cell r="CY474">
            <v>0</v>
          </cell>
          <cell r="CZ474">
            <v>0</v>
          </cell>
          <cell r="DA474">
            <v>0</v>
          </cell>
          <cell r="DB474">
            <v>0</v>
          </cell>
          <cell r="DC474">
            <v>0</v>
          </cell>
          <cell r="DD474">
            <v>0</v>
          </cell>
        </row>
        <row r="475">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v>
          </cell>
          <cell r="CB475">
            <v>0</v>
          </cell>
          <cell r="CC475">
            <v>0</v>
          </cell>
          <cell r="CD475">
            <v>0</v>
          </cell>
          <cell r="CE475">
            <v>0</v>
          </cell>
          <cell r="CF475">
            <v>0</v>
          </cell>
          <cell r="CG475">
            <v>0</v>
          </cell>
          <cell r="CH475">
            <v>0</v>
          </cell>
          <cell r="CI475">
            <v>0</v>
          </cell>
          <cell r="CJ475">
            <v>0</v>
          </cell>
          <cell r="CK475">
            <v>0</v>
          </cell>
          <cell r="CL475">
            <v>0</v>
          </cell>
          <cell r="CM475">
            <v>0</v>
          </cell>
          <cell r="CN475">
            <v>0</v>
          </cell>
          <cell r="CO475">
            <v>0</v>
          </cell>
          <cell r="CP475">
            <v>0</v>
          </cell>
          <cell r="CQ475">
            <v>0</v>
          </cell>
          <cell r="CR475">
            <v>0</v>
          </cell>
          <cell r="CS475">
            <v>0</v>
          </cell>
          <cell r="CT475">
            <v>0</v>
          </cell>
          <cell r="CU475">
            <v>0</v>
          </cell>
          <cell r="CV475">
            <v>0</v>
          </cell>
          <cell r="CW475">
            <v>0</v>
          </cell>
          <cell r="CX475">
            <v>0</v>
          </cell>
          <cell r="CY475">
            <v>0</v>
          </cell>
          <cell r="CZ475">
            <v>0</v>
          </cell>
          <cell r="DA475">
            <v>0</v>
          </cell>
          <cell r="DB475">
            <v>0</v>
          </cell>
          <cell r="DC475">
            <v>0</v>
          </cell>
          <cell r="DD475">
            <v>0</v>
          </cell>
        </row>
        <row r="476">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0</v>
          </cell>
          <cell r="CB476">
            <v>0</v>
          </cell>
          <cell r="CC476">
            <v>0</v>
          </cell>
          <cell r="CD476">
            <v>0</v>
          </cell>
          <cell r="CE476">
            <v>0</v>
          </cell>
          <cell r="CF476">
            <v>0</v>
          </cell>
          <cell r="CG476">
            <v>0</v>
          </cell>
          <cell r="CH476">
            <v>0</v>
          </cell>
          <cell r="CI476">
            <v>0</v>
          </cell>
          <cell r="CJ476">
            <v>0</v>
          </cell>
          <cell r="CK476">
            <v>0</v>
          </cell>
          <cell r="CL476">
            <v>0</v>
          </cell>
          <cell r="CM476">
            <v>0</v>
          </cell>
          <cell r="CN476">
            <v>0</v>
          </cell>
          <cell r="CO476">
            <v>0</v>
          </cell>
          <cell r="CP476">
            <v>0</v>
          </cell>
          <cell r="CQ476">
            <v>0</v>
          </cell>
          <cell r="CR476">
            <v>0</v>
          </cell>
          <cell r="CS476">
            <v>0</v>
          </cell>
          <cell r="CT476">
            <v>0</v>
          </cell>
          <cell r="CU476">
            <v>0</v>
          </cell>
          <cell r="CV476">
            <v>0</v>
          </cell>
          <cell r="CW476">
            <v>0</v>
          </cell>
          <cell r="CX476">
            <v>0</v>
          </cell>
          <cell r="CY476">
            <v>0</v>
          </cell>
          <cell r="CZ476">
            <v>0</v>
          </cell>
          <cell r="DA476">
            <v>0</v>
          </cell>
          <cell r="DB476">
            <v>0</v>
          </cell>
          <cell r="DC476">
            <v>0</v>
          </cell>
          <cell r="DD476">
            <v>0</v>
          </cell>
        </row>
        <row r="477">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0</v>
          </cell>
          <cell r="CB477">
            <v>0</v>
          </cell>
          <cell r="CC477">
            <v>0</v>
          </cell>
          <cell r="CD477">
            <v>0</v>
          </cell>
          <cell r="CE477">
            <v>0</v>
          </cell>
          <cell r="CF477">
            <v>0</v>
          </cell>
          <cell r="CG477">
            <v>0</v>
          </cell>
          <cell r="CH477">
            <v>0</v>
          </cell>
          <cell r="CI477">
            <v>0</v>
          </cell>
          <cell r="CJ477">
            <v>0</v>
          </cell>
          <cell r="CK477">
            <v>0</v>
          </cell>
          <cell r="CL477">
            <v>0</v>
          </cell>
          <cell r="CM477">
            <v>0</v>
          </cell>
          <cell r="CN477">
            <v>0</v>
          </cell>
          <cell r="CO477">
            <v>0</v>
          </cell>
          <cell r="CP477">
            <v>0</v>
          </cell>
          <cell r="CQ477">
            <v>0</v>
          </cell>
          <cell r="CR477">
            <v>0</v>
          </cell>
          <cell r="CS477">
            <v>0</v>
          </cell>
          <cell r="CT477">
            <v>0</v>
          </cell>
          <cell r="CU477">
            <v>0</v>
          </cell>
          <cell r="CV477">
            <v>0</v>
          </cell>
          <cell r="CW477">
            <v>0</v>
          </cell>
          <cell r="CX477">
            <v>0</v>
          </cell>
          <cell r="CY477">
            <v>0</v>
          </cell>
          <cell r="CZ477">
            <v>0</v>
          </cell>
          <cell r="DA477">
            <v>0</v>
          </cell>
          <cell r="DB477">
            <v>0</v>
          </cell>
          <cell r="DC477">
            <v>0</v>
          </cell>
          <cell r="DD477">
            <v>0</v>
          </cell>
        </row>
        <row r="478">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0</v>
          </cell>
          <cell r="CB478">
            <v>0</v>
          </cell>
          <cell r="CC478">
            <v>0</v>
          </cell>
          <cell r="CD478">
            <v>0</v>
          </cell>
          <cell r="CE478">
            <v>0</v>
          </cell>
          <cell r="CF478">
            <v>0</v>
          </cell>
          <cell r="CG478">
            <v>0</v>
          </cell>
          <cell r="CH478">
            <v>0</v>
          </cell>
          <cell r="CI478">
            <v>0</v>
          </cell>
          <cell r="CJ478">
            <v>0</v>
          </cell>
          <cell r="CK478">
            <v>0</v>
          </cell>
          <cell r="CL478">
            <v>0</v>
          </cell>
          <cell r="CM478">
            <v>0</v>
          </cell>
          <cell r="CN478">
            <v>0</v>
          </cell>
          <cell r="CO478">
            <v>0</v>
          </cell>
          <cell r="CP478">
            <v>0</v>
          </cell>
          <cell r="CQ478">
            <v>0</v>
          </cell>
          <cell r="CR478">
            <v>0</v>
          </cell>
          <cell r="CS478">
            <v>0</v>
          </cell>
          <cell r="CT478">
            <v>0</v>
          </cell>
          <cell r="CU478">
            <v>0</v>
          </cell>
          <cell r="CV478">
            <v>0</v>
          </cell>
          <cell r="CW478">
            <v>0</v>
          </cell>
          <cell r="CX478">
            <v>0</v>
          </cell>
          <cell r="CY478">
            <v>0</v>
          </cell>
          <cell r="CZ478">
            <v>0</v>
          </cell>
          <cell r="DA478">
            <v>0</v>
          </cell>
          <cell r="DB478">
            <v>0</v>
          </cell>
          <cell r="DC478">
            <v>0</v>
          </cell>
          <cell r="DD478">
            <v>0</v>
          </cell>
        </row>
        <row r="479">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0</v>
          </cell>
          <cell r="CB479">
            <v>0</v>
          </cell>
          <cell r="CC479">
            <v>0</v>
          </cell>
          <cell r="CD479">
            <v>0</v>
          </cell>
          <cell r="CE479">
            <v>0</v>
          </cell>
          <cell r="CF479">
            <v>0</v>
          </cell>
          <cell r="CG479">
            <v>0</v>
          </cell>
          <cell r="CH479">
            <v>0</v>
          </cell>
          <cell r="CI479">
            <v>0</v>
          </cell>
          <cell r="CJ479">
            <v>0</v>
          </cell>
          <cell r="CK479">
            <v>0</v>
          </cell>
          <cell r="CL479">
            <v>0</v>
          </cell>
          <cell r="CM479">
            <v>0</v>
          </cell>
          <cell r="CN479">
            <v>0</v>
          </cell>
          <cell r="CO479">
            <v>0</v>
          </cell>
          <cell r="CP479">
            <v>0</v>
          </cell>
          <cell r="CQ479">
            <v>0</v>
          </cell>
          <cell r="CR479">
            <v>0</v>
          </cell>
          <cell r="CS479">
            <v>0</v>
          </cell>
          <cell r="CT479">
            <v>0</v>
          </cell>
          <cell r="CU479">
            <v>0</v>
          </cell>
          <cell r="CV479">
            <v>0</v>
          </cell>
          <cell r="CW479">
            <v>0</v>
          </cell>
          <cell r="CX479">
            <v>0</v>
          </cell>
          <cell r="CY479">
            <v>0</v>
          </cell>
          <cell r="CZ479">
            <v>0</v>
          </cell>
          <cell r="DA479">
            <v>0</v>
          </cell>
          <cell r="DB479">
            <v>0</v>
          </cell>
          <cell r="DC479">
            <v>0</v>
          </cell>
          <cell r="DD479">
            <v>0</v>
          </cell>
        </row>
        <row r="480">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0</v>
          </cell>
          <cell r="CB480">
            <v>0</v>
          </cell>
          <cell r="CC480">
            <v>0</v>
          </cell>
          <cell r="CD480">
            <v>0</v>
          </cell>
          <cell r="CE480">
            <v>0</v>
          </cell>
          <cell r="CF480">
            <v>0</v>
          </cell>
          <cell r="CG480">
            <v>0</v>
          </cell>
          <cell r="CH480">
            <v>0</v>
          </cell>
          <cell r="CI480">
            <v>0</v>
          </cell>
          <cell r="CJ480">
            <v>0</v>
          </cell>
          <cell r="CK480">
            <v>0</v>
          </cell>
          <cell r="CL480">
            <v>0</v>
          </cell>
          <cell r="CM480">
            <v>0</v>
          </cell>
          <cell r="CN480">
            <v>0</v>
          </cell>
          <cell r="CO480">
            <v>0</v>
          </cell>
          <cell r="CP480">
            <v>0</v>
          </cell>
          <cell r="CQ480">
            <v>0</v>
          </cell>
          <cell r="CR480">
            <v>0</v>
          </cell>
          <cell r="CS480">
            <v>0</v>
          </cell>
          <cell r="CT480">
            <v>0</v>
          </cell>
          <cell r="CU480">
            <v>0</v>
          </cell>
          <cell r="CV480">
            <v>0</v>
          </cell>
          <cell r="CW480">
            <v>0</v>
          </cell>
          <cell r="CX480">
            <v>0</v>
          </cell>
          <cell r="CY480">
            <v>0</v>
          </cell>
          <cell r="CZ480">
            <v>0</v>
          </cell>
          <cell r="DA480">
            <v>0</v>
          </cell>
          <cell r="DB480">
            <v>0</v>
          </cell>
          <cell r="DC480">
            <v>0</v>
          </cell>
          <cell r="DD480">
            <v>0</v>
          </cell>
        </row>
        <row r="481">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0</v>
          </cell>
          <cell r="CB481">
            <v>0</v>
          </cell>
          <cell r="CC481">
            <v>0</v>
          </cell>
          <cell r="CD481">
            <v>0</v>
          </cell>
          <cell r="CE481">
            <v>0</v>
          </cell>
          <cell r="CF481">
            <v>0</v>
          </cell>
          <cell r="CG481">
            <v>0</v>
          </cell>
          <cell r="CH481">
            <v>0</v>
          </cell>
          <cell r="CI481">
            <v>0</v>
          </cell>
          <cell r="CJ481">
            <v>0</v>
          </cell>
          <cell r="CK481">
            <v>0</v>
          </cell>
          <cell r="CL481">
            <v>0</v>
          </cell>
          <cell r="CM481">
            <v>0</v>
          </cell>
          <cell r="CN481">
            <v>0</v>
          </cell>
          <cell r="CO481">
            <v>0</v>
          </cell>
          <cell r="CP481">
            <v>0</v>
          </cell>
          <cell r="CQ481">
            <v>0</v>
          </cell>
          <cell r="CR481">
            <v>0</v>
          </cell>
          <cell r="CS481">
            <v>0</v>
          </cell>
          <cell r="CT481">
            <v>0</v>
          </cell>
          <cell r="CU481">
            <v>0</v>
          </cell>
          <cell r="CV481">
            <v>0</v>
          </cell>
          <cell r="CW481">
            <v>0</v>
          </cell>
          <cell r="CX481">
            <v>0</v>
          </cell>
          <cell r="CY481">
            <v>0</v>
          </cell>
          <cell r="CZ481">
            <v>0</v>
          </cell>
          <cell r="DA481">
            <v>0</v>
          </cell>
          <cell r="DB481">
            <v>0</v>
          </cell>
          <cell r="DC481">
            <v>0</v>
          </cell>
          <cell r="DD481">
            <v>0</v>
          </cell>
        </row>
        <row r="482">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0</v>
          </cell>
          <cell r="CB482">
            <v>0</v>
          </cell>
          <cell r="CC482">
            <v>0</v>
          </cell>
          <cell r="CD482">
            <v>0</v>
          </cell>
          <cell r="CE482">
            <v>0</v>
          </cell>
          <cell r="CF482">
            <v>0</v>
          </cell>
          <cell r="CG482">
            <v>0</v>
          </cell>
          <cell r="CH482">
            <v>0</v>
          </cell>
          <cell r="CI482">
            <v>0</v>
          </cell>
          <cell r="CJ482">
            <v>0</v>
          </cell>
          <cell r="CK482">
            <v>0</v>
          </cell>
          <cell r="CL482">
            <v>0</v>
          </cell>
          <cell r="CM482">
            <v>0</v>
          </cell>
          <cell r="CN482">
            <v>0</v>
          </cell>
          <cell r="CO482">
            <v>0</v>
          </cell>
          <cell r="CP482">
            <v>0</v>
          </cell>
          <cell r="CQ482">
            <v>0</v>
          </cell>
          <cell r="CR482">
            <v>0</v>
          </cell>
          <cell r="CS482">
            <v>0</v>
          </cell>
          <cell r="CT482">
            <v>0</v>
          </cell>
          <cell r="CU482">
            <v>0</v>
          </cell>
          <cell r="CV482">
            <v>0</v>
          </cell>
          <cell r="CW482">
            <v>0</v>
          </cell>
          <cell r="CX482">
            <v>0</v>
          </cell>
          <cell r="CY482">
            <v>0</v>
          </cell>
          <cell r="CZ482">
            <v>0</v>
          </cell>
          <cell r="DA482">
            <v>0</v>
          </cell>
          <cell r="DB482">
            <v>0</v>
          </cell>
          <cell r="DC482">
            <v>0</v>
          </cell>
          <cell r="DD482">
            <v>0</v>
          </cell>
        </row>
        <row r="483">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0</v>
          </cell>
          <cell r="CB483">
            <v>0</v>
          </cell>
          <cell r="CC483">
            <v>0</v>
          </cell>
          <cell r="CD483">
            <v>0</v>
          </cell>
          <cell r="CE483">
            <v>0</v>
          </cell>
          <cell r="CF483">
            <v>0</v>
          </cell>
          <cell r="CG483">
            <v>0</v>
          </cell>
          <cell r="CH483">
            <v>0</v>
          </cell>
          <cell r="CI483">
            <v>0</v>
          </cell>
          <cell r="CJ483">
            <v>0</v>
          </cell>
          <cell r="CK483">
            <v>0</v>
          </cell>
          <cell r="CL483">
            <v>0</v>
          </cell>
          <cell r="CM483">
            <v>0</v>
          </cell>
          <cell r="CN483">
            <v>0</v>
          </cell>
          <cell r="CO483">
            <v>0</v>
          </cell>
          <cell r="CP483">
            <v>0</v>
          </cell>
          <cell r="CQ483">
            <v>0</v>
          </cell>
          <cell r="CR483">
            <v>0</v>
          </cell>
          <cell r="CS483">
            <v>0</v>
          </cell>
          <cell r="CT483">
            <v>0</v>
          </cell>
          <cell r="CU483">
            <v>0</v>
          </cell>
          <cell r="CV483">
            <v>0</v>
          </cell>
          <cell r="CW483">
            <v>0</v>
          </cell>
          <cell r="CX483">
            <v>0</v>
          </cell>
          <cell r="CY483">
            <v>0</v>
          </cell>
          <cell r="CZ483">
            <v>0</v>
          </cell>
          <cell r="DA483">
            <v>0</v>
          </cell>
          <cell r="DB483">
            <v>0</v>
          </cell>
          <cell r="DC483">
            <v>0</v>
          </cell>
          <cell r="DD483">
            <v>0</v>
          </cell>
        </row>
        <row r="484">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0</v>
          </cell>
          <cell r="CB484">
            <v>0</v>
          </cell>
          <cell r="CC484">
            <v>0</v>
          </cell>
          <cell r="CD484">
            <v>0</v>
          </cell>
          <cell r="CE484">
            <v>0</v>
          </cell>
          <cell r="CF484">
            <v>0</v>
          </cell>
          <cell r="CG484">
            <v>0</v>
          </cell>
          <cell r="CH484">
            <v>0</v>
          </cell>
          <cell r="CI484">
            <v>0</v>
          </cell>
          <cell r="CJ484">
            <v>0</v>
          </cell>
          <cell r="CK484">
            <v>0</v>
          </cell>
          <cell r="CL484">
            <v>0</v>
          </cell>
          <cell r="CM484">
            <v>0</v>
          </cell>
          <cell r="CN484">
            <v>0</v>
          </cell>
          <cell r="CO484">
            <v>0</v>
          </cell>
          <cell r="CP484">
            <v>0</v>
          </cell>
          <cell r="CQ484">
            <v>0</v>
          </cell>
          <cell r="CR484">
            <v>0</v>
          </cell>
          <cell r="CS484">
            <v>0</v>
          </cell>
          <cell r="CT484">
            <v>0</v>
          </cell>
          <cell r="CU484">
            <v>0</v>
          </cell>
          <cell r="CV484">
            <v>0</v>
          </cell>
          <cell r="CW484">
            <v>0</v>
          </cell>
          <cell r="CX484">
            <v>0</v>
          </cell>
          <cell r="CY484">
            <v>0</v>
          </cell>
          <cell r="CZ484">
            <v>0</v>
          </cell>
          <cell r="DA484">
            <v>0</v>
          </cell>
          <cell r="DB484">
            <v>0</v>
          </cell>
          <cell r="DC484">
            <v>0</v>
          </cell>
          <cell r="DD484">
            <v>0</v>
          </cell>
        </row>
        <row r="485">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0</v>
          </cell>
          <cell r="CB485">
            <v>0</v>
          </cell>
          <cell r="CC485">
            <v>0</v>
          </cell>
          <cell r="CD485">
            <v>0</v>
          </cell>
          <cell r="CE485">
            <v>0</v>
          </cell>
          <cell r="CF485">
            <v>0</v>
          </cell>
          <cell r="CG485">
            <v>0</v>
          </cell>
          <cell r="CH485">
            <v>0</v>
          </cell>
          <cell r="CI485">
            <v>0</v>
          </cell>
          <cell r="CJ485">
            <v>0</v>
          </cell>
          <cell r="CK485">
            <v>0</v>
          </cell>
          <cell r="CL485">
            <v>0</v>
          </cell>
          <cell r="CM485">
            <v>0</v>
          </cell>
          <cell r="CN485">
            <v>0</v>
          </cell>
          <cell r="CO485">
            <v>0</v>
          </cell>
          <cell r="CP485">
            <v>0</v>
          </cell>
          <cell r="CQ485">
            <v>0</v>
          </cell>
          <cell r="CR485">
            <v>0</v>
          </cell>
          <cell r="CS485">
            <v>0</v>
          </cell>
          <cell r="CT485">
            <v>0</v>
          </cell>
          <cell r="CU485">
            <v>0</v>
          </cell>
          <cell r="CV485">
            <v>0</v>
          </cell>
          <cell r="CW485">
            <v>0</v>
          </cell>
          <cell r="CX485">
            <v>0</v>
          </cell>
          <cell r="CY485">
            <v>0</v>
          </cell>
          <cell r="CZ485">
            <v>0</v>
          </cell>
          <cell r="DA485">
            <v>0</v>
          </cell>
          <cell r="DB485">
            <v>0</v>
          </cell>
          <cell r="DC485">
            <v>0</v>
          </cell>
          <cell r="DD485">
            <v>0</v>
          </cell>
        </row>
        <row r="486">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0</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row>
        <row r="487">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0</v>
          </cell>
          <cell r="CB487">
            <v>0</v>
          </cell>
          <cell r="CC487">
            <v>0</v>
          </cell>
          <cell r="CD487">
            <v>0</v>
          </cell>
          <cell r="CE487">
            <v>0</v>
          </cell>
          <cell r="CF487">
            <v>0</v>
          </cell>
          <cell r="CG487">
            <v>0</v>
          </cell>
          <cell r="CH487">
            <v>0</v>
          </cell>
          <cell r="CI487">
            <v>0</v>
          </cell>
          <cell r="CJ487">
            <v>0</v>
          </cell>
          <cell r="CK487">
            <v>0</v>
          </cell>
          <cell r="CL487">
            <v>0</v>
          </cell>
          <cell r="CM487">
            <v>0</v>
          </cell>
          <cell r="CN487">
            <v>0</v>
          </cell>
          <cell r="CO487">
            <v>0</v>
          </cell>
          <cell r="CP487">
            <v>0</v>
          </cell>
          <cell r="CQ487">
            <v>0</v>
          </cell>
          <cell r="CR487">
            <v>0</v>
          </cell>
          <cell r="CS487">
            <v>0</v>
          </cell>
          <cell r="CT487">
            <v>0</v>
          </cell>
          <cell r="CU487">
            <v>0</v>
          </cell>
          <cell r="CV487">
            <v>0</v>
          </cell>
          <cell r="CW487">
            <v>0</v>
          </cell>
          <cell r="CX487">
            <v>0</v>
          </cell>
          <cell r="CY487">
            <v>0</v>
          </cell>
          <cell r="CZ487">
            <v>0</v>
          </cell>
          <cell r="DA487">
            <v>0</v>
          </cell>
          <cell r="DB487">
            <v>0</v>
          </cell>
          <cell r="DC487">
            <v>0</v>
          </cell>
          <cell r="DD487">
            <v>0</v>
          </cell>
        </row>
        <row r="488">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0</v>
          </cell>
          <cell r="CB488">
            <v>0</v>
          </cell>
          <cell r="CC488">
            <v>0</v>
          </cell>
          <cell r="CD488">
            <v>0</v>
          </cell>
          <cell r="CE488">
            <v>0</v>
          </cell>
          <cell r="CF488">
            <v>0</v>
          </cell>
          <cell r="CG488">
            <v>0</v>
          </cell>
          <cell r="CH488">
            <v>0</v>
          </cell>
          <cell r="CI488">
            <v>0</v>
          </cell>
          <cell r="CJ488">
            <v>0</v>
          </cell>
          <cell r="CK488">
            <v>0</v>
          </cell>
          <cell r="CL488">
            <v>0</v>
          </cell>
          <cell r="CM488">
            <v>0</v>
          </cell>
          <cell r="CN488">
            <v>0</v>
          </cell>
          <cell r="CO488">
            <v>0</v>
          </cell>
          <cell r="CP488">
            <v>0</v>
          </cell>
          <cell r="CQ488">
            <v>0</v>
          </cell>
          <cell r="CR488">
            <v>0</v>
          </cell>
          <cell r="CS488">
            <v>0</v>
          </cell>
          <cell r="CT488">
            <v>0</v>
          </cell>
          <cell r="CU488">
            <v>0</v>
          </cell>
          <cell r="CV488">
            <v>0</v>
          </cell>
          <cell r="CW488">
            <v>0</v>
          </cell>
          <cell r="CX488">
            <v>0</v>
          </cell>
          <cell r="CY488">
            <v>0</v>
          </cell>
          <cell r="CZ488">
            <v>0</v>
          </cell>
          <cell r="DA488">
            <v>0</v>
          </cell>
          <cell r="DB488">
            <v>0</v>
          </cell>
          <cell r="DC488">
            <v>0</v>
          </cell>
          <cell r="DD488">
            <v>0</v>
          </cell>
        </row>
        <row r="489">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0</v>
          </cell>
          <cell r="CB489">
            <v>0</v>
          </cell>
          <cell r="CC489">
            <v>0</v>
          </cell>
          <cell r="CD489">
            <v>0</v>
          </cell>
          <cell r="CE489">
            <v>0</v>
          </cell>
          <cell r="CF489">
            <v>0</v>
          </cell>
          <cell r="CG489">
            <v>0</v>
          </cell>
          <cell r="CH489">
            <v>0</v>
          </cell>
          <cell r="CI489">
            <v>0</v>
          </cell>
          <cell r="CJ489">
            <v>0</v>
          </cell>
          <cell r="CK489">
            <v>0</v>
          </cell>
          <cell r="CL489">
            <v>0</v>
          </cell>
          <cell r="CM489">
            <v>0</v>
          </cell>
          <cell r="CN489">
            <v>0</v>
          </cell>
          <cell r="CO489">
            <v>0</v>
          </cell>
          <cell r="CP489">
            <v>0</v>
          </cell>
          <cell r="CQ489">
            <v>0</v>
          </cell>
          <cell r="CR489">
            <v>0</v>
          </cell>
          <cell r="CS489">
            <v>0</v>
          </cell>
          <cell r="CT489">
            <v>0</v>
          </cell>
          <cell r="CU489">
            <v>0</v>
          </cell>
          <cell r="CV489">
            <v>0</v>
          </cell>
          <cell r="CW489">
            <v>0</v>
          </cell>
          <cell r="CX489">
            <v>0</v>
          </cell>
          <cell r="CY489">
            <v>0</v>
          </cell>
          <cell r="CZ489">
            <v>0</v>
          </cell>
          <cell r="DA489">
            <v>0</v>
          </cell>
          <cell r="DB489">
            <v>0</v>
          </cell>
          <cell r="DC489">
            <v>0</v>
          </cell>
          <cell r="DD489">
            <v>0</v>
          </cell>
        </row>
        <row r="490">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cell r="CI490">
            <v>0</v>
          </cell>
          <cell r="CJ490">
            <v>0</v>
          </cell>
          <cell r="CK490">
            <v>0</v>
          </cell>
          <cell r="CL490">
            <v>0</v>
          </cell>
          <cell r="CM490">
            <v>0</v>
          </cell>
          <cell r="CN490">
            <v>0</v>
          </cell>
          <cell r="CO490">
            <v>0</v>
          </cell>
          <cell r="CP490">
            <v>0</v>
          </cell>
          <cell r="CQ490">
            <v>0</v>
          </cell>
          <cell r="CR490">
            <v>0</v>
          </cell>
          <cell r="CS490">
            <v>0</v>
          </cell>
          <cell r="CT490">
            <v>0</v>
          </cell>
          <cell r="CU490">
            <v>0</v>
          </cell>
          <cell r="CV490">
            <v>0</v>
          </cell>
          <cell r="CW490">
            <v>0</v>
          </cell>
          <cell r="CX490">
            <v>0</v>
          </cell>
          <cell r="CY490">
            <v>0</v>
          </cell>
          <cell r="CZ490">
            <v>0</v>
          </cell>
          <cell r="DA490">
            <v>0</v>
          </cell>
          <cell r="DB490">
            <v>0</v>
          </cell>
          <cell r="DC490">
            <v>0</v>
          </cell>
          <cell r="DD490">
            <v>0</v>
          </cell>
        </row>
        <row r="491">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0</v>
          </cell>
          <cell r="CB491">
            <v>0</v>
          </cell>
          <cell r="CC491">
            <v>0</v>
          </cell>
          <cell r="CD491">
            <v>0</v>
          </cell>
          <cell r="CE491">
            <v>0</v>
          </cell>
          <cell r="CF491">
            <v>0</v>
          </cell>
          <cell r="CG491">
            <v>0</v>
          </cell>
          <cell r="CH491">
            <v>0</v>
          </cell>
          <cell r="CI491">
            <v>0</v>
          </cell>
          <cell r="CJ491">
            <v>0</v>
          </cell>
          <cell r="CK491">
            <v>0</v>
          </cell>
          <cell r="CL491">
            <v>0</v>
          </cell>
          <cell r="CM491">
            <v>0</v>
          </cell>
          <cell r="CN491">
            <v>0</v>
          </cell>
          <cell r="CO491">
            <v>0</v>
          </cell>
          <cell r="CP491">
            <v>0</v>
          </cell>
          <cell r="CQ491">
            <v>0</v>
          </cell>
          <cell r="CR491">
            <v>0</v>
          </cell>
          <cell r="CS491">
            <v>0</v>
          </cell>
          <cell r="CT491">
            <v>0</v>
          </cell>
          <cell r="CU491">
            <v>0</v>
          </cell>
          <cell r="CV491">
            <v>0</v>
          </cell>
          <cell r="CW491">
            <v>0</v>
          </cell>
          <cell r="CX491">
            <v>0</v>
          </cell>
          <cell r="CY491">
            <v>0</v>
          </cell>
          <cell r="CZ491">
            <v>0</v>
          </cell>
          <cell r="DA491">
            <v>0</v>
          </cell>
          <cell r="DB491">
            <v>0</v>
          </cell>
          <cell r="DC491">
            <v>0</v>
          </cell>
          <cell r="DD491">
            <v>0</v>
          </cell>
        </row>
        <row r="492">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0</v>
          </cell>
          <cell r="CB492">
            <v>0</v>
          </cell>
          <cell r="CC492">
            <v>0</v>
          </cell>
          <cell r="CD492">
            <v>0</v>
          </cell>
          <cell r="CE492">
            <v>0</v>
          </cell>
          <cell r="CF492">
            <v>0</v>
          </cell>
          <cell r="CG492">
            <v>0</v>
          </cell>
          <cell r="CH492">
            <v>0</v>
          </cell>
          <cell r="CI492">
            <v>0</v>
          </cell>
          <cell r="CJ492">
            <v>0</v>
          </cell>
          <cell r="CK492">
            <v>0</v>
          </cell>
          <cell r="CL492">
            <v>0</v>
          </cell>
          <cell r="CM492">
            <v>0</v>
          </cell>
          <cell r="CN492">
            <v>0</v>
          </cell>
          <cell r="CO492">
            <v>0</v>
          </cell>
          <cell r="CP492">
            <v>0</v>
          </cell>
          <cell r="CQ492">
            <v>0</v>
          </cell>
          <cell r="CR492">
            <v>0</v>
          </cell>
          <cell r="CS492">
            <v>0</v>
          </cell>
          <cell r="CT492">
            <v>0</v>
          </cell>
          <cell r="CU492">
            <v>0</v>
          </cell>
          <cell r="CV492">
            <v>0</v>
          </cell>
          <cell r="CW492">
            <v>0</v>
          </cell>
          <cell r="CX492">
            <v>0</v>
          </cell>
          <cell r="CY492">
            <v>0</v>
          </cell>
          <cell r="CZ492">
            <v>0</v>
          </cell>
          <cell r="DA492">
            <v>0</v>
          </cell>
          <cell r="DB492">
            <v>0</v>
          </cell>
          <cell r="DC492">
            <v>0</v>
          </cell>
          <cell r="DD492">
            <v>0</v>
          </cell>
        </row>
        <row r="493">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0</v>
          </cell>
          <cell r="CB493">
            <v>0</v>
          </cell>
          <cell r="CC493">
            <v>0</v>
          </cell>
          <cell r="CD493">
            <v>0</v>
          </cell>
          <cell r="CE493">
            <v>0</v>
          </cell>
          <cell r="CF493">
            <v>0</v>
          </cell>
          <cell r="CG493">
            <v>0</v>
          </cell>
          <cell r="CH493">
            <v>0</v>
          </cell>
          <cell r="CI493">
            <v>0</v>
          </cell>
          <cell r="CJ493">
            <v>0</v>
          </cell>
          <cell r="CK493">
            <v>0</v>
          </cell>
          <cell r="CL493">
            <v>0</v>
          </cell>
          <cell r="CM493">
            <v>0</v>
          </cell>
          <cell r="CN493">
            <v>0</v>
          </cell>
          <cell r="CO493">
            <v>0</v>
          </cell>
          <cell r="CP493">
            <v>0</v>
          </cell>
          <cell r="CQ493">
            <v>0</v>
          </cell>
          <cell r="CR493">
            <v>0</v>
          </cell>
          <cell r="CS493">
            <v>0</v>
          </cell>
          <cell r="CT493">
            <v>0</v>
          </cell>
          <cell r="CU493">
            <v>0</v>
          </cell>
          <cell r="CV493">
            <v>0</v>
          </cell>
          <cell r="CW493">
            <v>0</v>
          </cell>
          <cell r="CX493">
            <v>0</v>
          </cell>
          <cell r="CY493">
            <v>0</v>
          </cell>
          <cell r="CZ493">
            <v>0</v>
          </cell>
          <cell r="DA493">
            <v>0</v>
          </cell>
          <cell r="DB493">
            <v>0</v>
          </cell>
          <cell r="DC493">
            <v>0</v>
          </cell>
          <cell r="DD493">
            <v>0</v>
          </cell>
        </row>
        <row r="494">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0</v>
          </cell>
          <cell r="CB494">
            <v>0</v>
          </cell>
          <cell r="CC494">
            <v>0</v>
          </cell>
          <cell r="CD494">
            <v>0</v>
          </cell>
          <cell r="CE494">
            <v>0</v>
          </cell>
          <cell r="CF494">
            <v>0</v>
          </cell>
          <cell r="CG494">
            <v>0</v>
          </cell>
          <cell r="CH494">
            <v>0</v>
          </cell>
          <cell r="CI494">
            <v>0</v>
          </cell>
          <cell r="CJ494">
            <v>0</v>
          </cell>
          <cell r="CK494">
            <v>0</v>
          </cell>
          <cell r="CL494">
            <v>0</v>
          </cell>
          <cell r="CM494">
            <v>0</v>
          </cell>
          <cell r="CN494">
            <v>0</v>
          </cell>
          <cell r="CO494">
            <v>0</v>
          </cell>
          <cell r="CP494">
            <v>0</v>
          </cell>
          <cell r="CQ494">
            <v>0</v>
          </cell>
          <cell r="CR494">
            <v>0</v>
          </cell>
          <cell r="CS494">
            <v>0</v>
          </cell>
          <cell r="CT494">
            <v>0</v>
          </cell>
          <cell r="CU494">
            <v>0</v>
          </cell>
          <cell r="CV494">
            <v>0</v>
          </cell>
          <cell r="CW494">
            <v>0</v>
          </cell>
          <cell r="CX494">
            <v>0</v>
          </cell>
          <cell r="CY494">
            <v>0</v>
          </cell>
          <cell r="CZ494">
            <v>0</v>
          </cell>
          <cell r="DA494">
            <v>0</v>
          </cell>
          <cell r="DB494">
            <v>0</v>
          </cell>
          <cell r="DC494">
            <v>0</v>
          </cell>
          <cell r="DD494">
            <v>0</v>
          </cell>
        </row>
        <row r="495">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0</v>
          </cell>
          <cell r="CT495">
            <v>0</v>
          </cell>
          <cell r="CU495">
            <v>0</v>
          </cell>
          <cell r="CV495">
            <v>0</v>
          </cell>
          <cell r="CW495">
            <v>0</v>
          </cell>
          <cell r="CX495">
            <v>0</v>
          </cell>
          <cell r="CY495">
            <v>0</v>
          </cell>
          <cell r="CZ495">
            <v>0</v>
          </cell>
          <cell r="DA495">
            <v>0</v>
          </cell>
          <cell r="DB495">
            <v>0</v>
          </cell>
          <cell r="DC495">
            <v>0</v>
          </cell>
          <cell r="DD495">
            <v>0</v>
          </cell>
        </row>
        <row r="496">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0</v>
          </cell>
          <cell r="CB496">
            <v>0</v>
          </cell>
          <cell r="CC496">
            <v>0</v>
          </cell>
          <cell r="CD496">
            <v>0</v>
          </cell>
          <cell r="CE496">
            <v>0</v>
          </cell>
          <cell r="CF496">
            <v>0</v>
          </cell>
          <cell r="CG496">
            <v>0</v>
          </cell>
          <cell r="CH496">
            <v>0</v>
          </cell>
          <cell r="CI496">
            <v>0</v>
          </cell>
          <cell r="CJ496">
            <v>0</v>
          </cell>
          <cell r="CK496">
            <v>0</v>
          </cell>
          <cell r="CL496">
            <v>0</v>
          </cell>
          <cell r="CM496">
            <v>0</v>
          </cell>
          <cell r="CN496">
            <v>0</v>
          </cell>
          <cell r="CO496">
            <v>0</v>
          </cell>
          <cell r="CP496">
            <v>0</v>
          </cell>
          <cell r="CQ496">
            <v>0</v>
          </cell>
          <cell r="CR496">
            <v>0</v>
          </cell>
          <cell r="CS496">
            <v>0</v>
          </cell>
          <cell r="CT496">
            <v>0</v>
          </cell>
          <cell r="CU496">
            <v>0</v>
          </cell>
          <cell r="CV496">
            <v>0</v>
          </cell>
          <cell r="CW496">
            <v>0</v>
          </cell>
          <cell r="CX496">
            <v>0</v>
          </cell>
          <cell r="CY496">
            <v>0</v>
          </cell>
          <cell r="CZ496">
            <v>0</v>
          </cell>
          <cell r="DA496">
            <v>0</v>
          </cell>
          <cell r="DB496">
            <v>0</v>
          </cell>
          <cell r="DC496">
            <v>0</v>
          </cell>
          <cell r="DD496">
            <v>0</v>
          </cell>
        </row>
        <row r="497">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0</v>
          </cell>
          <cell r="CB497">
            <v>0</v>
          </cell>
          <cell r="CC497">
            <v>0</v>
          </cell>
          <cell r="CD497">
            <v>0</v>
          </cell>
          <cell r="CE497">
            <v>0</v>
          </cell>
          <cell r="CF497">
            <v>0</v>
          </cell>
          <cell r="CG497">
            <v>0</v>
          </cell>
          <cell r="CH497">
            <v>0</v>
          </cell>
          <cell r="CI497">
            <v>0</v>
          </cell>
          <cell r="CJ497">
            <v>0</v>
          </cell>
          <cell r="CK497">
            <v>0</v>
          </cell>
          <cell r="CL497">
            <v>0</v>
          </cell>
          <cell r="CM497">
            <v>0</v>
          </cell>
          <cell r="CN497">
            <v>0</v>
          </cell>
          <cell r="CO497">
            <v>0</v>
          </cell>
          <cell r="CP497">
            <v>0</v>
          </cell>
          <cell r="CQ497">
            <v>0</v>
          </cell>
          <cell r="CR497">
            <v>0</v>
          </cell>
          <cell r="CS497">
            <v>0</v>
          </cell>
          <cell r="CT497">
            <v>0</v>
          </cell>
          <cell r="CU497">
            <v>0</v>
          </cell>
          <cell r="CV497">
            <v>0</v>
          </cell>
          <cell r="CW497">
            <v>0</v>
          </cell>
          <cell r="CX497">
            <v>0</v>
          </cell>
          <cell r="CY497">
            <v>0</v>
          </cell>
          <cell r="CZ497">
            <v>0</v>
          </cell>
          <cell r="DA497">
            <v>0</v>
          </cell>
          <cell r="DB497">
            <v>0</v>
          </cell>
          <cell r="DC497">
            <v>0</v>
          </cell>
          <cell r="DD497">
            <v>0</v>
          </cell>
        </row>
        <row r="498">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0</v>
          </cell>
          <cell r="CB498">
            <v>0</v>
          </cell>
          <cell r="CC498">
            <v>0</v>
          </cell>
          <cell r="CD498">
            <v>0</v>
          </cell>
          <cell r="CE498">
            <v>0</v>
          </cell>
          <cell r="CF498">
            <v>0</v>
          </cell>
          <cell r="CG498">
            <v>0</v>
          </cell>
          <cell r="CH498">
            <v>0</v>
          </cell>
          <cell r="CI498">
            <v>0</v>
          </cell>
          <cell r="CJ498">
            <v>0</v>
          </cell>
          <cell r="CK498">
            <v>0</v>
          </cell>
          <cell r="CL498">
            <v>0</v>
          </cell>
          <cell r="CM498">
            <v>0</v>
          </cell>
          <cell r="CN498">
            <v>0</v>
          </cell>
          <cell r="CO498">
            <v>0</v>
          </cell>
          <cell r="CP498">
            <v>0</v>
          </cell>
          <cell r="CQ498">
            <v>0</v>
          </cell>
          <cell r="CR498">
            <v>0</v>
          </cell>
          <cell r="CS498">
            <v>0</v>
          </cell>
          <cell r="CT498">
            <v>0</v>
          </cell>
          <cell r="CU498">
            <v>0</v>
          </cell>
          <cell r="CV498">
            <v>0</v>
          </cell>
          <cell r="CW498">
            <v>0</v>
          </cell>
          <cell r="CX498">
            <v>0</v>
          </cell>
          <cell r="CY498">
            <v>0</v>
          </cell>
          <cell r="CZ498">
            <v>0</v>
          </cell>
          <cell r="DA498">
            <v>0</v>
          </cell>
          <cell r="DB498">
            <v>0</v>
          </cell>
          <cell r="DC498">
            <v>0</v>
          </cell>
          <cell r="DD498">
            <v>0</v>
          </cell>
        </row>
        <row r="499">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0</v>
          </cell>
          <cell r="CB499">
            <v>0</v>
          </cell>
          <cell r="CC499">
            <v>0</v>
          </cell>
          <cell r="CD499">
            <v>0</v>
          </cell>
          <cell r="CE499">
            <v>0</v>
          </cell>
          <cell r="CF499">
            <v>0</v>
          </cell>
          <cell r="CG499">
            <v>0</v>
          </cell>
          <cell r="CH499">
            <v>0</v>
          </cell>
          <cell r="CI499">
            <v>0</v>
          </cell>
          <cell r="CJ499">
            <v>0</v>
          </cell>
          <cell r="CK499">
            <v>0</v>
          </cell>
          <cell r="CL499">
            <v>0</v>
          </cell>
          <cell r="CM499">
            <v>0</v>
          </cell>
          <cell r="CN499">
            <v>0</v>
          </cell>
          <cell r="CO499">
            <v>0</v>
          </cell>
          <cell r="CP499">
            <v>0</v>
          </cell>
          <cell r="CQ499">
            <v>0</v>
          </cell>
          <cell r="CR499">
            <v>0</v>
          </cell>
          <cell r="CS499">
            <v>0</v>
          </cell>
          <cell r="CT499">
            <v>0</v>
          </cell>
          <cell r="CU499">
            <v>0</v>
          </cell>
          <cell r="CV499">
            <v>0</v>
          </cell>
          <cell r="CW499">
            <v>0</v>
          </cell>
          <cell r="CX499">
            <v>0</v>
          </cell>
          <cell r="CY499">
            <v>0</v>
          </cell>
          <cell r="CZ499">
            <v>0</v>
          </cell>
          <cell r="DA499">
            <v>0</v>
          </cell>
          <cell r="DB499">
            <v>0</v>
          </cell>
          <cell r="DC499">
            <v>0</v>
          </cell>
          <cell r="DD499">
            <v>0</v>
          </cell>
        </row>
        <row r="500">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cell r="CI500">
            <v>0</v>
          </cell>
          <cell r="CJ500">
            <v>0</v>
          </cell>
          <cell r="CK500">
            <v>0</v>
          </cell>
          <cell r="CL500">
            <v>0</v>
          </cell>
          <cell r="CM500">
            <v>0</v>
          </cell>
          <cell r="CN500">
            <v>0</v>
          </cell>
          <cell r="CO500">
            <v>0</v>
          </cell>
          <cell r="CP500">
            <v>0</v>
          </cell>
          <cell r="CQ500">
            <v>0</v>
          </cell>
          <cell r="CR500">
            <v>0</v>
          </cell>
          <cell r="CS500">
            <v>0</v>
          </cell>
          <cell r="CT500">
            <v>0</v>
          </cell>
          <cell r="CU500">
            <v>0</v>
          </cell>
          <cell r="CV500">
            <v>0</v>
          </cell>
          <cell r="CW500">
            <v>0</v>
          </cell>
          <cell r="CX500">
            <v>0</v>
          </cell>
          <cell r="CY500">
            <v>0</v>
          </cell>
          <cell r="CZ500">
            <v>0</v>
          </cell>
          <cell r="DA500">
            <v>0</v>
          </cell>
          <cell r="DB500">
            <v>0</v>
          </cell>
          <cell r="DC500">
            <v>0</v>
          </cell>
          <cell r="DD500">
            <v>0</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tructure"/>
      <sheetName val="Gross"/>
      <sheetName val="Sickness"/>
      <sheetName val="Disability"/>
      <sheetName val="Age"/>
      <sheetName val="Survivors"/>
      <sheetName val="Family"/>
      <sheetName val="Une"/>
      <sheetName val="Housing"/>
      <sheetName val="Exclusion"/>
    </sheetNames>
    <sheetDataSet>
      <sheetData sheetId="0"/>
      <sheetData sheetId="1"/>
      <sheetData sheetId="2">
        <row r="12">
          <cell r="N12">
            <v>3509793.82</v>
          </cell>
        </row>
      </sheetData>
      <sheetData sheetId="3">
        <row r="12">
          <cell r="P12">
            <v>1041311.07</v>
          </cell>
        </row>
        <row r="31">
          <cell r="B31">
            <v>401.74</v>
          </cell>
          <cell r="D31">
            <v>427.92</v>
          </cell>
        </row>
      </sheetData>
      <sheetData sheetId="4">
        <row r="12">
          <cell r="P12">
            <v>260474</v>
          </cell>
        </row>
        <row r="31">
          <cell r="B31">
            <v>52.74</v>
          </cell>
          <cell r="D31">
            <v>52.96</v>
          </cell>
        </row>
      </sheetData>
      <sheetData sheetId="5">
        <row r="12">
          <cell r="P12">
            <v>1487747.38</v>
          </cell>
        </row>
        <row r="31">
          <cell r="B31">
            <v>567.15</v>
          </cell>
          <cell r="D31">
            <v>607.98</v>
          </cell>
        </row>
      </sheetData>
      <sheetData sheetId="6">
        <row r="12">
          <cell r="P12">
            <v>222009.47</v>
          </cell>
        </row>
        <row r="31">
          <cell r="D31">
            <v>128.79</v>
          </cell>
        </row>
      </sheetData>
      <sheetData sheetId="7">
        <row r="12">
          <cell r="P12">
            <v>300889.3</v>
          </cell>
        </row>
        <row r="31">
          <cell r="D31">
            <v>80.540000000000006</v>
          </cell>
        </row>
      </sheetData>
      <sheetData sheetId="8">
        <row r="12">
          <cell r="P12">
            <v>165540.16</v>
          </cell>
        </row>
        <row r="31">
          <cell r="D31">
            <v>39.619999999999997</v>
          </cell>
        </row>
      </sheetData>
      <sheetData sheetId="9">
        <row r="12">
          <cell r="P12">
            <v>51233.63</v>
          </cell>
        </row>
        <row r="31">
          <cell r="D31">
            <v>5.48</v>
          </cell>
        </row>
      </sheetData>
      <sheetData sheetId="10">
        <row r="12">
          <cell r="P12">
            <v>81250.03</v>
          </cell>
        </row>
        <row r="31">
          <cell r="D31">
            <v>22.16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tructure"/>
      <sheetName val="GDP_Mn Euro"/>
    </sheetNames>
    <sheetDataSet>
      <sheetData sheetId="0"/>
      <sheetData sheetId="1"/>
      <sheetData sheetId="2">
        <row r="11">
          <cell r="P11">
            <v>13534336</v>
          </cell>
        </row>
        <row r="30">
          <cell r="B30">
            <v>6924.6</v>
          </cell>
          <cell r="D30">
            <v>7364.5</v>
          </cell>
          <cell r="F30">
            <v>7944.3</v>
          </cell>
          <cell r="H30">
            <v>8751.1</v>
          </cell>
          <cell r="J30">
            <v>9996.7000000000007</v>
          </cell>
          <cell r="L30">
            <v>10541.1</v>
          </cell>
          <cell r="N30">
            <v>11936.6</v>
          </cell>
          <cell r="P30">
            <v>13044</v>
          </cell>
          <cell r="R30">
            <v>14294.2</v>
          </cell>
          <cell r="T30">
            <v>13352.4</v>
          </cell>
          <cell r="V30">
            <v>15327.3</v>
          </cell>
          <cell r="X30">
            <v>17450.2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8"/>
      <sheetName val="2020"/>
    </sheetNames>
    <sheetDataSet>
      <sheetData sheetId="0" refreshError="1"/>
      <sheetData sheetId="1">
        <row r="2">
          <cell r="J2">
            <v>87438</v>
          </cell>
        </row>
        <row r="3">
          <cell r="J3">
            <v>168636</v>
          </cell>
        </row>
        <row r="4">
          <cell r="J4">
            <v>79498</v>
          </cell>
        </row>
        <row r="5">
          <cell r="J5">
            <v>66993</v>
          </cell>
        </row>
        <row r="6">
          <cell r="J6">
            <v>99295</v>
          </cell>
        </row>
        <row r="7">
          <cell r="J7">
            <v>40191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cial Protection"/>
      <sheetName val="1.1&amp;1.2&amp;C1_1_1.3"/>
      <sheetName val="_Charts 1.1&amp;1.2 data"/>
      <sheetName val="C1.3 data_"/>
      <sheetName val="1.3_EU&amp;C1.4"/>
      <sheetName val="_C1.4 data"/>
      <sheetName val="_C1.5"/>
      <sheetName val="C1.5 data"/>
      <sheetName val="1.4_1.5_C1.6"/>
      <sheetName val="C1.6 data"/>
      <sheetName val="1.6"/>
      <sheetName val="1.7&amp;1.8"/>
      <sheetName val="1.9 &amp; C1.7"/>
      <sheetName val="C1.7 data"/>
      <sheetName val="1.10"/>
      <sheetName val="Chart 3 data"/>
      <sheetName val="Sick_Health"/>
      <sheetName val="_2.1"/>
      <sheetName val="2.2&amp;2.3"/>
      <sheetName val="2.3"/>
      <sheetName val="2.4"/>
      <sheetName val="2.4&amp;2.5"/>
      <sheetName val="POYC"/>
      <sheetName val="2.6"/>
      <sheetName val="2.7&amp;2.8"/>
      <sheetName val="2.9&amp;C2.1"/>
      <sheetName val="C2.1 data"/>
      <sheetName val="Disability"/>
      <sheetName val="_3.1"/>
      <sheetName val="3.2&amp;3.3"/>
      <sheetName val="3.4"/>
      <sheetName val="3.5&amp;3.6"/>
      <sheetName val="3.7 &amp; C3.1"/>
      <sheetName val="C3.1 data"/>
      <sheetName val="Old Age"/>
      <sheetName val="4.1"/>
      <sheetName val="4.2&amp;4.3"/>
      <sheetName val="4.4_4.5&amp;C4.1"/>
      <sheetName val="C4.1 data"/>
      <sheetName val="4.6"/>
      <sheetName val="4.7&amp;4.8"/>
      <sheetName val="4.9&amp;4.10"/>
      <sheetName val="4.11&amp;C4.2"/>
      <sheetName val="C4.2 data"/>
      <sheetName val="Survivors"/>
      <sheetName val="5.1"/>
      <sheetName val="5.2&amp;5.3"/>
      <sheetName val="5.4"/>
      <sheetName val="5.5_EU&amp;C5.1"/>
      <sheetName val="C5.1 data"/>
      <sheetName val="Fam_Child"/>
      <sheetName val="6.1"/>
      <sheetName val="6.2&amp;6.3_C6.1"/>
      <sheetName val="C6.1 data"/>
      <sheetName val="6.4&amp;C6.2"/>
      <sheetName val="ChildCare_Pivot"/>
      <sheetName val="6.5"/>
      <sheetName val="6.6&amp;6.7"/>
      <sheetName val="6.8&amp;C6.3"/>
      <sheetName val="C6.3 data"/>
      <sheetName val="Unemployment"/>
      <sheetName val="7.1"/>
      <sheetName val="7.2&amp;7.3"/>
      <sheetName val="7.4&amp;7.5"/>
      <sheetName val="7.6&amp;7.7"/>
      <sheetName val="7.8&amp;C7.1"/>
      <sheetName val="C7.1 data"/>
      <sheetName val="Housing"/>
      <sheetName val="8.1"/>
      <sheetName val="8.2"/>
      <sheetName val="8.3&amp;C8.1"/>
      <sheetName val="C8.1 data"/>
      <sheetName val="Soc. Exc. n.e.c."/>
      <sheetName val="9.1"/>
      <sheetName val="9.2&amp;9.3"/>
      <sheetName val="9.4&amp;9.5"/>
      <sheetName val="9.6_9.9"/>
      <sheetName val="9.10 &amp; C9.1"/>
      <sheetName val="C9.1 data"/>
      <sheetName val="SSB by dist"/>
      <sheetName val="10.1 &amp; C10.1_10.2"/>
      <sheetName val="C10.1_10.2 data"/>
      <sheetName val="10.2"/>
      <sheetName val="10.3"/>
      <sheetName val="10.4"/>
      <sheetName val="Beneficiaries per 1,000 pop"/>
      <sheetName val="Per 1000 pop comparison"/>
      <sheetName val="glossary"/>
      <sheetName val="appendices"/>
      <sheetName val="2.1"/>
      <sheetName val="2.1.1"/>
      <sheetName val="2.2"/>
      <sheetName val="2.2.1"/>
      <sheetName val="3.1"/>
      <sheetName val="3.2"/>
      <sheetName val="4"/>
      <sheetName val="5.1_5.2"/>
      <sheetName val="5.3.1"/>
      <sheetName val="5.3.2"/>
      <sheetName val="6"/>
      <sheetName val="7"/>
      <sheetName val="8"/>
      <sheetName val="9"/>
      <sheetName val="10.1_10.2"/>
      <sheetName val="10.3_10.4"/>
      <sheetName val="Section B"/>
      <sheetName val="C4"/>
      <sheetName val="t11&amp;c4 data"/>
      <sheetName val="Chart 5-6"/>
      <sheetName val="Chart 5-6 data"/>
      <sheetName val="t15"/>
      <sheetName val="t16&amp;C7"/>
      <sheetName val="C7 data"/>
      <sheetName val="T17_18"/>
      <sheetName val="t19&amp;C8"/>
      <sheetName val="C8 data"/>
      <sheetName val="T20-21"/>
      <sheetName val="t22&amp;C9"/>
      <sheetName val="C9data"/>
      <sheetName val="t23_29"/>
      <sheetName val="t30-c10_total"/>
      <sheetName val="Sheet1"/>
      <sheetName val="Net Chart Data"/>
      <sheetName val="MTBK"/>
      <sheetName val="t-c8_total (2)"/>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ow r="6">
          <cell r="C6">
            <v>73825</v>
          </cell>
        </row>
      </sheetData>
      <sheetData sheetId="81">
        <row r="3">
          <cell r="B3">
            <v>12638</v>
          </cell>
          <cell r="C3">
            <v>33388</v>
          </cell>
          <cell r="F3">
            <v>31733</v>
          </cell>
        </row>
        <row r="4">
          <cell r="C4">
            <v>83024</v>
          </cell>
          <cell r="F4">
            <v>68497</v>
          </cell>
        </row>
        <row r="5">
          <cell r="C5">
            <v>160173</v>
          </cell>
          <cell r="F5">
            <v>133052</v>
          </cell>
        </row>
        <row r="6">
          <cell r="C6">
            <v>72375</v>
          </cell>
          <cell r="F6">
            <v>67418</v>
          </cell>
        </row>
        <row r="7">
          <cell r="C7">
            <v>82910</v>
          </cell>
          <cell r="F7">
            <v>79833</v>
          </cell>
        </row>
        <row r="8">
          <cell r="C8">
            <v>61689</v>
          </cell>
          <cell r="F8">
            <v>59158</v>
          </cell>
        </row>
      </sheetData>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N-CONTRIBUTORY BENEFITS"/>
      <sheetName val="NON CONTRIBUTORY BENEFITS"/>
    </sheetNames>
    <sheetDataSet>
      <sheetData sheetId="0" refreshError="1"/>
      <sheetData sheetId="1" refreshError="1">
        <row r="3">
          <cell r="O3">
            <v>39410178.209999993</v>
          </cell>
        </row>
        <row r="4">
          <cell r="O4">
            <v>1414367.22</v>
          </cell>
        </row>
        <row r="7">
          <cell r="O7">
            <v>21498602.949999996</v>
          </cell>
        </row>
        <row r="8">
          <cell r="O8">
            <v>489710.22</v>
          </cell>
        </row>
        <row r="9">
          <cell r="O9">
            <v>1562092.12</v>
          </cell>
        </row>
        <row r="12">
          <cell r="O12">
            <v>1428216.5099999998</v>
          </cell>
        </row>
        <row r="13">
          <cell r="O13">
            <v>11279650.749999998</v>
          </cell>
        </row>
        <row r="14">
          <cell r="O14">
            <v>4423870.03</v>
          </cell>
        </row>
        <row r="17">
          <cell r="O17">
            <v>37260.86</v>
          </cell>
        </row>
        <row r="18">
          <cell r="O18">
            <v>27909808.719999999</v>
          </cell>
        </row>
        <row r="19">
          <cell r="O19">
            <v>1093338.73</v>
          </cell>
        </row>
        <row r="20">
          <cell r="O20">
            <v>14803548.470000001</v>
          </cell>
        </row>
        <row r="21">
          <cell r="O21">
            <v>10293007.1</v>
          </cell>
        </row>
        <row r="22">
          <cell r="O22">
            <v>9153.18</v>
          </cell>
        </row>
        <row r="23">
          <cell r="O23">
            <v>8390893.209999999</v>
          </cell>
        </row>
        <row r="24">
          <cell r="O24">
            <v>6499754.4099999992</v>
          </cell>
        </row>
        <row r="27">
          <cell r="O27">
            <v>18199066.259999998</v>
          </cell>
        </row>
        <row r="28">
          <cell r="O28">
            <v>65167.58</v>
          </cell>
        </row>
        <row r="29">
          <cell r="O29">
            <v>44125.229999999996</v>
          </cell>
        </row>
        <row r="37">
          <cell r="O37">
            <v>9649516.4100000001</v>
          </cell>
        </row>
        <row r="39">
          <cell r="O39">
            <v>7735587.5199999986</v>
          </cell>
        </row>
        <row r="41">
          <cell r="O41">
            <v>2258569.4699999997</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row r="12">
          <cell r="P12">
            <v>27.515255903588265</v>
          </cell>
          <cell r="Q12">
            <v>27.971294989085017</v>
          </cell>
        </row>
        <row r="13">
          <cell r="P13">
            <v>28.054292991777029</v>
          </cell>
          <cell r="Q13">
            <v>28.377945775432671</v>
          </cell>
        </row>
        <row r="14">
          <cell r="D14">
            <v>110763</v>
          </cell>
          <cell r="E14">
            <v>113556.02</v>
          </cell>
          <cell r="P14">
            <v>28.587910088347567</v>
          </cell>
          <cell r="Q14">
            <v>28.918576430890685</v>
          </cell>
        </row>
        <row r="15">
          <cell r="D15">
            <v>6694.66</v>
          </cell>
          <cell r="E15">
            <v>7113.95</v>
          </cell>
          <cell r="P15">
            <v>16.05692041646979</v>
          </cell>
          <cell r="Q15">
            <v>16.973620794143891</v>
          </cell>
        </row>
        <row r="16">
          <cell r="D16">
            <v>31974.26</v>
          </cell>
          <cell r="E16">
            <v>30729.5</v>
          </cell>
          <cell r="P16">
            <v>19.896046584272206</v>
          </cell>
          <cell r="Q16">
            <v>19.581336191460537</v>
          </cell>
        </row>
        <row r="17">
          <cell r="D17">
            <v>78538.89</v>
          </cell>
          <cell r="E17">
            <v>81000.98</v>
          </cell>
          <cell r="P17">
            <v>31.053447954096864</v>
          </cell>
          <cell r="Q17">
            <v>31.735793702597682</v>
          </cell>
        </row>
        <row r="18">
          <cell r="D18">
            <v>755219.87</v>
          </cell>
          <cell r="E18">
            <v>781895.82</v>
          </cell>
          <cell r="P18">
            <v>27.414092549167652</v>
          </cell>
          <cell r="Q18">
            <v>27.718742067909329</v>
          </cell>
        </row>
        <row r="19">
          <cell r="D19">
            <v>2661.6</v>
          </cell>
          <cell r="E19">
            <v>2776.82</v>
          </cell>
          <cell r="P19">
            <v>14.781739420193269</v>
          </cell>
          <cell r="Q19">
            <v>14.603389973126339</v>
          </cell>
        </row>
        <row r="20">
          <cell r="D20">
            <v>37841.97</v>
          </cell>
          <cell r="E20">
            <v>37173.129999999997</v>
          </cell>
          <cell r="P20">
            <v>21.643251534794977</v>
          </cell>
          <cell r="Q20">
            <v>20.71530033541806</v>
          </cell>
        </row>
        <row r="21">
          <cell r="P21">
            <v>30.309815856266532</v>
          </cell>
          <cell r="Q21" t="str">
            <v>:</v>
          </cell>
        </row>
        <row r="22">
          <cell r="D22">
            <v>261169.2</v>
          </cell>
          <cell r="E22">
            <v>259529.27</v>
          </cell>
          <cell r="P22">
            <v>25.043265137044624</v>
          </cell>
          <cell r="Q22">
            <v>25.165937793327075</v>
          </cell>
        </row>
        <row r="23">
          <cell r="D23">
            <v>652531.05000000005</v>
          </cell>
          <cell r="E23">
            <v>672000.15</v>
          </cell>
          <cell r="P23">
            <v>31.267525152987957</v>
          </cell>
          <cell r="Q23">
            <v>31.749563561714382</v>
          </cell>
        </row>
        <row r="24">
          <cell r="D24">
            <v>8993.65</v>
          </cell>
          <cell r="E24">
            <v>9250.65</v>
          </cell>
          <cell r="P24">
            <v>20.470959650564374</v>
          </cell>
          <cell r="Q24">
            <v>21.272170367764236</v>
          </cell>
        </row>
        <row r="25">
          <cell r="D25">
            <v>452504</v>
          </cell>
          <cell r="E25">
            <v>459449</v>
          </cell>
          <cell r="P25">
            <v>28.048956619030353</v>
          </cell>
          <cell r="Q25">
            <v>28.635420905454666</v>
          </cell>
        </row>
        <row r="26">
          <cell r="D26">
            <v>4009.03</v>
          </cell>
          <cell r="E26">
            <v>3930.87</v>
          </cell>
          <cell r="P26">
            <v>20.591969756894329</v>
          </cell>
          <cell r="Q26">
            <v>21.760072185379141</v>
          </cell>
        </row>
        <row r="27">
          <cell r="D27">
            <v>3067.26</v>
          </cell>
          <cell r="E27">
            <v>3230.94</v>
          </cell>
          <cell r="P27">
            <v>13.953063090521184</v>
          </cell>
          <cell r="Q27">
            <v>14.167558276182623</v>
          </cell>
        </row>
        <row r="28">
          <cell r="D28">
            <v>5170.2</v>
          </cell>
          <cell r="E28">
            <v>5052.74</v>
          </cell>
          <cell r="P28">
            <v>15.50996409147225</v>
          </cell>
          <cell r="Q28">
            <v>14.452008168822328</v>
          </cell>
        </row>
        <row r="29">
          <cell r="D29">
            <v>9850.24</v>
          </cell>
          <cell r="E29">
            <v>10564.39</v>
          </cell>
          <cell r="P29">
            <v>22.605722206540126</v>
          </cell>
          <cell r="Q29">
            <v>22.699055243644864</v>
          </cell>
        </row>
        <row r="30">
          <cell r="D30">
            <v>20966.39</v>
          </cell>
          <cell r="E30">
            <v>20909.580000000002</v>
          </cell>
          <cell r="P30">
            <v>21.1839919654693</v>
          </cell>
          <cell r="Q30">
            <v>20.646685750340911</v>
          </cell>
        </row>
        <row r="31">
          <cell r="D31">
            <v>1318.88</v>
          </cell>
          <cell r="E31">
            <v>1390.39</v>
          </cell>
          <cell r="P31">
            <v>18.272350683716873</v>
          </cell>
          <cell r="Q31">
            <v>18.174795100717638</v>
          </cell>
        </row>
        <row r="32">
          <cell r="D32">
            <v>188442</v>
          </cell>
          <cell r="E32">
            <v>190453</v>
          </cell>
          <cell r="P32">
            <v>29.208387324773238</v>
          </cell>
          <cell r="Q32">
            <v>29.261880873986147</v>
          </cell>
        </row>
        <row r="33">
          <cell r="D33">
            <v>90076.09</v>
          </cell>
          <cell r="E33">
            <v>93420.02</v>
          </cell>
          <cell r="P33">
            <v>28.410169440205795</v>
          </cell>
          <cell r="Q33">
            <v>28.933508383809009</v>
          </cell>
        </row>
        <row r="34">
          <cell r="P34">
            <v>17.239754177848827</v>
          </cell>
          <cell r="Q34" t="str">
            <v>:</v>
          </cell>
        </row>
        <row r="35">
          <cell r="D35">
            <v>42007.22</v>
          </cell>
          <cell r="E35">
            <v>44377.2</v>
          </cell>
          <cell r="P35">
            <v>24.945201249421014</v>
          </cell>
          <cell r="Q35">
            <v>26.062948517436791</v>
          </cell>
        </row>
        <row r="36">
          <cell r="D36">
            <v>20283.97</v>
          </cell>
          <cell r="E36">
            <v>20886.46</v>
          </cell>
          <cell r="P36">
            <v>15.192687665622561</v>
          </cell>
          <cell r="Q36">
            <v>14.478997043399294</v>
          </cell>
        </row>
        <row r="37">
          <cell r="D37">
            <v>8799.81</v>
          </cell>
          <cell r="E37">
            <v>8808.11</v>
          </cell>
          <cell r="P37">
            <v>24.451863522311417</v>
          </cell>
          <cell r="Q37">
            <v>24.53000069623338</v>
          </cell>
        </row>
        <row r="38">
          <cell r="D38">
            <v>12733.22</v>
          </cell>
          <cell r="E38">
            <v>13186.42</v>
          </cell>
          <cell r="P38">
            <v>17.58246340789837</v>
          </cell>
          <cell r="Q38">
            <v>17.859283728199728</v>
          </cell>
        </row>
        <row r="39">
          <cell r="D39">
            <v>58505.440000000002</v>
          </cell>
          <cell r="E39">
            <v>61578.48</v>
          </cell>
          <cell r="P39">
            <v>29.283027933911598</v>
          </cell>
          <cell r="Q39">
            <v>30.283803322546699</v>
          </cell>
        </row>
        <row r="40">
          <cell r="D40">
            <v>121648.42</v>
          </cell>
          <cell r="E40">
            <v>128328.04</v>
          </cell>
          <cell r="P40">
            <v>28.735347203800625</v>
          </cell>
          <cell r="Q40">
            <v>29.449781194399293</v>
          </cell>
        </row>
        <row r="41">
          <cell r="D41">
            <v>584951.6</v>
          </cell>
          <cell r="E41">
            <v>568158.21</v>
          </cell>
          <cell r="P41">
            <v>28.48402581051306</v>
          </cell>
          <cell r="Q41">
            <v>27.811424963103832</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ion b"/>
      <sheetName val="Chart 1-2"/>
      <sheetName val="t11&amp;c3 (2)"/>
      <sheetName val="t12"/>
      <sheetName val="t13&amp;C4"/>
      <sheetName val="T14_15"/>
      <sheetName val="t16&amp;C5"/>
      <sheetName val="T17-18"/>
      <sheetName val="t19&amp;C6 (2)"/>
      <sheetName val="t20_25"/>
      <sheetName val="t26"/>
      <sheetName val="t-c7_total"/>
      <sheetName val="glossary"/>
      <sheetName val="appendices"/>
      <sheetName val="Sheet1"/>
      <sheetName val="Total"/>
      <sheetName val="Chart 1-2 data"/>
      <sheetName val="chart1"/>
      <sheetName val="chart2"/>
      <sheetName val="t10&amp;c3 data"/>
      <sheetName val="t&amp;c3"/>
      <sheetName val="as a % of GDP"/>
      <sheetName val="T11_CBwith data"/>
      <sheetName val="t12&amp;C4 data"/>
      <sheetName val="BK"/>
      <sheetName val="MTB"/>
      <sheetName val="MTCB"/>
      <sheetName val="t15&amp;C5 data"/>
      <sheetName val="MTBK"/>
      <sheetName val="t16_17"/>
      <sheetName val="NMTB"/>
      <sheetName val="NMTCB"/>
      <sheetName val="t18&amp;C6 data"/>
      <sheetName val="Old Age &amp; Survivors"/>
      <sheetName val="Sickness"/>
      <sheetName val="t21-22data"/>
      <sheetName val="Family &amp; Children"/>
      <sheetName val="Disability"/>
      <sheetName val="t23-24data"/>
      <sheetName val="Unemployment"/>
      <sheetName val="t-c7_total (2)"/>
      <sheetName val="NMTBK"/>
      <sheetName val="Housing"/>
      <sheetName val="Social Exclusion n.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30">
          <cell r="C30" t="str">
            <v>old age and survivors</v>
          </cell>
          <cell r="D30" t="str">
            <v>sickness/health</v>
          </cell>
          <cell r="E30" t="str">
            <v>family/children</v>
          </cell>
          <cell r="F30" t="str">
            <v>disability</v>
          </cell>
          <cell r="G30" t="str">
            <v>unemployment</v>
          </cell>
          <cell r="H30" t="str">
            <v>social exclusion n.e.c</v>
          </cell>
          <cell r="I30" t="str">
            <v>housing</v>
          </cell>
        </row>
      </sheetData>
      <sheetData sheetId="16">
        <row r="1">
          <cell r="K1" t="str">
            <v xml:space="preserve">Lithuania </v>
          </cell>
        </row>
      </sheetData>
      <sheetData sheetId="17"/>
      <sheetData sheetId="18"/>
      <sheetData sheetId="19">
        <row r="1">
          <cell r="H1" t="str">
            <v xml:space="preserve">Lithuania </v>
          </cell>
        </row>
      </sheetData>
      <sheetData sheetId="20"/>
      <sheetData sheetId="21"/>
      <sheetData sheetId="22">
        <row r="4">
          <cell r="C4">
            <v>66.331903839095503</v>
          </cell>
        </row>
      </sheetData>
      <sheetData sheetId="23">
        <row r="1">
          <cell r="H1" t="str">
            <v xml:space="preserve">Poland </v>
          </cell>
        </row>
      </sheetData>
      <sheetData sheetId="24">
        <row r="1">
          <cell r="J1" t="str">
            <v>benefits in kind</v>
          </cell>
        </row>
      </sheetData>
      <sheetData sheetId="25"/>
      <sheetData sheetId="26"/>
      <sheetData sheetId="27">
        <row r="1">
          <cell r="I1" t="str">
            <v xml:space="preserve">Romania </v>
          </cell>
        </row>
      </sheetData>
      <sheetData sheetId="28">
        <row r="27">
          <cell r="J27" t="str">
            <v>benefits in kind</v>
          </cell>
        </row>
      </sheetData>
      <sheetData sheetId="29"/>
      <sheetData sheetId="30"/>
      <sheetData sheetId="31"/>
      <sheetData sheetId="32">
        <row r="1">
          <cell r="I1" t="str">
            <v xml:space="preserve">Cyprus </v>
          </cell>
        </row>
      </sheetData>
      <sheetData sheetId="33"/>
      <sheetData sheetId="34"/>
      <sheetData sheetId="35"/>
      <sheetData sheetId="36"/>
      <sheetData sheetId="37"/>
      <sheetData sheetId="38"/>
      <sheetData sheetId="39"/>
      <sheetData sheetId="40">
        <row r="3">
          <cell r="C3" t="str">
            <v>Sickness/Health</v>
          </cell>
        </row>
      </sheetData>
      <sheetData sheetId="41">
        <row r="27">
          <cell r="L27" t="str">
            <v>benefits in kind</v>
          </cell>
        </row>
      </sheetData>
      <sheetData sheetId="42"/>
      <sheetData sheetId="43"/>
    </sheetDataSet>
  </externalBook>
</externalLink>
</file>

<file path=xl/persons/person.xml><?xml version="1.0" encoding="utf-8"?>
<personList xmlns="http://schemas.microsoft.com/office/spreadsheetml/2018/threadedcomments" xmlns:x="http://schemas.openxmlformats.org/spreadsheetml/2006/main">
  <person displayName="Sammut Shaun at NSO" id="{DDA255AE-9C86-4F8C-8872-BCD2A8BA2F7B}" userId="S::shaun.sammut@gov.mt::0549a3d9-9e8b-4710-96c0-6f1d73d7969b"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ms046" refreshedDate="43424.378840046294" createdVersion="3" refreshedVersion="3" minRefreshableVersion="3" recordCount="70" xr:uid="{00000000-000A-0000-FFFF-FFFF02000000}">
  <cacheSource type="worksheet">
    <worksheetSource ref="A3:C73" sheet="POYC"/>
  </cacheSource>
  <cacheFields count="3">
    <cacheField name="Locality" numFmtId="0">
      <sharedItems count="70">
        <s v="Zejtun"/>
        <s v="Zurrieq"/>
        <s v="Zebbug"/>
        <s v="Zabbar"/>
        <s v="Xghajra"/>
        <s v="Vittoriosa"/>
        <s v="Xewkija"/>
        <s v="Xaghra"/>
        <s v="Victoria"/>
        <s v="Valletta"/>
        <s v="Tarxien"/>
        <s v="Ta' Xbiex"/>
        <s v="Ta' Giorni"/>
        <s v="Swieqi"/>
        <s v="St. Paul's Bay"/>
        <s v="St. Julians"/>
        <s v="St. Andrews"/>
        <s v="Sliema"/>
        <s v="Siggiewi"/>
        <s v="Senglea"/>
        <s v="St. Venera"/>
        <s v="Sta. Lucia"/>
        <s v="Sannat"/>
        <s v="San Gwann"/>
        <s v="Safi"/>
        <s v="Rabat"/>
        <s v="Qrendi"/>
        <s v="Qormi"/>
        <s v="Qawra"/>
        <s v="Qala"/>
        <s v="Pieta"/>
        <s v="Pembroke"/>
        <s v="Paola"/>
        <s v="Paceville"/>
        <s v="Naxxar"/>
        <s v="Nadur"/>
        <s v="Mtarfa"/>
        <s v="Msida"/>
        <s v="Mqabba"/>
        <s v="Mosta"/>
        <s v="Mgarr"/>
        <s v="Mellieha"/>
        <s v="Marsaxlokk"/>
        <s v="Marsaskala"/>
        <s v="Marsalforn"/>
        <s v="Marsa"/>
        <s v="Luqa"/>
        <s v="Lija"/>
        <s v="Kirkop"/>
        <s v="Kercem"/>
        <s v="Kalkara"/>
        <s v="Iklin"/>
        <s v="Hamrun "/>
        <s v="Gzira"/>
        <s v="Gudja"/>
        <s v="Ghaxaq"/>
        <s v="Gharghur"/>
        <s v="Ghajnsielem"/>
        <s v="Fontana"/>
        <s v="Cospicua"/>
        <s v="Birzebbugia"/>
        <s v="Floriana"/>
        <s v="Fgura"/>
        <s v="Fleur-de-Lys"/>
        <s v="Dingli"/>
        <s v="Bugibba"/>
        <s v="Birkirkara"/>
        <s v="Attard"/>
        <s v="Bahrija"/>
        <s v="Balzan"/>
      </sharedItems>
    </cacheField>
    <cacheField name="District" numFmtId="0">
      <sharedItems count="7">
        <s v="South Eastern"/>
        <s v="Western"/>
        <s v="Southern Harbour"/>
        <s v="Gozo &amp; Comino"/>
        <s v="Northern Harbour"/>
        <s v="Northern  "/>
        <s v="Northern"/>
      </sharedItems>
    </cacheField>
    <cacheField name="No." numFmtId="0">
      <sharedItems containsSemiMixedTypes="0" containsString="0" containsNumber="1" containsInteger="1" minValue="1" maxValue="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0">
  <r>
    <x v="0"/>
    <x v="0"/>
    <n v="4"/>
  </r>
  <r>
    <x v="1"/>
    <x v="0"/>
    <n v="4"/>
  </r>
  <r>
    <x v="2"/>
    <x v="1"/>
    <n v="5"/>
  </r>
  <r>
    <x v="3"/>
    <x v="2"/>
    <n v="6"/>
  </r>
  <r>
    <x v="4"/>
    <x v="2"/>
    <n v="2"/>
  </r>
  <r>
    <x v="5"/>
    <x v="2"/>
    <n v="2"/>
  </r>
  <r>
    <x v="6"/>
    <x v="3"/>
    <n v="2"/>
  </r>
  <r>
    <x v="7"/>
    <x v="3"/>
    <n v="2"/>
  </r>
  <r>
    <x v="8"/>
    <x v="3"/>
    <n v="5"/>
  </r>
  <r>
    <x v="9"/>
    <x v="2"/>
    <n v="6"/>
  </r>
  <r>
    <x v="10"/>
    <x v="2"/>
    <n v="3"/>
  </r>
  <r>
    <x v="11"/>
    <x v="4"/>
    <n v="2"/>
  </r>
  <r>
    <x v="12"/>
    <x v="4"/>
    <n v="1"/>
  </r>
  <r>
    <x v="13"/>
    <x v="4"/>
    <n v="2"/>
  </r>
  <r>
    <x v="14"/>
    <x v="5"/>
    <n v="2"/>
  </r>
  <r>
    <x v="15"/>
    <x v="4"/>
    <n v="3"/>
  </r>
  <r>
    <x v="16"/>
    <x v="4"/>
    <n v="2"/>
  </r>
  <r>
    <x v="17"/>
    <x v="4"/>
    <n v="12"/>
  </r>
  <r>
    <x v="18"/>
    <x v="1"/>
    <n v="3"/>
  </r>
  <r>
    <x v="19"/>
    <x v="2"/>
    <n v="2"/>
  </r>
  <r>
    <x v="20"/>
    <x v="4"/>
    <n v="4"/>
  </r>
  <r>
    <x v="21"/>
    <x v="2"/>
    <n v="2"/>
  </r>
  <r>
    <x v="22"/>
    <x v="3"/>
    <n v="1"/>
  </r>
  <r>
    <x v="23"/>
    <x v="4"/>
    <n v="5"/>
  </r>
  <r>
    <x v="24"/>
    <x v="0"/>
    <n v="2"/>
  </r>
  <r>
    <x v="25"/>
    <x v="1"/>
    <n v="4"/>
  </r>
  <r>
    <x v="26"/>
    <x v="0"/>
    <n v="2"/>
  </r>
  <r>
    <x v="27"/>
    <x v="4"/>
    <n v="7"/>
  </r>
  <r>
    <x v="28"/>
    <x v="6"/>
    <n v="3"/>
  </r>
  <r>
    <x v="29"/>
    <x v="3"/>
    <n v="1"/>
  </r>
  <r>
    <x v="30"/>
    <x v="4"/>
    <n v="4"/>
  </r>
  <r>
    <x v="31"/>
    <x v="4"/>
    <n v="2"/>
  </r>
  <r>
    <x v="32"/>
    <x v="2"/>
    <n v="6"/>
  </r>
  <r>
    <x v="33"/>
    <x v="4"/>
    <n v="1"/>
  </r>
  <r>
    <x v="34"/>
    <x v="6"/>
    <n v="4"/>
  </r>
  <r>
    <x v="35"/>
    <x v="3"/>
    <n v="2"/>
  </r>
  <r>
    <x v="36"/>
    <x v="1"/>
    <n v="2"/>
  </r>
  <r>
    <x v="37"/>
    <x v="4"/>
    <n v="4"/>
  </r>
  <r>
    <x v="38"/>
    <x v="0"/>
    <n v="2"/>
  </r>
  <r>
    <x v="39"/>
    <x v="6"/>
    <n v="8"/>
  </r>
  <r>
    <x v="40"/>
    <x v="6"/>
    <n v="2"/>
  </r>
  <r>
    <x v="41"/>
    <x v="6"/>
    <n v="3"/>
  </r>
  <r>
    <x v="42"/>
    <x v="0"/>
    <n v="1"/>
  </r>
  <r>
    <x v="43"/>
    <x v="0"/>
    <n v="4"/>
  </r>
  <r>
    <x v="44"/>
    <x v="3"/>
    <n v="1"/>
  </r>
  <r>
    <x v="45"/>
    <x v="2"/>
    <n v="3"/>
  </r>
  <r>
    <x v="46"/>
    <x v="2"/>
    <n v="2"/>
  </r>
  <r>
    <x v="47"/>
    <x v="1"/>
    <n v="2"/>
  </r>
  <r>
    <x v="48"/>
    <x v="0"/>
    <n v="2"/>
  </r>
  <r>
    <x v="49"/>
    <x v="3"/>
    <n v="1"/>
  </r>
  <r>
    <x v="50"/>
    <x v="2"/>
    <n v="1"/>
  </r>
  <r>
    <x v="51"/>
    <x v="1"/>
    <n v="2"/>
  </r>
  <r>
    <x v="52"/>
    <x v="4"/>
    <n v="6"/>
  </r>
  <r>
    <x v="53"/>
    <x v="4"/>
    <n v="4"/>
  </r>
  <r>
    <x v="54"/>
    <x v="0"/>
    <n v="2"/>
  </r>
  <r>
    <x v="55"/>
    <x v="0"/>
    <n v="2"/>
  </r>
  <r>
    <x v="56"/>
    <x v="6"/>
    <n v="2"/>
  </r>
  <r>
    <x v="57"/>
    <x v="3"/>
    <n v="2"/>
  </r>
  <r>
    <x v="58"/>
    <x v="3"/>
    <n v="1"/>
  </r>
  <r>
    <x v="59"/>
    <x v="2"/>
    <n v="2"/>
  </r>
  <r>
    <x v="60"/>
    <x v="0"/>
    <n v="2"/>
  </r>
  <r>
    <x v="61"/>
    <x v="2"/>
    <n v="4"/>
  </r>
  <r>
    <x v="62"/>
    <x v="2"/>
    <n v="3"/>
  </r>
  <r>
    <x v="63"/>
    <x v="4"/>
    <n v="1"/>
  </r>
  <r>
    <x v="64"/>
    <x v="1"/>
    <n v="2"/>
  </r>
  <r>
    <x v="65"/>
    <x v="6"/>
    <n v="2"/>
  </r>
  <r>
    <x v="66"/>
    <x v="4"/>
    <n v="11"/>
  </r>
  <r>
    <x v="67"/>
    <x v="1"/>
    <n v="4"/>
  </r>
  <r>
    <x v="68"/>
    <x v="1"/>
    <n v="1"/>
  </r>
  <r>
    <x v="69"/>
    <x v="1"/>
    <n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PivotTable3" cacheId="1"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G3:H14" firstHeaderRow="1" firstDataRow="1" firstDataCol="1" rowPageCount="1" colPageCount="1"/>
  <pivotFields count="3">
    <pivotField axis="axisRow" showAll="0">
      <items count="71">
        <item x="67"/>
        <item x="68"/>
        <item x="69"/>
        <item x="66"/>
        <item x="60"/>
        <item x="65"/>
        <item x="59"/>
        <item x="64"/>
        <item x="62"/>
        <item x="63"/>
        <item x="61"/>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19"/>
        <item x="18"/>
        <item x="17"/>
        <item x="16"/>
        <item x="15"/>
        <item x="14"/>
        <item x="20"/>
        <item x="21"/>
        <item x="13"/>
        <item x="12"/>
        <item x="11"/>
        <item x="10"/>
        <item x="9"/>
        <item x="8"/>
        <item x="5"/>
        <item x="7"/>
        <item x="6"/>
        <item x="4"/>
        <item x="3"/>
        <item x="2"/>
        <item x="0"/>
        <item x="1"/>
        <item t="default"/>
      </items>
    </pivotField>
    <pivotField axis="axisPage" showAll="0">
      <items count="8">
        <item x="3"/>
        <item x="6"/>
        <item x="5"/>
        <item x="4"/>
        <item x="0"/>
        <item x="2"/>
        <item x="1"/>
        <item t="default"/>
      </items>
    </pivotField>
    <pivotField dataField="1" showAll="0"/>
  </pivotFields>
  <rowFields count="1">
    <field x="0"/>
  </rowFields>
  <rowItems count="11">
    <i>
      <x/>
    </i>
    <i>
      <x v="1"/>
    </i>
    <i>
      <x v="2"/>
    </i>
    <i>
      <x v="7"/>
    </i>
    <i>
      <x v="18"/>
    </i>
    <i>
      <x v="22"/>
    </i>
    <i>
      <x v="33"/>
    </i>
    <i>
      <x v="44"/>
    </i>
    <i>
      <x v="49"/>
    </i>
    <i>
      <x v="67"/>
    </i>
    <i t="grand">
      <x/>
    </i>
  </rowItems>
  <colItems count="1">
    <i/>
  </colItems>
  <pageFields count="1">
    <pageField fld="1" item="6" hier="-1"/>
  </pageFields>
  <dataFields count="1">
    <dataField name="Sum of No." fld="2" baseField="0" baseItem="0"/>
  </dataField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0" dT="2022-02-04T12:04:58.43" personId="{DDA255AE-9C86-4F8C-8872-BCD2A8BA2F7B}" id="{1E4D271B-D922-4467-ABDD-6F07B5C536F2}">
    <text>As extracted on 04/02/22</text>
  </threadedComment>
</ThreadedComments>
</file>

<file path=xl/threadedComments/threadedComment2.xml><?xml version="1.0" encoding="utf-8"?>
<ThreadedComments xmlns="http://schemas.microsoft.com/office/spreadsheetml/2018/threadedcomments" xmlns:x="http://schemas.openxmlformats.org/spreadsheetml/2006/main">
  <threadedComment ref="B14" dT="2020-01-08T14:38:18.56" personId="{DDA255AE-9C86-4F8C-8872-BCD2A8BA2F7B}" id="{F2A1EBAC-91C0-4D46-B539-EC1B73874ABC}">
    <text>152,960 is equivalent to 2009 total beneficiaries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21.bin"/><Relationship Id="rId5" Type="http://schemas.microsoft.com/office/2017/10/relationships/threadedComment" Target="../threadedComments/threadedComment2.xml"/><Relationship Id="rId4" Type="http://schemas.openxmlformats.org/officeDocument/2006/relationships/comments" Target="../comments4.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D51"/>
  <sheetViews>
    <sheetView workbookViewId="0">
      <selection activeCell="W22" sqref="W22"/>
    </sheetView>
  </sheetViews>
  <sheetFormatPr defaultColWidth="9.140625" defaultRowHeight="14.25" x14ac:dyDescent="0.2"/>
  <cols>
    <col min="1" max="2" width="9.140625" style="600"/>
    <col min="3" max="19" width="0" style="600" hidden="1" customWidth="1"/>
    <col min="20" max="20" width="13.85546875" style="600" bestFit="1" customWidth="1"/>
    <col min="21" max="21" width="9.140625" style="600"/>
    <col min="22" max="23" width="13.28515625" style="600" bestFit="1" customWidth="1"/>
    <col min="24" max="24" width="15.5703125" style="600" bestFit="1" customWidth="1"/>
    <col min="25" max="16384" width="9.140625" style="600"/>
  </cols>
  <sheetData>
    <row r="1" spans="1:30" x14ac:dyDescent="0.2">
      <c r="A1" s="190" t="s">
        <v>699</v>
      </c>
    </row>
    <row r="3" spans="1:30" x14ac:dyDescent="0.2">
      <c r="A3" s="190" t="s">
        <v>698</v>
      </c>
      <c r="B3" s="642">
        <v>43851.851388888885</v>
      </c>
    </row>
    <row r="4" spans="1:30" x14ac:dyDescent="0.2">
      <c r="A4" s="190" t="s">
        <v>697</v>
      </c>
      <c r="B4" s="642">
        <v>43853.490101620366</v>
      </c>
    </row>
    <row r="5" spans="1:30" x14ac:dyDescent="0.2">
      <c r="A5" s="190" t="s">
        <v>696</v>
      </c>
      <c r="B5" s="190" t="s">
        <v>695</v>
      </c>
      <c r="X5" s="600">
        <v>1000000</v>
      </c>
    </row>
    <row r="7" spans="1:30" x14ac:dyDescent="0.2">
      <c r="A7" s="190" t="s">
        <v>693</v>
      </c>
      <c r="B7" s="190" t="s">
        <v>694</v>
      </c>
    </row>
    <row r="9" spans="1:30" x14ac:dyDescent="0.2">
      <c r="A9" s="602" t="s">
        <v>691</v>
      </c>
      <c r="B9" s="602" t="s">
        <v>690</v>
      </c>
      <c r="C9" s="602" t="s">
        <v>689</v>
      </c>
      <c r="D9" s="602" t="s">
        <v>688</v>
      </c>
      <c r="E9" s="602" t="s">
        <v>687</v>
      </c>
      <c r="F9" s="602" t="s">
        <v>686</v>
      </c>
      <c r="G9" s="602" t="s">
        <v>685</v>
      </c>
      <c r="H9" s="602" t="s">
        <v>684</v>
      </c>
      <c r="I9" s="602" t="s">
        <v>683</v>
      </c>
      <c r="J9" s="602" t="s">
        <v>682</v>
      </c>
      <c r="K9" s="602" t="s">
        <v>681</v>
      </c>
      <c r="L9" s="602" t="s">
        <v>680</v>
      </c>
      <c r="M9" s="602" t="s">
        <v>679</v>
      </c>
      <c r="N9" s="602" t="s">
        <v>678</v>
      </c>
      <c r="O9" s="602" t="s">
        <v>677</v>
      </c>
      <c r="P9" s="602" t="s">
        <v>676</v>
      </c>
      <c r="Q9" s="602" t="s">
        <v>675</v>
      </c>
      <c r="R9" s="602" t="s">
        <v>674</v>
      </c>
      <c r="S9" s="602" t="s">
        <v>673</v>
      </c>
      <c r="T9" s="602" t="s">
        <v>672</v>
      </c>
      <c r="U9" s="602" t="s">
        <v>671</v>
      </c>
      <c r="V9" s="602" t="s">
        <v>670</v>
      </c>
      <c r="W9" s="602" t="s">
        <v>669</v>
      </c>
      <c r="X9" s="602">
        <v>2017</v>
      </c>
      <c r="Y9" s="602">
        <v>2018</v>
      </c>
      <c r="Z9" s="653">
        <v>2019</v>
      </c>
      <c r="AA9" s="653">
        <v>2020</v>
      </c>
      <c r="AB9" s="653">
        <v>2021</v>
      </c>
      <c r="AC9" s="653">
        <v>2022</v>
      </c>
      <c r="AD9" s="648"/>
    </row>
    <row r="10" spans="1:30" x14ac:dyDescent="0.2">
      <c r="A10" s="602" t="s">
        <v>668</v>
      </c>
      <c r="B10" s="603">
        <v>124.97</v>
      </c>
      <c r="C10" s="603">
        <v>137.37</v>
      </c>
      <c r="D10" s="603">
        <v>170.11</v>
      </c>
      <c r="E10" s="603">
        <v>176.65</v>
      </c>
      <c r="F10" s="603">
        <v>188.83</v>
      </c>
      <c r="G10" s="603">
        <v>218.91</v>
      </c>
      <c r="H10" s="603">
        <v>236.9</v>
      </c>
      <c r="I10" s="603">
        <v>243.16</v>
      </c>
      <c r="J10" s="603">
        <v>252.88</v>
      </c>
      <c r="K10" s="603">
        <v>272.48</v>
      </c>
      <c r="L10" s="603">
        <v>281.69</v>
      </c>
      <c r="M10" s="603">
        <v>290.61</v>
      </c>
      <c r="N10" s="603">
        <v>317.3</v>
      </c>
      <c r="O10" s="603">
        <v>349.24</v>
      </c>
      <c r="P10" s="603">
        <v>389.77</v>
      </c>
      <c r="Q10" s="603">
        <v>398.63</v>
      </c>
      <c r="R10" s="603">
        <f>[2]Sickness!$B$31</f>
        <v>401.74</v>
      </c>
      <c r="S10" s="603">
        <f>[2]Sickness!$D$31</f>
        <v>427.92</v>
      </c>
      <c r="T10" s="603">
        <v>465.87331999999992</v>
      </c>
      <c r="U10" s="603">
        <v>507.17169999999999</v>
      </c>
      <c r="V10" s="603">
        <v>537.49062000000004</v>
      </c>
      <c r="W10" s="603">
        <v>586.67151000000001</v>
      </c>
      <c r="X10" s="603">
        <v>626.26751000000013</v>
      </c>
      <c r="Y10" s="603" t="e">
        <f>#REF!/1000</f>
        <v>#REF!</v>
      </c>
      <c r="Z10" s="603" t="e">
        <f>#REF!/1000</f>
        <v>#REF!</v>
      </c>
      <c r="AA10" s="603" t="e">
        <f>#REF!/1000</f>
        <v>#REF!</v>
      </c>
      <c r="AB10" s="603" t="e">
        <f>#REF!/1000</f>
        <v>#REF!</v>
      </c>
      <c r="AC10" s="603" t="e">
        <f>#REF!/1000</f>
        <v>#REF!</v>
      </c>
    </row>
    <row r="11" spans="1:30" x14ac:dyDescent="0.2">
      <c r="A11" s="602" t="s">
        <v>4</v>
      </c>
      <c r="B11" s="603">
        <v>21.53</v>
      </c>
      <c r="C11" s="603">
        <v>26.66</v>
      </c>
      <c r="D11" s="603">
        <v>29.6</v>
      </c>
      <c r="E11" s="603">
        <v>32.21</v>
      </c>
      <c r="F11" s="603">
        <v>36.08</v>
      </c>
      <c r="G11" s="603">
        <v>41.64</v>
      </c>
      <c r="H11" s="603">
        <v>44.12</v>
      </c>
      <c r="I11" s="603">
        <v>46.48</v>
      </c>
      <c r="J11" s="603">
        <v>51.58</v>
      </c>
      <c r="K11" s="603">
        <v>56.04</v>
      </c>
      <c r="L11" s="603">
        <v>57.83</v>
      </c>
      <c r="M11" s="603">
        <v>58.21</v>
      </c>
      <c r="N11" s="603">
        <v>62.87</v>
      </c>
      <c r="O11" s="603">
        <v>58.03</v>
      </c>
      <c r="P11" s="603">
        <v>54.74</v>
      </c>
      <c r="Q11" s="603">
        <v>54.51</v>
      </c>
      <c r="R11" s="603">
        <f>[2]Disability!$B$31</f>
        <v>52.74</v>
      </c>
      <c r="S11" s="603">
        <f>[2]Disability!$D$31</f>
        <v>52.96</v>
      </c>
      <c r="T11" s="603">
        <v>55.898420000000002</v>
      </c>
      <c r="U11" s="603">
        <v>59.608350000000002</v>
      </c>
      <c r="V11" s="603">
        <v>61.401339999999998</v>
      </c>
      <c r="W11" s="603">
        <v>62.964710000000004</v>
      </c>
      <c r="X11" s="603">
        <v>66.508290000000002</v>
      </c>
      <c r="Y11" s="603" t="e">
        <f>#REF!/1000</f>
        <v>#REF!</v>
      </c>
      <c r="Z11" s="603" t="e">
        <f>#REF!/1000</f>
        <v>#REF!</v>
      </c>
      <c r="AA11" s="603" t="e">
        <f>#REF!/1000</f>
        <v>#REF!</v>
      </c>
      <c r="AB11" s="603" t="e">
        <f>#REF!/1000</f>
        <v>#REF!</v>
      </c>
      <c r="AC11" s="603" t="e">
        <f>#REF!/1000</f>
        <v>#REF!</v>
      </c>
    </row>
    <row r="12" spans="1:30" x14ac:dyDescent="0.2">
      <c r="A12" s="602" t="s">
        <v>47</v>
      </c>
      <c r="B12" s="603">
        <v>175</v>
      </c>
      <c r="C12" s="603">
        <v>201.56</v>
      </c>
      <c r="D12" s="603">
        <v>223</v>
      </c>
      <c r="E12" s="603">
        <v>236.9</v>
      </c>
      <c r="F12" s="603">
        <v>256.82</v>
      </c>
      <c r="G12" s="603">
        <v>281.12</v>
      </c>
      <c r="H12" s="603">
        <v>316.88</v>
      </c>
      <c r="I12" s="603">
        <v>324.02</v>
      </c>
      <c r="J12" s="603">
        <v>322.86</v>
      </c>
      <c r="K12" s="603">
        <v>332.44</v>
      </c>
      <c r="L12" s="603">
        <v>362.15</v>
      </c>
      <c r="M12" s="603">
        <v>390.18</v>
      </c>
      <c r="N12" s="603">
        <v>414.84</v>
      </c>
      <c r="O12" s="603">
        <v>456.72</v>
      </c>
      <c r="P12" s="603">
        <v>498.86</v>
      </c>
      <c r="Q12" s="603">
        <v>561.79</v>
      </c>
      <c r="R12" s="603">
        <f>[2]Age!$B$31</f>
        <v>567.15</v>
      </c>
      <c r="S12" s="603">
        <f>[2]Age!$D$31</f>
        <v>607.98</v>
      </c>
      <c r="T12" s="603">
        <v>627.54973000000007</v>
      </c>
      <c r="U12" s="603">
        <v>658.08608000000004</v>
      </c>
      <c r="V12" s="603">
        <v>692.48792000000003</v>
      </c>
      <c r="W12" s="603">
        <v>746.81919999999991</v>
      </c>
      <c r="X12" s="603">
        <v>801.85347999999999</v>
      </c>
      <c r="Y12" s="603" t="e">
        <f>#REF!/1000</f>
        <v>#REF!</v>
      </c>
      <c r="Z12" s="603" t="e">
        <f>#REF!/1000</f>
        <v>#REF!</v>
      </c>
      <c r="AA12" s="603" t="e">
        <f>#REF!/1000</f>
        <v>#REF!</v>
      </c>
      <c r="AB12" s="603" t="e">
        <f>#REF!/1000</f>
        <v>#REF!</v>
      </c>
      <c r="AC12" s="603" t="e">
        <f>#REF!/1000</f>
        <v>#REF!</v>
      </c>
    </row>
    <row r="13" spans="1:30" x14ac:dyDescent="0.2">
      <c r="A13" s="602" t="s">
        <v>7</v>
      </c>
      <c r="B13" s="603">
        <v>46.3</v>
      </c>
      <c r="C13" s="603">
        <v>50.84</v>
      </c>
      <c r="D13" s="603">
        <v>58.22</v>
      </c>
      <c r="E13" s="603">
        <v>63.96</v>
      </c>
      <c r="F13" s="603">
        <v>71.5</v>
      </c>
      <c r="G13" s="603">
        <v>75.87</v>
      </c>
      <c r="H13" s="603">
        <v>82.68</v>
      </c>
      <c r="I13" s="603">
        <v>82.72</v>
      </c>
      <c r="J13" s="603">
        <v>84.11</v>
      </c>
      <c r="K13" s="603">
        <v>85.85</v>
      </c>
      <c r="L13" s="603">
        <v>90.43</v>
      </c>
      <c r="M13" s="603">
        <v>95.03</v>
      </c>
      <c r="N13" s="603">
        <v>98.49</v>
      </c>
      <c r="O13" s="603">
        <v>102.95</v>
      </c>
      <c r="P13" s="603">
        <v>107.83</v>
      </c>
      <c r="Q13" s="603">
        <v>113.75</v>
      </c>
      <c r="R13" s="603">
        <f>[2]Sickness!$B$31</f>
        <v>401.74</v>
      </c>
      <c r="S13" s="603">
        <f>[2]Survivors!$D$31</f>
        <v>128.79</v>
      </c>
      <c r="T13" s="603">
        <v>127.48128999999999</v>
      </c>
      <c r="U13" s="603">
        <v>131.56331999999998</v>
      </c>
      <c r="V13" s="603">
        <v>133.28734</v>
      </c>
      <c r="W13" s="603">
        <v>139.96787</v>
      </c>
      <c r="X13" s="603">
        <v>149.67735999999999</v>
      </c>
      <c r="Y13" s="603" t="e">
        <f>#REF!/1000</f>
        <v>#REF!</v>
      </c>
      <c r="Z13" s="603" t="e">
        <f>#REF!/1000</f>
        <v>#REF!</v>
      </c>
      <c r="AA13" s="603" t="e">
        <f>#REF!/1000</f>
        <v>#REF!</v>
      </c>
      <c r="AB13" s="603" t="e">
        <f>#REF!/1000</f>
        <v>#REF!</v>
      </c>
      <c r="AC13" s="603" t="e">
        <f>#REF!/1000</f>
        <v>#REF!</v>
      </c>
    </row>
    <row r="14" spans="1:30" x14ac:dyDescent="0.2">
      <c r="A14" s="602" t="s">
        <v>13</v>
      </c>
      <c r="B14" s="603">
        <v>54.18</v>
      </c>
      <c r="C14" s="603">
        <v>56.79</v>
      </c>
      <c r="D14" s="603">
        <v>60.35</v>
      </c>
      <c r="E14" s="603">
        <v>61.5</v>
      </c>
      <c r="F14" s="603">
        <v>61.37</v>
      </c>
      <c r="G14" s="603">
        <v>63.8</v>
      </c>
      <c r="H14" s="603">
        <v>58.11</v>
      </c>
      <c r="I14" s="603">
        <v>58.71</v>
      </c>
      <c r="J14" s="603">
        <v>55.11</v>
      </c>
      <c r="K14" s="603">
        <v>55.19</v>
      </c>
      <c r="L14" s="603">
        <v>55.03</v>
      </c>
      <c r="M14" s="603">
        <v>55.56</v>
      </c>
      <c r="N14" s="603">
        <v>57.48</v>
      </c>
      <c r="O14" s="603">
        <v>70.19</v>
      </c>
      <c r="P14" s="603">
        <v>72.28</v>
      </c>
      <c r="Q14" s="603">
        <v>75.040000000000006</v>
      </c>
      <c r="R14" s="603">
        <f>[2]Sickness!$B$31</f>
        <v>401.74</v>
      </c>
      <c r="S14" s="603">
        <f>[2]Family!$D$31</f>
        <v>80.540000000000006</v>
      </c>
      <c r="T14" s="603">
        <v>88.057000000000002</v>
      </c>
      <c r="U14" s="603">
        <v>104.74186</v>
      </c>
      <c r="V14" s="603">
        <v>105.64782</v>
      </c>
      <c r="W14" s="603">
        <v>97.935679999999991</v>
      </c>
      <c r="X14" s="603">
        <v>102.5429179925118</v>
      </c>
      <c r="Y14" s="603" t="e">
        <f>#REF!/1000</f>
        <v>#REF!</v>
      </c>
      <c r="Z14" s="603" t="e">
        <f>#REF!/1000</f>
        <v>#REF!</v>
      </c>
      <c r="AA14" s="603" t="e">
        <f>#REF!/1000</f>
        <v>#REF!</v>
      </c>
      <c r="AB14" s="603" t="e">
        <f>#REF!/1000</f>
        <v>#REF!</v>
      </c>
      <c r="AC14" s="603" t="e">
        <f>#REF!/1000</f>
        <v>#REF!</v>
      </c>
    </row>
    <row r="15" spans="1:30" x14ac:dyDescent="0.2">
      <c r="A15" s="602" t="s">
        <v>9</v>
      </c>
      <c r="B15" s="603">
        <v>10.29</v>
      </c>
      <c r="C15" s="603">
        <v>12.44</v>
      </c>
      <c r="D15" s="603">
        <v>14.91</v>
      </c>
      <c r="E15" s="603">
        <v>15.76</v>
      </c>
      <c r="F15" s="603">
        <v>18.18</v>
      </c>
      <c r="G15" s="603">
        <v>18.68</v>
      </c>
      <c r="H15" s="603">
        <v>19.75</v>
      </c>
      <c r="I15" s="603">
        <v>39.76</v>
      </c>
      <c r="J15" s="603">
        <v>32.31</v>
      </c>
      <c r="K15" s="603">
        <v>30.51</v>
      </c>
      <c r="L15" s="603">
        <v>30.58</v>
      </c>
      <c r="M15" s="603">
        <v>31.67</v>
      </c>
      <c r="N15" s="603">
        <v>28.12</v>
      </c>
      <c r="O15" s="603">
        <v>29.9</v>
      </c>
      <c r="P15" s="603">
        <v>34.92</v>
      </c>
      <c r="Q15" s="603">
        <v>34.29</v>
      </c>
      <c r="R15" s="603">
        <f>[2]Sickness!$B$31</f>
        <v>401.74</v>
      </c>
      <c r="S15" s="603">
        <f>[2]Une!$D$31</f>
        <v>39.619999999999997</v>
      </c>
      <c r="T15" s="603">
        <v>45.605509999999995</v>
      </c>
      <c r="U15" s="603">
        <v>45.123819999999995</v>
      </c>
      <c r="V15" s="603">
        <v>47.891080000000002</v>
      </c>
      <c r="W15" s="603">
        <v>39.818860000000001</v>
      </c>
      <c r="X15" s="603">
        <v>31.856492000000003</v>
      </c>
      <c r="Y15" s="603" t="e">
        <f>#REF!/1000</f>
        <v>#REF!</v>
      </c>
      <c r="Z15" s="603" t="e">
        <f>#REF!/1000</f>
        <v>#REF!</v>
      </c>
      <c r="AA15" s="603" t="e">
        <f>#REF!/1000</f>
        <v>#REF!</v>
      </c>
      <c r="AB15" s="603" t="e">
        <f>#REF!/1000</f>
        <v>#REF!</v>
      </c>
      <c r="AC15" s="603" t="e">
        <f>#REF!/1000</f>
        <v>#REF!</v>
      </c>
    </row>
    <row r="16" spans="1:30" x14ac:dyDescent="0.2">
      <c r="A16" s="602" t="s">
        <v>10</v>
      </c>
      <c r="B16" s="603">
        <v>8.74</v>
      </c>
      <c r="C16" s="603">
        <v>12.43</v>
      </c>
      <c r="D16" s="603">
        <v>11.87</v>
      </c>
      <c r="E16" s="603">
        <v>13.75</v>
      </c>
      <c r="F16" s="603">
        <v>10.86</v>
      </c>
      <c r="G16" s="603">
        <v>7.51</v>
      </c>
      <c r="H16" s="603">
        <v>5.66</v>
      </c>
      <c r="I16" s="603">
        <v>10.42</v>
      </c>
      <c r="J16" s="603">
        <v>12.5</v>
      </c>
      <c r="K16" s="603">
        <v>13.44</v>
      </c>
      <c r="L16" s="603">
        <v>7.55</v>
      </c>
      <c r="M16" s="603">
        <v>8.92</v>
      </c>
      <c r="N16" s="603">
        <v>13.08</v>
      </c>
      <c r="O16" s="603">
        <v>13.19</v>
      </c>
      <c r="P16" s="603">
        <v>9.58</v>
      </c>
      <c r="Q16" s="603">
        <v>10</v>
      </c>
      <c r="R16" s="603">
        <f>[2]Sickness!$B$31</f>
        <v>401.74</v>
      </c>
      <c r="S16" s="603">
        <f>[2]Housing!$D$31</f>
        <v>5.48</v>
      </c>
      <c r="T16" s="603">
        <v>7.2589499999999996</v>
      </c>
      <c r="U16" s="603">
        <v>10.78867</v>
      </c>
      <c r="V16" s="603">
        <v>20.512599999999999</v>
      </c>
      <c r="W16" s="603">
        <v>15.925809999999998</v>
      </c>
      <c r="X16" s="603">
        <v>13.15835</v>
      </c>
      <c r="Y16" s="603" t="e">
        <f>#REF!/1000</f>
        <v>#REF!</v>
      </c>
      <c r="Z16" s="603" t="e">
        <f>#REF!/1000</f>
        <v>#REF!</v>
      </c>
      <c r="AA16" s="603" t="e">
        <f>#REF!/1000</f>
        <v>#REF!</v>
      </c>
      <c r="AB16" s="603" t="e">
        <f>#REF!/1000</f>
        <v>#REF!</v>
      </c>
      <c r="AC16" s="603" t="e">
        <f>#REF!/1000</f>
        <v>#REF!</v>
      </c>
    </row>
    <row r="17" spans="1:29" x14ac:dyDescent="0.2">
      <c r="A17" s="602" t="s">
        <v>49</v>
      </c>
      <c r="B17" s="603">
        <v>2.2999999999999998</v>
      </c>
      <c r="C17" s="603">
        <v>5.28</v>
      </c>
      <c r="D17" s="603">
        <v>8.7200000000000006</v>
      </c>
      <c r="E17" s="603">
        <v>8.9499999999999993</v>
      </c>
      <c r="F17" s="603">
        <v>8.93</v>
      </c>
      <c r="G17" s="603">
        <v>9.1199999999999992</v>
      </c>
      <c r="H17" s="603">
        <v>8.85</v>
      </c>
      <c r="I17" s="603">
        <v>8.66</v>
      </c>
      <c r="J17" s="603">
        <v>9.75</v>
      </c>
      <c r="K17" s="603">
        <v>11.38</v>
      </c>
      <c r="L17" s="603">
        <v>13.61</v>
      </c>
      <c r="M17" s="603">
        <v>16.79</v>
      </c>
      <c r="N17" s="603">
        <v>20.91</v>
      </c>
      <c r="O17" s="603">
        <v>23.06</v>
      </c>
      <c r="P17" s="603">
        <v>25.76</v>
      </c>
      <c r="Q17" s="603">
        <v>23.22</v>
      </c>
      <c r="R17" s="603">
        <f>[2]Sickness!$B$31</f>
        <v>401.74</v>
      </c>
      <c r="S17" s="603">
        <f>[2]Exclusion!$D$31</f>
        <v>22.16</v>
      </c>
      <c r="T17" s="603">
        <v>22.590969999999999</v>
      </c>
      <c r="U17" s="603">
        <v>26.490270000000002</v>
      </c>
      <c r="V17" s="603">
        <v>23.006070000000001</v>
      </c>
      <c r="W17" s="603">
        <v>22.067079999999997</v>
      </c>
      <c r="X17" s="603">
        <v>21.888530000000003</v>
      </c>
      <c r="Y17" s="603" t="e">
        <f>#REF!/1000</f>
        <v>#REF!</v>
      </c>
      <c r="Z17" s="603" t="e">
        <f>#REF!/1000</f>
        <v>#REF!</v>
      </c>
      <c r="AA17" s="603" t="e">
        <f>#REF!/1000</f>
        <v>#REF!</v>
      </c>
      <c r="AB17" s="603" t="e">
        <f>#REF!/1000</f>
        <v>#REF!</v>
      </c>
      <c r="AC17" s="603" t="e">
        <f>#REF!/1000</f>
        <v>#REF!</v>
      </c>
    </row>
    <row r="19" spans="1:29" x14ac:dyDescent="0.2">
      <c r="A19" s="600" t="s">
        <v>1</v>
      </c>
      <c r="B19" s="620">
        <f>SUM(B10:B17)</f>
        <v>443.31000000000006</v>
      </c>
      <c r="C19" s="620">
        <f t="shared" ref="C19:R19" si="0">SUM(C10:C17)</f>
        <v>503.37000000000006</v>
      </c>
      <c r="D19" s="620">
        <f t="shared" si="0"/>
        <v>576.78000000000009</v>
      </c>
      <c r="E19" s="620">
        <f t="shared" si="0"/>
        <v>609.68000000000006</v>
      </c>
      <c r="F19" s="620">
        <f t="shared" si="0"/>
        <v>652.56999999999994</v>
      </c>
      <c r="G19" s="620">
        <f t="shared" si="0"/>
        <v>716.65</v>
      </c>
      <c r="H19" s="620">
        <f t="shared" si="0"/>
        <v>772.94999999999993</v>
      </c>
      <c r="I19" s="620">
        <f t="shared" si="0"/>
        <v>813.93</v>
      </c>
      <c r="J19" s="620">
        <f t="shared" si="0"/>
        <v>821.09999999999991</v>
      </c>
      <c r="K19" s="620">
        <f t="shared" si="0"/>
        <v>857.33</v>
      </c>
      <c r="L19" s="620">
        <f t="shared" si="0"/>
        <v>898.86999999999989</v>
      </c>
      <c r="M19" s="620">
        <f t="shared" si="0"/>
        <v>946.9699999999998</v>
      </c>
      <c r="N19" s="620">
        <f t="shared" si="0"/>
        <v>1013.09</v>
      </c>
      <c r="O19" s="620">
        <f t="shared" si="0"/>
        <v>1103.2800000000002</v>
      </c>
      <c r="P19" s="620">
        <f t="shared" si="0"/>
        <v>1193.74</v>
      </c>
      <c r="Q19" s="620">
        <f t="shared" si="0"/>
        <v>1271.2299999999998</v>
      </c>
      <c r="R19" s="620">
        <f t="shared" si="0"/>
        <v>3030.33</v>
      </c>
      <c r="S19" s="620">
        <f t="shared" ref="S19:AC19" si="1">SUM(S10:S17)</f>
        <v>1365.45</v>
      </c>
      <c r="T19" s="620">
        <f t="shared" si="1"/>
        <v>1440.3151899999998</v>
      </c>
      <c r="U19" s="620">
        <f t="shared" si="1"/>
        <v>1543.5740699999999</v>
      </c>
      <c r="V19" s="620">
        <f t="shared" si="1"/>
        <v>1621.72479</v>
      </c>
      <c r="W19" s="620">
        <f t="shared" si="1"/>
        <v>1712.1707199999998</v>
      </c>
      <c r="X19" s="620">
        <f t="shared" si="1"/>
        <v>1813.7529299925118</v>
      </c>
      <c r="Y19" s="620" t="e">
        <f t="shared" si="1"/>
        <v>#REF!</v>
      </c>
      <c r="Z19" s="620" t="e">
        <f t="shared" si="1"/>
        <v>#REF!</v>
      </c>
      <c r="AA19" s="620" t="e">
        <f t="shared" si="1"/>
        <v>#REF!</v>
      </c>
      <c r="AB19" s="620" t="e">
        <f t="shared" si="1"/>
        <v>#REF!</v>
      </c>
      <c r="AC19" s="620" t="e">
        <f t="shared" si="1"/>
        <v>#REF!</v>
      </c>
    </row>
    <row r="20" spans="1:29" x14ac:dyDescent="0.2">
      <c r="A20" s="190"/>
    </row>
    <row r="21" spans="1:29" x14ac:dyDescent="0.2">
      <c r="A21" s="190" t="s">
        <v>740</v>
      </c>
      <c r="B21" s="620"/>
      <c r="C21" s="620">
        <f t="shared" ref="C21:O21" si="2">(C19-B19)/B19*100</f>
        <v>13.548081477972524</v>
      </c>
      <c r="D21" s="620">
        <f t="shared" si="2"/>
        <v>14.583705822754636</v>
      </c>
      <c r="E21" s="620">
        <f t="shared" si="2"/>
        <v>5.7040812788238107</v>
      </c>
      <c r="F21" s="620">
        <f t="shared" si="2"/>
        <v>7.0348379477758609</v>
      </c>
      <c r="G21" s="620">
        <f t="shared" si="2"/>
        <v>9.8196362076099195</v>
      </c>
      <c r="H21" s="620">
        <f t="shared" si="2"/>
        <v>7.8559966510849026</v>
      </c>
      <c r="I21" s="620">
        <f t="shared" si="2"/>
        <v>5.3017659615757839</v>
      </c>
      <c r="J21" s="620">
        <f t="shared" si="2"/>
        <v>0.8809111348641725</v>
      </c>
      <c r="K21" s="620">
        <f t="shared" si="2"/>
        <v>4.4123736451102342</v>
      </c>
      <c r="L21" s="620">
        <f t="shared" si="2"/>
        <v>4.8452754481937932</v>
      </c>
      <c r="M21" s="620">
        <f t="shared" si="2"/>
        <v>5.351163127037271</v>
      </c>
      <c r="N21" s="620">
        <f t="shared" si="2"/>
        <v>6.9822697656737018</v>
      </c>
      <c r="O21" s="620">
        <f t="shared" si="2"/>
        <v>8.9024667107562188</v>
      </c>
      <c r="P21" s="620">
        <f>(P19-O19)/O19*100</f>
        <v>8.199187876151095</v>
      </c>
      <c r="Q21" s="620">
        <f>(Q19-P19)/P19*100</f>
        <v>6.4913632784358217</v>
      </c>
      <c r="R21" s="620">
        <f t="shared" ref="R21" si="3">(R19-Q19)/Q19*100</f>
        <v>138.37779158767495</v>
      </c>
      <c r="S21" s="620">
        <f t="shared" ref="S21" si="4">(S19-R19)/R19*100</f>
        <v>-54.940551029095843</v>
      </c>
      <c r="T21" s="620">
        <f t="shared" ref="T21" si="5">(T19-S19)/S19*100</f>
        <v>5.4828217803654296</v>
      </c>
      <c r="U21" s="620">
        <f t="shared" ref="U21" si="6">(U19-T19)/T19*100</f>
        <v>7.1691863501071662</v>
      </c>
      <c r="V21" s="620">
        <f t="shared" ref="V21" si="7">(V19-U19)/U19*100</f>
        <v>5.0629718080195589</v>
      </c>
      <c r="W21" s="620">
        <f t="shared" ref="W21" si="8">(W19-V19)/V19*100</f>
        <v>5.5771441959643386</v>
      </c>
      <c r="X21" s="620">
        <f t="shared" ref="X21" si="9">(X19-W19)/W19*100</f>
        <v>5.9329486718772966</v>
      </c>
      <c r="Y21" s="620" t="e">
        <f t="shared" ref="Y21" si="10">(Y19-X19)/X19*100</f>
        <v>#REF!</v>
      </c>
      <c r="Z21" s="620" t="e">
        <f t="shared" ref="Z21" si="11">(Z19-Y19)/Y19*100</f>
        <v>#REF!</v>
      </c>
      <c r="AA21" s="620" t="e">
        <f t="shared" ref="AA21" si="12">(AA19-Z19)/Z19*100</f>
        <v>#REF!</v>
      </c>
      <c r="AB21" s="620" t="e">
        <f t="shared" ref="AB21" si="13">(AB19-AA19)/AA19*100</f>
        <v>#REF!</v>
      </c>
      <c r="AC21" s="620" t="e">
        <f t="shared" ref="AC21" si="14">(AC19-AB19)/AB19*100</f>
        <v>#REF!</v>
      </c>
    </row>
    <row r="23" spans="1:29" x14ac:dyDescent="0.2">
      <c r="A23" s="190" t="s">
        <v>693</v>
      </c>
      <c r="B23" s="190" t="s">
        <v>692</v>
      </c>
    </row>
    <row r="25" spans="1:29" x14ac:dyDescent="0.2">
      <c r="A25" s="602" t="s">
        <v>691</v>
      </c>
      <c r="B25" s="602" t="s">
        <v>690</v>
      </c>
      <c r="C25" s="602" t="s">
        <v>689</v>
      </c>
      <c r="D25" s="602" t="s">
        <v>688</v>
      </c>
      <c r="E25" s="602" t="s">
        <v>687</v>
      </c>
      <c r="F25" s="602" t="s">
        <v>686</v>
      </c>
      <c r="G25" s="602" t="s">
        <v>685</v>
      </c>
      <c r="H25" s="602" t="s">
        <v>684</v>
      </c>
      <c r="I25" s="602" t="s">
        <v>683</v>
      </c>
      <c r="J25" s="602" t="s">
        <v>682</v>
      </c>
      <c r="K25" s="602" t="s">
        <v>681</v>
      </c>
      <c r="L25" s="602" t="s">
        <v>680</v>
      </c>
      <c r="M25" s="602" t="s">
        <v>679</v>
      </c>
      <c r="N25" s="602" t="s">
        <v>678</v>
      </c>
      <c r="O25" s="602" t="s">
        <v>677</v>
      </c>
      <c r="P25" s="602" t="s">
        <v>676</v>
      </c>
      <c r="Q25" s="602" t="s">
        <v>675</v>
      </c>
      <c r="R25" s="602" t="s">
        <v>674</v>
      </c>
      <c r="S25" s="602" t="s">
        <v>673</v>
      </c>
      <c r="T25" s="602" t="s">
        <v>672</v>
      </c>
      <c r="U25" s="602" t="s">
        <v>671</v>
      </c>
      <c r="V25" s="602" t="s">
        <v>670</v>
      </c>
      <c r="W25" s="602" t="s">
        <v>669</v>
      </c>
      <c r="X25" s="602">
        <v>2017</v>
      </c>
      <c r="Y25" s="602">
        <v>2018</v>
      </c>
      <c r="Z25" s="653">
        <v>2019</v>
      </c>
      <c r="AA25" s="653">
        <v>2020</v>
      </c>
      <c r="AB25" s="653">
        <v>2021</v>
      </c>
      <c r="AC25" s="653">
        <v>2022</v>
      </c>
    </row>
    <row r="26" spans="1:29" x14ac:dyDescent="0.2">
      <c r="A26" s="602" t="s">
        <v>668</v>
      </c>
      <c r="B26" s="601">
        <f t="shared" ref="B26:V26" si="15">B10/B$43*100</f>
        <v>4.3901496522166799</v>
      </c>
      <c r="C26" s="601">
        <f t="shared" si="15"/>
        <v>4.5628778316614635</v>
      </c>
      <c r="D26" s="601">
        <f t="shared" si="15"/>
        <v>5.082765626867455</v>
      </c>
      <c r="E26" s="601">
        <f t="shared" si="15"/>
        <v>4.9318778267909984</v>
      </c>
      <c r="F26" s="601">
        <f t="shared" si="15"/>
        <v>4.8907018907018909</v>
      </c>
      <c r="G26" s="601">
        <f t="shared" si="15"/>
        <v>4.9612455806363887</v>
      </c>
      <c r="H26" s="601">
        <f t="shared" si="15"/>
        <v>5.1889168765743072</v>
      </c>
      <c r="I26" s="601">
        <f t="shared" si="15"/>
        <v>5.12898394819549</v>
      </c>
      <c r="J26" s="601">
        <f t="shared" si="15"/>
        <v>5.2426661138177666</v>
      </c>
      <c r="K26" s="601">
        <f t="shared" si="15"/>
        <v>5.5490387748452275</v>
      </c>
      <c r="L26" s="601">
        <f t="shared" si="15"/>
        <v>5.467479280293472</v>
      </c>
      <c r="M26" s="601">
        <f t="shared" si="15"/>
        <v>5.3786785119378129</v>
      </c>
      <c r="N26" s="601">
        <f t="shared" si="15"/>
        <v>5.4798542389858902</v>
      </c>
      <c r="O26" s="601">
        <f t="shared" si="15"/>
        <v>5.6274572993876895</v>
      </c>
      <c r="P26" s="601">
        <f t="shared" si="15"/>
        <v>6.2267557032398235</v>
      </c>
      <c r="Q26" s="601">
        <f t="shared" si="15"/>
        <v>5.8486164500132043</v>
      </c>
      <c r="R26" s="601">
        <f t="shared" si="15"/>
        <v>5.8016347514657882</v>
      </c>
      <c r="S26" s="601">
        <f t="shared" si="15"/>
        <v>5.8105777717428202</v>
      </c>
      <c r="T26" s="601">
        <f t="shared" si="15"/>
        <v>5.8642463149679633</v>
      </c>
      <c r="U26" s="601">
        <f t="shared" si="15"/>
        <v>5.7955194204157188</v>
      </c>
      <c r="V26" s="601">
        <f t="shared" si="15"/>
        <v>5.3766805045665071</v>
      </c>
      <c r="W26" s="601">
        <f>W10/W$43*100</f>
        <v>5.5655625124512627</v>
      </c>
      <c r="X26" s="601">
        <f>X10/X$43*100</f>
        <v>5.2466155354120945</v>
      </c>
      <c r="Y26" s="601" t="e">
        <f>#REF!/#REF!*100</f>
        <v>#REF!</v>
      </c>
      <c r="Z26" s="601" t="e">
        <f>#REF!/#REF!*100</f>
        <v>#REF!</v>
      </c>
      <c r="AA26" s="601" t="e">
        <f>#REF!/#REF!*100</f>
        <v>#REF!</v>
      </c>
      <c r="AB26" s="601" t="e">
        <f>#REF!/#REF!*100</f>
        <v>#REF!</v>
      </c>
      <c r="AC26" s="601" t="e">
        <f>#REF!/#REF!*100</f>
        <v>#REF!</v>
      </c>
    </row>
    <row r="27" spans="1:29" x14ac:dyDescent="0.2">
      <c r="A27" s="602" t="s">
        <v>4</v>
      </c>
      <c r="B27" s="601">
        <f t="shared" ref="B27:V27" si="16">B11/B$43*100</f>
        <v>0.75634089791330006</v>
      </c>
      <c r="C27" s="601">
        <f t="shared" si="16"/>
        <v>0.88553776655816119</v>
      </c>
      <c r="D27" s="601">
        <f t="shared" si="16"/>
        <v>0.88442691526234019</v>
      </c>
      <c r="E27" s="601">
        <f t="shared" si="16"/>
        <v>0.89926852420570658</v>
      </c>
      <c r="F27" s="601">
        <f t="shared" si="16"/>
        <v>0.93447293447293434</v>
      </c>
      <c r="G27" s="601">
        <f t="shared" si="16"/>
        <v>0.94370410660864834</v>
      </c>
      <c r="H27" s="601">
        <f t="shared" si="16"/>
        <v>0.96637827182126812</v>
      </c>
      <c r="I27" s="601">
        <f t="shared" si="16"/>
        <v>0.98040456453416025</v>
      </c>
      <c r="J27" s="601">
        <f t="shared" si="16"/>
        <v>1.0693479838291697</v>
      </c>
      <c r="K27" s="601">
        <f t="shared" si="16"/>
        <v>1.1412512218963833</v>
      </c>
      <c r="L27" s="601">
        <f t="shared" si="16"/>
        <v>1.1224549212942294</v>
      </c>
      <c r="M27" s="601">
        <f t="shared" si="16"/>
        <v>1.0773644271700906</v>
      </c>
      <c r="N27" s="601">
        <f t="shared" si="16"/>
        <v>1.0857813930193598</v>
      </c>
      <c r="O27" s="601">
        <f t="shared" si="16"/>
        <v>0.93506284241057047</v>
      </c>
      <c r="P27" s="601">
        <f t="shared" si="16"/>
        <v>0.87449677295673856</v>
      </c>
      <c r="Q27" s="601">
        <f t="shared" si="16"/>
        <v>0.79975938261099211</v>
      </c>
      <c r="R27" s="601">
        <f t="shared" si="16"/>
        <v>0.76163244086301007</v>
      </c>
      <c r="S27" s="601">
        <f t="shared" si="16"/>
        <v>0.71912553465951523</v>
      </c>
      <c r="T27" s="601">
        <f t="shared" si="16"/>
        <v>0.70362926878390797</v>
      </c>
      <c r="U27" s="601">
        <f t="shared" si="16"/>
        <v>0.68115265509478806</v>
      </c>
      <c r="V27" s="601">
        <f t="shared" si="16"/>
        <v>0.61421609131013222</v>
      </c>
      <c r="W27" s="601">
        <f t="shared" ref="W27:X27" si="17">W11/W$43*100</f>
        <v>0.59732580091261833</v>
      </c>
      <c r="X27" s="601">
        <f t="shared" si="17"/>
        <v>0.55717951510480368</v>
      </c>
      <c r="Y27" s="601" t="e">
        <f>#REF!/#REF!*100</f>
        <v>#REF!</v>
      </c>
      <c r="Z27" s="601" t="e">
        <f>#REF!/#REF!*100</f>
        <v>#REF!</v>
      </c>
      <c r="AA27" s="601" t="e">
        <f>#REF!/#REF!*100</f>
        <v>#REF!</v>
      </c>
      <c r="AB27" s="601" t="e">
        <f>#REF!/#REF!*100</f>
        <v>#REF!</v>
      </c>
      <c r="AC27" s="601" t="e">
        <f>#REF!/#REF!*100</f>
        <v>#REF!</v>
      </c>
    </row>
    <row r="28" spans="1:29" x14ac:dyDescent="0.2">
      <c r="A28" s="602" t="s">
        <v>47</v>
      </c>
      <c r="B28" s="601">
        <f t="shared" ref="B28:V28" si="18">B12/B$43*100</f>
        <v>6.1476849574931496</v>
      </c>
      <c r="C28" s="601">
        <f t="shared" si="18"/>
        <v>6.6950109612701789</v>
      </c>
      <c r="D28" s="601">
        <f t="shared" si="18"/>
        <v>6.6630811521453319</v>
      </c>
      <c r="E28" s="601">
        <f t="shared" si="18"/>
        <v>6.6139929644312909</v>
      </c>
      <c r="F28" s="601">
        <f t="shared" si="18"/>
        <v>6.6516446516446521</v>
      </c>
      <c r="G28" s="601">
        <f t="shared" si="18"/>
        <v>6.3711358897652071</v>
      </c>
      <c r="H28" s="601">
        <f t="shared" si="18"/>
        <v>6.940751286825102</v>
      </c>
      <c r="I28" s="601">
        <f t="shared" si="18"/>
        <v>6.834567276255564</v>
      </c>
      <c r="J28" s="601">
        <f t="shared" si="18"/>
        <v>6.6934798382916965</v>
      </c>
      <c r="K28" s="601">
        <f t="shared" si="18"/>
        <v>6.770120560443142</v>
      </c>
      <c r="L28" s="601">
        <f t="shared" si="18"/>
        <v>7.029172570408182</v>
      </c>
      <c r="M28" s="601">
        <f t="shared" si="18"/>
        <v>7.2215435868961686</v>
      </c>
      <c r="N28" s="601">
        <f t="shared" si="18"/>
        <v>7.1643956271695757</v>
      </c>
      <c r="O28" s="601">
        <f t="shared" si="18"/>
        <v>7.3593296809539162</v>
      </c>
      <c r="P28" s="601">
        <f t="shared" si="18"/>
        <v>7.9695188190938708</v>
      </c>
      <c r="Q28" s="601">
        <f t="shared" si="18"/>
        <v>8.24246603480149</v>
      </c>
      <c r="R28" s="601">
        <f t="shared" si="18"/>
        <v>8.1903647864136548</v>
      </c>
      <c r="S28" s="601">
        <f t="shared" si="18"/>
        <v>8.2555502749677512</v>
      </c>
      <c r="T28" s="601">
        <f>T12/T$43*100</f>
        <v>7.8993709955565636</v>
      </c>
      <c r="U28" s="601">
        <f t="shared" si="18"/>
        <v>7.5200383951731791</v>
      </c>
      <c r="V28" s="601">
        <f t="shared" si="18"/>
        <v>6.9271651645042853</v>
      </c>
      <c r="W28" s="601">
        <f t="shared" ref="W28:X28" si="19">W12/W$43*100</f>
        <v>7.0848317538017849</v>
      </c>
      <c r="X28" s="601">
        <f t="shared" si="19"/>
        <v>6.7176036727376305</v>
      </c>
      <c r="Y28" s="601" t="e">
        <f>#REF!/#REF!*100</f>
        <v>#REF!</v>
      </c>
      <c r="Z28" s="601" t="e">
        <f>#REF!/#REF!*100</f>
        <v>#REF!</v>
      </c>
      <c r="AA28" s="601" t="e">
        <f>#REF!/#REF!*100</f>
        <v>#REF!</v>
      </c>
      <c r="AB28" s="601" t="e">
        <f>#REF!/#REF!*100</f>
        <v>#REF!</v>
      </c>
      <c r="AC28" s="601" t="e">
        <f>#REF!/#REF!*100</f>
        <v>#REF!</v>
      </c>
    </row>
    <row r="29" spans="1:29" x14ac:dyDescent="0.2">
      <c r="A29" s="602" t="s">
        <v>7</v>
      </c>
      <c r="B29" s="601">
        <f t="shared" ref="B29:V29" si="20">B13/B$43*100</f>
        <v>1.6265017916110447</v>
      </c>
      <c r="C29" s="601">
        <f t="shared" si="20"/>
        <v>1.6886999269248657</v>
      </c>
      <c r="D29" s="601">
        <f t="shared" si="20"/>
        <v>1.739572128600454</v>
      </c>
      <c r="E29" s="601">
        <f t="shared" si="20"/>
        <v>1.7856943436261097</v>
      </c>
      <c r="F29" s="601">
        <f t="shared" si="20"/>
        <v>1.8518518518518516</v>
      </c>
      <c r="G29" s="601">
        <f t="shared" si="20"/>
        <v>1.7194723959749798</v>
      </c>
      <c r="H29" s="601">
        <f t="shared" si="20"/>
        <v>1.8109736063957949</v>
      </c>
      <c r="I29" s="601">
        <f t="shared" si="20"/>
        <v>1.7448163850745639</v>
      </c>
      <c r="J29" s="601">
        <f t="shared" si="20"/>
        <v>1.7437545350886283</v>
      </c>
      <c r="K29" s="601">
        <f t="shared" si="20"/>
        <v>1.7483300749429782</v>
      </c>
      <c r="L29" s="601">
        <f t="shared" si="20"/>
        <v>1.7552066147784398</v>
      </c>
      <c r="M29" s="601">
        <f t="shared" si="20"/>
        <v>1.7588376827688319</v>
      </c>
      <c r="N29" s="601">
        <f t="shared" si="20"/>
        <v>1.7009481374022071</v>
      </c>
      <c r="O29" s="601">
        <f t="shared" si="20"/>
        <v>1.6588785046728973</v>
      </c>
      <c r="P29" s="601">
        <f t="shared" si="20"/>
        <v>1.722634034123586</v>
      </c>
      <c r="Q29" s="601">
        <f t="shared" si="20"/>
        <v>1.6689163414419437</v>
      </c>
      <c r="R29" s="601">
        <f t="shared" si="20"/>
        <v>5.8016347514657882</v>
      </c>
      <c r="S29" s="601">
        <f t="shared" si="20"/>
        <v>1.7487948944259621</v>
      </c>
      <c r="T29" s="601">
        <f t="shared" si="20"/>
        <v>1.604688770565059</v>
      </c>
      <c r="U29" s="601">
        <f t="shared" si="20"/>
        <v>1.5033918021734407</v>
      </c>
      <c r="V29" s="601">
        <f t="shared" si="20"/>
        <v>1.3333133934198285</v>
      </c>
      <c r="W29" s="601">
        <f t="shared" ref="W29:X29" si="21">W13/W$43*100</f>
        <v>1.3278298280065648</v>
      </c>
      <c r="X29" s="601">
        <f t="shared" si="21"/>
        <v>1.2539362967679237</v>
      </c>
      <c r="Y29" s="601" t="e">
        <f>#REF!/#REF!*100</f>
        <v>#REF!</v>
      </c>
      <c r="Z29" s="601" t="e">
        <f>#REF!/#REF!*100</f>
        <v>#REF!</v>
      </c>
      <c r="AA29" s="601" t="e">
        <f>#REF!/#REF!*100</f>
        <v>#REF!</v>
      </c>
      <c r="AB29" s="601" t="e">
        <f>#REF!/#REF!*100</f>
        <v>#REF!</v>
      </c>
      <c r="AC29" s="601" t="e">
        <f>#REF!/#REF!*100</f>
        <v>#REF!</v>
      </c>
    </row>
    <row r="30" spans="1:29" x14ac:dyDescent="0.2">
      <c r="A30" s="602" t="s">
        <v>13</v>
      </c>
      <c r="B30" s="601">
        <f t="shared" ref="B30:V30" si="22">B14/B$43*100</f>
        <v>1.9033232628398793</v>
      </c>
      <c r="C30" s="601">
        <f t="shared" si="22"/>
        <v>1.8863349498438851</v>
      </c>
      <c r="D30" s="601">
        <f t="shared" si="22"/>
        <v>1.8032150113541292</v>
      </c>
      <c r="E30" s="601">
        <f t="shared" si="22"/>
        <v>1.7170137919481823</v>
      </c>
      <c r="F30" s="601">
        <f t="shared" si="22"/>
        <v>1.5894845894845893</v>
      </c>
      <c r="G30" s="601">
        <f t="shared" si="22"/>
        <v>1.4459251201160368</v>
      </c>
      <c r="H30" s="601">
        <f t="shared" si="22"/>
        <v>1.2728069214762894</v>
      </c>
      <c r="I30" s="601">
        <f t="shared" si="22"/>
        <v>1.2383724609251408</v>
      </c>
      <c r="J30" s="601">
        <f t="shared" si="22"/>
        <v>1.1425313568985176</v>
      </c>
      <c r="K30" s="601">
        <f t="shared" si="22"/>
        <v>1.1239410231345714</v>
      </c>
      <c r="L30" s="601">
        <f t="shared" si="22"/>
        <v>1.0681081500747267</v>
      </c>
      <c r="M30" s="601">
        <f t="shared" si="22"/>
        <v>1.028317601332593</v>
      </c>
      <c r="N30" s="601">
        <f t="shared" si="22"/>
        <v>0.99269467903217445</v>
      </c>
      <c r="O30" s="601">
        <f t="shared" si="22"/>
        <v>1.131002255881405</v>
      </c>
      <c r="P30" s="601">
        <f t="shared" si="22"/>
        <v>1.1547063710141223</v>
      </c>
      <c r="Q30" s="601">
        <f t="shared" si="22"/>
        <v>1.1009712726312393</v>
      </c>
      <c r="R30" s="601">
        <f t="shared" si="22"/>
        <v>5.8016347514657882</v>
      </c>
      <c r="S30" s="601">
        <f t="shared" si="22"/>
        <v>1.0936248217801616</v>
      </c>
      <c r="T30" s="601">
        <f t="shared" si="22"/>
        <v>1.1084299434814899</v>
      </c>
      <c r="U30" s="601">
        <f t="shared" si="22"/>
        <v>1.1968993612231604</v>
      </c>
      <c r="V30" s="601">
        <f t="shared" si="22"/>
        <v>1.0568269528944552</v>
      </c>
      <c r="W30" s="601">
        <f t="shared" ref="W30:X30" si="23">W14/W$43*100</f>
        <v>0.92908406143571343</v>
      </c>
      <c r="X30" s="601">
        <f t="shared" si="23"/>
        <v>0.85906303296174624</v>
      </c>
      <c r="Y30" s="601" t="e">
        <f>#REF!/#REF!*100</f>
        <v>#REF!</v>
      </c>
      <c r="Z30" s="601" t="e">
        <f>#REF!/#REF!*100</f>
        <v>#REF!</v>
      </c>
      <c r="AA30" s="601" t="e">
        <f>#REF!/#REF!*100</f>
        <v>#REF!</v>
      </c>
      <c r="AB30" s="601" t="e">
        <f>#REF!/#REF!*100</f>
        <v>#REF!</v>
      </c>
      <c r="AC30" s="601" t="e">
        <f>#REF!/#REF!*100</f>
        <v>#REF!</v>
      </c>
    </row>
    <row r="31" spans="1:29" x14ac:dyDescent="0.2">
      <c r="A31" s="602" t="s">
        <v>9</v>
      </c>
      <c r="B31" s="601">
        <f t="shared" ref="B31:V31" si="24">B15/B$43*100</f>
        <v>0.36148387550059718</v>
      </c>
      <c r="C31" s="601">
        <f t="shared" si="24"/>
        <v>0.41320666976682385</v>
      </c>
      <c r="D31" s="601">
        <f t="shared" si="24"/>
        <v>0.44550017927572599</v>
      </c>
      <c r="E31" s="601">
        <f t="shared" si="24"/>
        <v>0.44000223351387568</v>
      </c>
      <c r="F31" s="601">
        <f t="shared" si="24"/>
        <v>0.47086247086247079</v>
      </c>
      <c r="G31" s="601">
        <f t="shared" si="24"/>
        <v>0.42335237059196817</v>
      </c>
      <c r="H31" s="601">
        <f t="shared" si="24"/>
        <v>0.43259226809768925</v>
      </c>
      <c r="I31" s="601">
        <f t="shared" si="24"/>
        <v>0.83865932628825746</v>
      </c>
      <c r="J31" s="601">
        <f t="shared" si="24"/>
        <v>0.66984554783870642</v>
      </c>
      <c r="K31" s="601">
        <f t="shared" si="24"/>
        <v>0.62133431085044</v>
      </c>
      <c r="L31" s="601">
        <f t="shared" si="24"/>
        <v>0.59354437996156895</v>
      </c>
      <c r="M31" s="601">
        <f t="shared" si="24"/>
        <v>0.58615583934851012</v>
      </c>
      <c r="N31" s="601">
        <f t="shared" si="24"/>
        <v>0.48563977686821058</v>
      </c>
      <c r="O31" s="601">
        <f t="shared" si="24"/>
        <v>0.48179181437318719</v>
      </c>
      <c r="P31" s="601">
        <f t="shared" si="24"/>
        <v>0.55786312224423285</v>
      </c>
      <c r="Q31" s="601">
        <f t="shared" si="24"/>
        <v>0.50309574811467472</v>
      </c>
      <c r="R31" s="601">
        <f t="shared" si="24"/>
        <v>5.8016347514657882</v>
      </c>
      <c r="S31" s="601">
        <f t="shared" si="24"/>
        <v>0.537986285559101</v>
      </c>
      <c r="T31" s="601">
        <f t="shared" si="24"/>
        <v>0.57406580818951947</v>
      </c>
      <c r="U31" s="601">
        <f t="shared" si="24"/>
        <v>0.51563597719143872</v>
      </c>
      <c r="V31" s="601">
        <f t="shared" si="24"/>
        <v>0.4790688927346024</v>
      </c>
      <c r="W31" s="601">
        <f t="shared" ref="W31:X31" si="25">W15/W$43*100</f>
        <v>0.37774862206031629</v>
      </c>
      <c r="X31" s="601">
        <f t="shared" si="25"/>
        <v>0.26688078682371869</v>
      </c>
      <c r="Y31" s="601" t="e">
        <f>#REF!/#REF!*100</f>
        <v>#REF!</v>
      </c>
      <c r="Z31" s="601" t="e">
        <f>#REF!/#REF!*100</f>
        <v>#REF!</v>
      </c>
      <c r="AA31" s="601" t="e">
        <f>#REF!/#REF!*100</f>
        <v>#REF!</v>
      </c>
      <c r="AB31" s="601" t="e">
        <f>#REF!/#REF!*100</f>
        <v>#REF!</v>
      </c>
      <c r="AC31" s="601" t="e">
        <f>#REF!/#REF!*100</f>
        <v>#REF!</v>
      </c>
    </row>
    <row r="32" spans="1:29" x14ac:dyDescent="0.2">
      <c r="A32" s="602" t="s">
        <v>10</v>
      </c>
      <c r="B32" s="601">
        <f t="shared" ref="B32:V32" si="26">B16/B$43*100</f>
        <v>0.30703295159137223</v>
      </c>
      <c r="C32" s="601">
        <f t="shared" si="26"/>
        <v>0.41287451006443898</v>
      </c>
      <c r="D32" s="601">
        <f t="shared" si="26"/>
        <v>0.3546671447352695</v>
      </c>
      <c r="E32" s="601">
        <f t="shared" si="26"/>
        <v>0.38388519738678872</v>
      </c>
      <c r="F32" s="601">
        <f t="shared" si="26"/>
        <v>0.28127428127428128</v>
      </c>
      <c r="G32" s="601">
        <f t="shared" si="26"/>
        <v>0.17020215755597862</v>
      </c>
      <c r="H32" s="601">
        <f t="shared" si="26"/>
        <v>0.12397327784470485</v>
      </c>
      <c r="I32" s="601">
        <f t="shared" si="26"/>
        <v>0.21978949144677173</v>
      </c>
      <c r="J32" s="601">
        <f t="shared" si="26"/>
        <v>0.25914792163366851</v>
      </c>
      <c r="K32" s="601">
        <f t="shared" si="26"/>
        <v>0.27370478983382207</v>
      </c>
      <c r="L32" s="601">
        <f t="shared" si="26"/>
        <v>0.14654218668115912</v>
      </c>
      <c r="M32" s="601">
        <f t="shared" si="26"/>
        <v>0.16509346659263371</v>
      </c>
      <c r="N32" s="601">
        <f t="shared" si="26"/>
        <v>0.22589503134552613</v>
      </c>
      <c r="O32" s="601">
        <f t="shared" si="26"/>
        <v>0.21253625523686756</v>
      </c>
      <c r="P32" s="601">
        <f t="shared" si="26"/>
        <v>0.15304492299827466</v>
      </c>
      <c r="Q32" s="601">
        <f t="shared" si="26"/>
        <v>0.1467179201267643</v>
      </c>
      <c r="R32" s="601">
        <f t="shared" si="26"/>
        <v>5.8016347514657882</v>
      </c>
      <c r="S32" s="601">
        <f t="shared" si="26"/>
        <v>7.4411025867336555E-2</v>
      </c>
      <c r="T32" s="601">
        <f t="shared" si="26"/>
        <v>9.1373059929760955E-2</v>
      </c>
      <c r="U32" s="601">
        <f t="shared" si="26"/>
        <v>0.12328358720617978</v>
      </c>
      <c r="V32" s="601">
        <f t="shared" si="26"/>
        <v>0.20519371392559543</v>
      </c>
      <c r="W32" s="601">
        <f t="shared" ref="W32:X32" si="27">W16/W$43*100</f>
        <v>0.15108299892800559</v>
      </c>
      <c r="X32" s="601">
        <f t="shared" si="27"/>
        <v>0.11023532664242749</v>
      </c>
      <c r="Y32" s="601" t="e">
        <f>#REF!/#REF!*100</f>
        <v>#REF!</v>
      </c>
      <c r="Z32" s="601" t="e">
        <f>#REF!/#REF!*100</f>
        <v>#REF!</v>
      </c>
      <c r="AA32" s="601" t="e">
        <f>#REF!/#REF!*100</f>
        <v>#REF!</v>
      </c>
      <c r="AB32" s="601" t="e">
        <f>#REF!/#REF!*100</f>
        <v>#REF!</v>
      </c>
      <c r="AC32" s="601" t="e">
        <f>#REF!/#REF!*100</f>
        <v>#REF!</v>
      </c>
    </row>
    <row r="33" spans="1:29" x14ac:dyDescent="0.2">
      <c r="A33" s="602" t="s">
        <v>49</v>
      </c>
      <c r="B33" s="601">
        <f t="shared" ref="B33:V33" si="28">B17/B$43*100</f>
        <v>8.0798145155624251E-2</v>
      </c>
      <c r="C33" s="601">
        <f t="shared" si="28"/>
        <v>0.17538032285923075</v>
      </c>
      <c r="D33" s="601">
        <f t="shared" si="28"/>
        <v>0.260547388550257</v>
      </c>
      <c r="E33" s="601">
        <f t="shared" si="28"/>
        <v>0.24987436484449158</v>
      </c>
      <c r="F33" s="601">
        <f t="shared" si="28"/>
        <v>0.23128723128723128</v>
      </c>
      <c r="G33" s="601">
        <f t="shared" si="28"/>
        <v>0.20669023660592872</v>
      </c>
      <c r="H33" s="601">
        <f t="shared" si="28"/>
        <v>0.19384514291972402</v>
      </c>
      <c r="I33" s="601">
        <f t="shared" si="28"/>
        <v>0.18266573857284482</v>
      </c>
      <c r="J33" s="601">
        <f t="shared" si="28"/>
        <v>0.20213537887426142</v>
      </c>
      <c r="K33" s="601">
        <f t="shared" si="28"/>
        <v>0.23175301401107856</v>
      </c>
      <c r="L33" s="601">
        <f t="shared" si="28"/>
        <v>0.26416412724908289</v>
      </c>
      <c r="M33" s="601">
        <f t="shared" si="28"/>
        <v>0.31075328521191931</v>
      </c>
      <c r="N33" s="601">
        <f t="shared" si="28"/>
        <v>0.36112118543080668</v>
      </c>
      <c r="O33" s="601">
        <f t="shared" si="28"/>
        <v>0.3715758942958427</v>
      </c>
      <c r="P33" s="601">
        <f t="shared" si="28"/>
        <v>0.41152789315611227</v>
      </c>
      <c r="Q33" s="601">
        <f t="shared" si="28"/>
        <v>0.34067901053434663</v>
      </c>
      <c r="R33" s="601">
        <f t="shared" si="28"/>
        <v>5.8016347514657882</v>
      </c>
      <c r="S33" s="601">
        <f t="shared" si="28"/>
        <v>0.30090298051463099</v>
      </c>
      <c r="T33" s="601">
        <f t="shared" si="28"/>
        <v>0.28436703044950462</v>
      </c>
      <c r="U33" s="601">
        <f t="shared" si="28"/>
        <v>0.30270788815120386</v>
      </c>
      <c r="V33" s="601">
        <f t="shared" si="28"/>
        <v>0.23013664509288065</v>
      </c>
      <c r="W33" s="601">
        <f t="shared" ref="W33:X33" si="29">W17/W$43*100</f>
        <v>0.20934323742303929</v>
      </c>
      <c r="X33" s="601">
        <f t="shared" si="29"/>
        <v>0.18337323861065968</v>
      </c>
      <c r="Y33" s="601" t="e">
        <f>#REF!/#REF!*100</f>
        <v>#REF!</v>
      </c>
      <c r="Z33" s="601" t="e">
        <f>#REF!/#REF!*100</f>
        <v>#REF!</v>
      </c>
      <c r="AA33" s="601" t="e">
        <f>#REF!/#REF!*100</f>
        <v>#REF!</v>
      </c>
      <c r="AB33" s="601" t="e">
        <f>#REF!/#REF!*100</f>
        <v>#REF!</v>
      </c>
      <c r="AC33" s="601" t="e">
        <f>#REF!/#REF!*100</f>
        <v>#REF!</v>
      </c>
    </row>
    <row r="35" spans="1:29" x14ac:dyDescent="0.2">
      <c r="A35" s="600" t="s">
        <v>1</v>
      </c>
      <c r="B35" s="620">
        <f>SUM(B26:B33)</f>
        <v>15.573315534321649</v>
      </c>
      <c r="C35" s="620">
        <f t="shared" ref="C35:AC35" si="30">SUM(C26:C33)</f>
        <v>16.719922938949043</v>
      </c>
      <c r="D35" s="620">
        <f t="shared" si="30"/>
        <v>17.233775546790962</v>
      </c>
      <c r="E35" s="620">
        <f t="shared" si="30"/>
        <v>17.021609246747445</v>
      </c>
      <c r="F35" s="620">
        <f t="shared" si="30"/>
        <v>16.901579901579904</v>
      </c>
      <c r="G35" s="620">
        <f t="shared" si="30"/>
        <v>16.241727857855135</v>
      </c>
      <c r="H35" s="620">
        <f t="shared" si="30"/>
        <v>16.930237651954879</v>
      </c>
      <c r="I35" s="620">
        <f t="shared" si="30"/>
        <v>17.168259191292794</v>
      </c>
      <c r="J35" s="620">
        <f t="shared" si="30"/>
        <v>17.022908676272415</v>
      </c>
      <c r="K35" s="620">
        <f t="shared" si="30"/>
        <v>17.459473769957643</v>
      </c>
      <c r="L35" s="620">
        <f t="shared" si="30"/>
        <v>17.446672230740859</v>
      </c>
      <c r="M35" s="620">
        <f t="shared" si="30"/>
        <v>17.526744401258561</v>
      </c>
      <c r="N35" s="620">
        <f t="shared" si="30"/>
        <v>17.496330069253752</v>
      </c>
      <c r="O35" s="620">
        <f t="shared" si="30"/>
        <v>17.777634547212372</v>
      </c>
      <c r="P35" s="620">
        <f t="shared" si="30"/>
        <v>19.07054763882676</v>
      </c>
      <c r="Q35" s="620">
        <f t="shared" si="30"/>
        <v>18.651222160274656</v>
      </c>
      <c r="R35" s="620">
        <f t="shared" si="30"/>
        <v>43.761805736071402</v>
      </c>
      <c r="S35" s="620">
        <f t="shared" si="30"/>
        <v>18.540973589517279</v>
      </c>
      <c r="T35" s="620">
        <f t="shared" si="30"/>
        <v>18.130171191923772</v>
      </c>
      <c r="U35" s="620">
        <f t="shared" si="30"/>
        <v>17.638629086629113</v>
      </c>
      <c r="V35" s="620">
        <f t="shared" si="30"/>
        <v>16.222601358448291</v>
      </c>
      <c r="W35" s="620">
        <f t="shared" si="30"/>
        <v>16.242808815019302</v>
      </c>
      <c r="X35" s="620">
        <f t="shared" si="30"/>
        <v>15.194887405061005</v>
      </c>
      <c r="Y35" s="620" t="e">
        <f t="shared" si="30"/>
        <v>#REF!</v>
      </c>
      <c r="Z35" s="620" t="e">
        <f t="shared" si="30"/>
        <v>#REF!</v>
      </c>
      <c r="AA35" s="620" t="e">
        <f t="shared" si="30"/>
        <v>#REF!</v>
      </c>
      <c r="AB35" s="620" t="e">
        <f t="shared" si="30"/>
        <v>#REF!</v>
      </c>
      <c r="AC35" s="620" t="e">
        <f t="shared" si="30"/>
        <v>#REF!</v>
      </c>
    </row>
    <row r="36" spans="1:29" x14ac:dyDescent="0.2">
      <c r="A36" s="190" t="s">
        <v>667</v>
      </c>
    </row>
    <row r="37" spans="1:29" ht="15" x14ac:dyDescent="0.25">
      <c r="A37" s="190" t="s">
        <v>274</v>
      </c>
      <c r="B37" s="190" t="s">
        <v>666</v>
      </c>
      <c r="W37" s="620"/>
      <c r="X37" s="663" t="s">
        <v>768</v>
      </c>
      <c r="Y37" s="664" t="e">
        <f>Y35-#REF!</f>
        <v>#REF!</v>
      </c>
      <c r="Z37" s="664" t="e">
        <f>Z35-#REF!</f>
        <v>#REF!</v>
      </c>
      <c r="AA37" s="664" t="e">
        <f>AA35-#REF!</f>
        <v>#REF!</v>
      </c>
      <c r="AB37" s="664" t="e">
        <f>AB35-#REF!</f>
        <v>#REF!</v>
      </c>
      <c r="AC37" s="664" t="e">
        <f>AC35-#REF!</f>
        <v>#REF!</v>
      </c>
    </row>
    <row r="39" spans="1:29" customFormat="1" ht="15" x14ac:dyDescent="0.25">
      <c r="A39" s="621" t="s">
        <v>693</v>
      </c>
      <c r="B39" s="621" t="s">
        <v>741</v>
      </c>
    </row>
    <row r="40" spans="1:29" customFormat="1" ht="15" x14ac:dyDescent="0.25">
      <c r="A40" s="621" t="s">
        <v>742</v>
      </c>
      <c r="B40" s="621" t="s">
        <v>743</v>
      </c>
    </row>
    <row r="41" spans="1:29" customFormat="1" ht="15" x14ac:dyDescent="0.25"/>
    <row r="42" spans="1:29" customFormat="1" ht="15" x14ac:dyDescent="0.25">
      <c r="A42" s="622" t="s">
        <v>243</v>
      </c>
      <c r="B42" s="622" t="s">
        <v>690</v>
      </c>
      <c r="C42" s="622" t="s">
        <v>689</v>
      </c>
      <c r="D42" s="622" t="s">
        <v>688</v>
      </c>
      <c r="E42" s="622" t="s">
        <v>687</v>
      </c>
      <c r="F42" s="622" t="s">
        <v>686</v>
      </c>
      <c r="G42" s="622" t="s">
        <v>685</v>
      </c>
      <c r="H42" s="622" t="s">
        <v>684</v>
      </c>
      <c r="I42" s="622" t="s">
        <v>683</v>
      </c>
      <c r="J42" s="622" t="s">
        <v>682</v>
      </c>
      <c r="K42" s="622" t="s">
        <v>681</v>
      </c>
      <c r="L42" s="622" t="s">
        <v>680</v>
      </c>
      <c r="M42" s="622" t="s">
        <v>679</v>
      </c>
      <c r="N42" s="622" t="s">
        <v>678</v>
      </c>
      <c r="O42" s="622" t="s">
        <v>677</v>
      </c>
      <c r="P42" s="622" t="s">
        <v>676</v>
      </c>
      <c r="Q42" s="622" t="s">
        <v>675</v>
      </c>
      <c r="R42" s="622" t="s">
        <v>674</v>
      </c>
      <c r="S42" s="622" t="s">
        <v>673</v>
      </c>
      <c r="T42" s="622" t="s">
        <v>672</v>
      </c>
      <c r="U42" s="622" t="s">
        <v>671</v>
      </c>
      <c r="V42" s="622" t="s">
        <v>670</v>
      </c>
      <c r="W42" s="622" t="s">
        <v>669</v>
      </c>
      <c r="X42" s="622">
        <v>2017</v>
      </c>
      <c r="Y42" s="622">
        <v>2018</v>
      </c>
      <c r="Z42" s="653">
        <v>2019</v>
      </c>
      <c r="AA42" s="653">
        <v>2020</v>
      </c>
      <c r="AB42" s="653">
        <v>2021</v>
      </c>
      <c r="AC42" s="653">
        <v>2022</v>
      </c>
    </row>
    <row r="43" spans="1:29" customFormat="1" ht="15" x14ac:dyDescent="0.25">
      <c r="A43" s="622" t="s">
        <v>199</v>
      </c>
      <c r="B43" s="623">
        <v>2846.6</v>
      </c>
      <c r="C43" s="623">
        <v>3010.6</v>
      </c>
      <c r="D43" s="623">
        <v>3346.8</v>
      </c>
      <c r="E43" s="623">
        <v>3581.8</v>
      </c>
      <c r="F43" s="623">
        <v>3861</v>
      </c>
      <c r="G43" s="623">
        <v>4412.3999999999996</v>
      </c>
      <c r="H43" s="623">
        <v>4565.5</v>
      </c>
      <c r="I43" s="623">
        <v>4740.8999999999996</v>
      </c>
      <c r="J43" s="623">
        <v>4823.5</v>
      </c>
      <c r="K43" s="623">
        <v>4910.3999999999996</v>
      </c>
      <c r="L43" s="623">
        <v>5152.1000000000004</v>
      </c>
      <c r="M43" s="623">
        <v>5403</v>
      </c>
      <c r="N43" s="623">
        <v>5790.3</v>
      </c>
      <c r="O43" s="623">
        <v>6206</v>
      </c>
      <c r="P43" s="623">
        <v>6259.6</v>
      </c>
      <c r="Q43" s="623">
        <v>6815.8</v>
      </c>
      <c r="R43" s="623">
        <f>'[3]GDP_Mn Euro'!$B$30</f>
        <v>6924.6</v>
      </c>
      <c r="S43" s="623">
        <f>'[3]GDP_Mn Euro'!$D$30</f>
        <v>7364.5</v>
      </c>
      <c r="T43" s="623">
        <f>'[3]GDP_Mn Euro'!$F$30</f>
        <v>7944.3</v>
      </c>
      <c r="U43" s="623">
        <f>'[3]GDP_Mn Euro'!$H$30</f>
        <v>8751.1</v>
      </c>
      <c r="V43" s="623">
        <f>'[3]GDP_Mn Euro'!$J$30</f>
        <v>9996.7000000000007</v>
      </c>
      <c r="W43" s="623">
        <f>'[3]GDP_Mn Euro'!$L$30</f>
        <v>10541.1</v>
      </c>
      <c r="X43" s="623">
        <f>'[3]GDP_Mn Euro'!$N$30</f>
        <v>11936.6</v>
      </c>
      <c r="Y43" s="623">
        <f>'[3]GDP_Mn Euro'!$P$30</f>
        <v>13044</v>
      </c>
      <c r="Z43" s="623">
        <f>'[3]GDP_Mn Euro'!$R$30</f>
        <v>14294.2</v>
      </c>
      <c r="AA43" s="623">
        <f>'[3]GDP_Mn Euro'!$T$30</f>
        <v>13352.4</v>
      </c>
      <c r="AB43" s="623">
        <f>'[3]GDP_Mn Euro'!$V$30</f>
        <v>15327.3</v>
      </c>
      <c r="AC43" s="623">
        <f>'[3]GDP_Mn Euro'!$X$30</f>
        <v>17450.2</v>
      </c>
    </row>
    <row r="45" spans="1:29" x14ac:dyDescent="0.2">
      <c r="A45" s="600" t="s">
        <v>744</v>
      </c>
      <c r="B45" s="600">
        <f>B19/B43*100</f>
        <v>15.573315534321649</v>
      </c>
      <c r="C45" s="600">
        <f t="shared" ref="C45:V45" si="31">C19/C43*100</f>
        <v>16.71992293894905</v>
      </c>
      <c r="D45" s="600">
        <f t="shared" si="31"/>
        <v>17.233775546790966</v>
      </c>
      <c r="E45" s="600">
        <f t="shared" si="31"/>
        <v>17.021609246747445</v>
      </c>
      <c r="F45" s="600">
        <f t="shared" si="31"/>
        <v>16.9015799015799</v>
      </c>
      <c r="G45" s="600">
        <f t="shared" si="31"/>
        <v>16.241727857855139</v>
      </c>
      <c r="H45" s="600">
        <f t="shared" si="31"/>
        <v>16.930237651954876</v>
      </c>
      <c r="I45" s="600">
        <f t="shared" si="31"/>
        <v>17.168259191292794</v>
      </c>
      <c r="J45" s="600">
        <f t="shared" si="31"/>
        <v>17.022908676272415</v>
      </c>
      <c r="K45" s="600">
        <f t="shared" si="31"/>
        <v>17.459473769957643</v>
      </c>
      <c r="L45" s="600">
        <f t="shared" si="31"/>
        <v>17.446672230740859</v>
      </c>
      <c r="M45" s="600">
        <f t="shared" si="31"/>
        <v>17.526744401258558</v>
      </c>
      <c r="N45" s="600">
        <f t="shared" si="31"/>
        <v>17.496330069253752</v>
      </c>
      <c r="O45" s="600">
        <f t="shared" si="31"/>
        <v>17.777634547212379</v>
      </c>
      <c r="P45" s="600">
        <f t="shared" si="31"/>
        <v>19.070547638826763</v>
      </c>
      <c r="Q45" s="600">
        <f t="shared" si="31"/>
        <v>18.651222160274653</v>
      </c>
      <c r="R45" s="600">
        <f t="shared" si="31"/>
        <v>43.761805736071395</v>
      </c>
      <c r="S45" s="600">
        <f t="shared" si="31"/>
        <v>18.540973589517279</v>
      </c>
      <c r="T45" s="600">
        <f t="shared" si="31"/>
        <v>18.130171191923765</v>
      </c>
      <c r="U45" s="600">
        <f t="shared" si="31"/>
        <v>17.638629086629106</v>
      </c>
      <c r="V45" s="600">
        <f t="shared" si="31"/>
        <v>16.222601358448287</v>
      </c>
      <c r="W45" s="600">
        <f t="shared" ref="W45:AC45" si="32">W19/W43*100</f>
        <v>16.242808815019302</v>
      </c>
      <c r="X45" s="600">
        <f t="shared" si="32"/>
        <v>15.194887405061003</v>
      </c>
      <c r="Y45" s="600" t="e">
        <f t="shared" si="32"/>
        <v>#REF!</v>
      </c>
      <c r="Z45" s="600" t="e">
        <f t="shared" si="32"/>
        <v>#REF!</v>
      </c>
      <c r="AA45" s="600" t="e">
        <f t="shared" si="32"/>
        <v>#REF!</v>
      </c>
      <c r="AB45" s="600" t="e">
        <f t="shared" si="32"/>
        <v>#REF!</v>
      </c>
      <c r="AC45" s="600" t="e">
        <f t="shared" si="32"/>
        <v>#REF!</v>
      </c>
    </row>
    <row r="47" spans="1:29" x14ac:dyDescent="0.2">
      <c r="A47" s="600" t="s">
        <v>745</v>
      </c>
      <c r="B47" s="620">
        <f>B35-B45</f>
        <v>0</v>
      </c>
      <c r="C47" s="620">
        <f t="shared" ref="C47:V47" si="33">C35-C45</f>
        <v>0</v>
      </c>
      <c r="D47" s="620">
        <f t="shared" si="33"/>
        <v>0</v>
      </c>
      <c r="E47" s="620">
        <f t="shared" si="33"/>
        <v>0</v>
      </c>
      <c r="F47" s="620">
        <f t="shared" si="33"/>
        <v>0</v>
      </c>
      <c r="G47" s="620">
        <f t="shared" si="33"/>
        <v>0</v>
      </c>
      <c r="H47" s="620">
        <f t="shared" si="33"/>
        <v>0</v>
      </c>
      <c r="I47" s="620">
        <f t="shared" si="33"/>
        <v>0</v>
      </c>
      <c r="J47" s="620">
        <f t="shared" si="33"/>
        <v>0</v>
      </c>
      <c r="K47" s="620">
        <f t="shared" si="33"/>
        <v>0</v>
      </c>
      <c r="L47" s="620">
        <f t="shared" si="33"/>
        <v>0</v>
      </c>
      <c r="M47" s="620">
        <f t="shared" si="33"/>
        <v>0</v>
      </c>
      <c r="N47" s="620">
        <f t="shared" si="33"/>
        <v>0</v>
      </c>
      <c r="O47" s="620">
        <f t="shared" si="33"/>
        <v>0</v>
      </c>
      <c r="P47" s="620">
        <f t="shared" si="33"/>
        <v>0</v>
      </c>
      <c r="Q47" s="620">
        <f t="shared" si="33"/>
        <v>0</v>
      </c>
      <c r="R47" s="620">
        <f t="shared" si="33"/>
        <v>0</v>
      </c>
      <c r="S47" s="620">
        <f t="shared" si="33"/>
        <v>0</v>
      </c>
      <c r="T47" s="620">
        <f t="shared" si="33"/>
        <v>0</v>
      </c>
      <c r="U47" s="620">
        <f t="shared" si="33"/>
        <v>0</v>
      </c>
      <c r="V47" s="620">
        <f t="shared" si="33"/>
        <v>0</v>
      </c>
      <c r="W47" s="620">
        <f t="shared" ref="W47:AC47" si="34">W35-W45</f>
        <v>0</v>
      </c>
      <c r="X47" s="620">
        <f t="shared" si="34"/>
        <v>0</v>
      </c>
      <c r="Y47" s="620" t="e">
        <f t="shared" si="34"/>
        <v>#REF!</v>
      </c>
      <c r="Z47" s="620" t="e">
        <f t="shared" si="34"/>
        <v>#REF!</v>
      </c>
      <c r="AA47" s="620" t="e">
        <f t="shared" si="34"/>
        <v>#REF!</v>
      </c>
      <c r="AB47" s="620" t="e">
        <f t="shared" si="34"/>
        <v>#REF!</v>
      </c>
      <c r="AC47" s="620" t="e">
        <f t="shared" si="34"/>
        <v>#REF!</v>
      </c>
    </row>
    <row r="51" spans="2:29" x14ac:dyDescent="0.2">
      <c r="B51" s="661"/>
      <c r="C51" s="661"/>
      <c r="D51" s="661"/>
      <c r="E51" s="661"/>
      <c r="F51" s="661"/>
      <c r="G51" s="661"/>
      <c r="H51" s="661"/>
      <c r="I51" s="661"/>
      <c r="J51" s="661"/>
      <c r="K51" s="661"/>
      <c r="L51" s="661"/>
      <c r="M51" s="661"/>
      <c r="N51" s="661"/>
      <c r="O51" s="661"/>
      <c r="P51" s="661"/>
      <c r="Q51" s="661"/>
      <c r="R51" s="661"/>
      <c r="S51" s="661"/>
      <c r="T51" s="661"/>
      <c r="U51" s="661"/>
      <c r="V51" s="661"/>
      <c r="W51" s="661"/>
      <c r="X51" s="661"/>
      <c r="Y51" s="661"/>
      <c r="Z51" s="661"/>
      <c r="AA51" s="661"/>
      <c r="AB51" s="661"/>
      <c r="AC51" s="661"/>
    </row>
  </sheetData>
  <pageMargins left="0.75" right="0.75" top="1" bottom="1" header="0.5" footer="0.5"/>
  <pageSetup paperSize="9" firstPageNumber="0" fitToWidth="0" fitToHeight="0" pageOrder="overThenDown" orientation="portrait" horizontalDpi="300" verticalDpi="300"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53">
    <tabColor rgb="FFFF0000"/>
  </sheetPr>
  <dimension ref="A1:R56"/>
  <sheetViews>
    <sheetView workbookViewId="0"/>
  </sheetViews>
  <sheetFormatPr defaultRowHeight="11.25" x14ac:dyDescent="0.2"/>
  <cols>
    <col min="1" max="1" width="29.28515625" style="29" customWidth="1"/>
    <col min="2" max="16" width="7.7109375" style="29" customWidth="1"/>
    <col min="17" max="243" width="9.140625" style="29"/>
    <col min="244" max="244" width="22.28515625" style="29" customWidth="1"/>
    <col min="245" max="253" width="11.7109375" style="29" customWidth="1"/>
    <col min="254" max="254" width="13.140625" style="29" bestFit="1" customWidth="1"/>
    <col min="255" max="255" width="14.85546875" style="29" bestFit="1" customWidth="1"/>
    <col min="256" max="256" width="16" style="29" bestFit="1" customWidth="1"/>
    <col min="257" max="258" width="11.28515625" style="29" bestFit="1" customWidth="1"/>
    <col min="259" max="260" width="10" style="29" bestFit="1" customWidth="1"/>
    <col min="261" max="499" width="9.140625" style="29"/>
    <col min="500" max="500" width="22.28515625" style="29" customWidth="1"/>
    <col min="501" max="509" width="11.7109375" style="29" customWidth="1"/>
    <col min="510" max="510" width="13.140625" style="29" bestFit="1" customWidth="1"/>
    <col min="511" max="511" width="14.85546875" style="29" bestFit="1" customWidth="1"/>
    <col min="512" max="512" width="16" style="29" bestFit="1" customWidth="1"/>
    <col min="513" max="514" width="11.28515625" style="29" bestFit="1" customWidth="1"/>
    <col min="515" max="516" width="10" style="29" bestFit="1" customWidth="1"/>
    <col min="517" max="755" width="9.140625" style="29"/>
    <col min="756" max="756" width="22.28515625" style="29" customWidth="1"/>
    <col min="757" max="765" width="11.7109375" style="29" customWidth="1"/>
    <col min="766" max="766" width="13.140625" style="29" bestFit="1" customWidth="1"/>
    <col min="767" max="767" width="14.85546875" style="29" bestFit="1" customWidth="1"/>
    <col min="768" max="768" width="16" style="29" bestFit="1" customWidth="1"/>
    <col min="769" max="770" width="11.28515625" style="29" bestFit="1" customWidth="1"/>
    <col min="771" max="772" width="10" style="29" bestFit="1" customWidth="1"/>
    <col min="773" max="1011" width="9.140625" style="29"/>
    <col min="1012" max="1012" width="22.28515625" style="29" customWidth="1"/>
    <col min="1013" max="1021" width="11.7109375" style="29" customWidth="1"/>
    <col min="1022" max="1022" width="13.140625" style="29" bestFit="1" customWidth="1"/>
    <col min="1023" max="1023" width="14.85546875" style="29" bestFit="1" customWidth="1"/>
    <col min="1024" max="1024" width="16" style="29" bestFit="1" customWidth="1"/>
    <col min="1025" max="1026" width="11.28515625" style="29" bestFit="1" customWidth="1"/>
    <col min="1027" max="1028" width="10" style="29" bestFit="1" customWidth="1"/>
    <col min="1029" max="1267" width="9.140625" style="29"/>
    <col min="1268" max="1268" width="22.28515625" style="29" customWidth="1"/>
    <col min="1269" max="1277" width="11.7109375" style="29" customWidth="1"/>
    <col min="1278" max="1278" width="13.140625" style="29" bestFit="1" customWidth="1"/>
    <col min="1279" max="1279" width="14.85546875" style="29" bestFit="1" customWidth="1"/>
    <col min="1280" max="1280" width="16" style="29" bestFit="1" customWidth="1"/>
    <col min="1281" max="1282" width="11.28515625" style="29" bestFit="1" customWidth="1"/>
    <col min="1283" max="1284" width="10" style="29" bestFit="1" customWidth="1"/>
    <col min="1285" max="1523" width="9.140625" style="29"/>
    <col min="1524" max="1524" width="22.28515625" style="29" customWidth="1"/>
    <col min="1525" max="1533" width="11.7109375" style="29" customWidth="1"/>
    <col min="1534" max="1534" width="13.140625" style="29" bestFit="1" customWidth="1"/>
    <col min="1535" max="1535" width="14.85546875" style="29" bestFit="1" customWidth="1"/>
    <col min="1536" max="1536" width="16" style="29" bestFit="1" customWidth="1"/>
    <col min="1537" max="1538" width="11.28515625" style="29" bestFit="1" customWidth="1"/>
    <col min="1539" max="1540" width="10" style="29" bestFit="1" customWidth="1"/>
    <col min="1541" max="1779" width="9.140625" style="29"/>
    <col min="1780" max="1780" width="22.28515625" style="29" customWidth="1"/>
    <col min="1781" max="1789" width="11.7109375" style="29" customWidth="1"/>
    <col min="1790" max="1790" width="13.140625" style="29" bestFit="1" customWidth="1"/>
    <col min="1791" max="1791" width="14.85546875" style="29" bestFit="1" customWidth="1"/>
    <col min="1792" max="1792" width="16" style="29" bestFit="1" customWidth="1"/>
    <col min="1793" max="1794" width="11.28515625" style="29" bestFit="1" customWidth="1"/>
    <col min="1795" max="1796" width="10" style="29" bestFit="1" customWidth="1"/>
    <col min="1797" max="2035" width="9.140625" style="29"/>
    <col min="2036" max="2036" width="22.28515625" style="29" customWidth="1"/>
    <col min="2037" max="2045" width="11.7109375" style="29" customWidth="1"/>
    <col min="2046" max="2046" width="13.140625" style="29" bestFit="1" customWidth="1"/>
    <col min="2047" max="2047" width="14.85546875" style="29" bestFit="1" customWidth="1"/>
    <col min="2048" max="2048" width="16" style="29" bestFit="1" customWidth="1"/>
    <col min="2049" max="2050" width="11.28515625" style="29" bestFit="1" customWidth="1"/>
    <col min="2051" max="2052" width="10" style="29" bestFit="1" customWidth="1"/>
    <col min="2053" max="2291" width="9.140625" style="29"/>
    <col min="2292" max="2292" width="22.28515625" style="29" customWidth="1"/>
    <col min="2293" max="2301" width="11.7109375" style="29" customWidth="1"/>
    <col min="2302" max="2302" width="13.140625" style="29" bestFit="1" customWidth="1"/>
    <col min="2303" max="2303" width="14.85546875" style="29" bestFit="1" customWidth="1"/>
    <col min="2304" max="2304" width="16" style="29" bestFit="1" customWidth="1"/>
    <col min="2305" max="2306" width="11.28515625" style="29" bestFit="1" customWidth="1"/>
    <col min="2307" max="2308" width="10" style="29" bestFit="1" customWidth="1"/>
    <col min="2309" max="2547" width="9.140625" style="29"/>
    <col min="2548" max="2548" width="22.28515625" style="29" customWidth="1"/>
    <col min="2549" max="2557" width="11.7109375" style="29" customWidth="1"/>
    <col min="2558" max="2558" width="13.140625" style="29" bestFit="1" customWidth="1"/>
    <col min="2559" max="2559" width="14.85546875" style="29" bestFit="1" customWidth="1"/>
    <col min="2560" max="2560" width="16" style="29" bestFit="1" customWidth="1"/>
    <col min="2561" max="2562" width="11.28515625" style="29" bestFit="1" customWidth="1"/>
    <col min="2563" max="2564" width="10" style="29" bestFit="1" customWidth="1"/>
    <col min="2565" max="2803" width="9.140625" style="29"/>
    <col min="2804" max="2804" width="22.28515625" style="29" customWidth="1"/>
    <col min="2805" max="2813" width="11.7109375" style="29" customWidth="1"/>
    <col min="2814" max="2814" width="13.140625" style="29" bestFit="1" customWidth="1"/>
    <col min="2815" max="2815" width="14.85546875" style="29" bestFit="1" customWidth="1"/>
    <col min="2816" max="2816" width="16" style="29" bestFit="1" customWidth="1"/>
    <col min="2817" max="2818" width="11.28515625" style="29" bestFit="1" customWidth="1"/>
    <col min="2819" max="2820" width="10" style="29" bestFit="1" customWidth="1"/>
    <col min="2821" max="3059" width="9.140625" style="29"/>
    <col min="3060" max="3060" width="22.28515625" style="29" customWidth="1"/>
    <col min="3061" max="3069" width="11.7109375" style="29" customWidth="1"/>
    <col min="3070" max="3070" width="13.140625" style="29" bestFit="1" customWidth="1"/>
    <col min="3071" max="3071" width="14.85546875" style="29" bestFit="1" customWidth="1"/>
    <col min="3072" max="3072" width="16" style="29" bestFit="1" customWidth="1"/>
    <col min="3073" max="3074" width="11.28515625" style="29" bestFit="1" customWidth="1"/>
    <col min="3075" max="3076" width="10" style="29" bestFit="1" customWidth="1"/>
    <col min="3077" max="3315" width="9.140625" style="29"/>
    <col min="3316" max="3316" width="22.28515625" style="29" customWidth="1"/>
    <col min="3317" max="3325" width="11.7109375" style="29" customWidth="1"/>
    <col min="3326" max="3326" width="13.140625" style="29" bestFit="1" customWidth="1"/>
    <col min="3327" max="3327" width="14.85546875" style="29" bestFit="1" customWidth="1"/>
    <col min="3328" max="3328" width="16" style="29" bestFit="1" customWidth="1"/>
    <col min="3329" max="3330" width="11.28515625" style="29" bestFit="1" customWidth="1"/>
    <col min="3331" max="3332" width="10" style="29" bestFit="1" customWidth="1"/>
    <col min="3333" max="3571" width="9.140625" style="29"/>
    <col min="3572" max="3572" width="22.28515625" style="29" customWidth="1"/>
    <col min="3573" max="3581" width="11.7109375" style="29" customWidth="1"/>
    <col min="3582" max="3582" width="13.140625" style="29" bestFit="1" customWidth="1"/>
    <col min="3583" max="3583" width="14.85546875" style="29" bestFit="1" customWidth="1"/>
    <col min="3584" max="3584" width="16" style="29" bestFit="1" customWidth="1"/>
    <col min="3585" max="3586" width="11.28515625" style="29" bestFit="1" customWidth="1"/>
    <col min="3587" max="3588" width="10" style="29" bestFit="1" customWidth="1"/>
    <col min="3589" max="3827" width="9.140625" style="29"/>
    <col min="3828" max="3828" width="22.28515625" style="29" customWidth="1"/>
    <col min="3829" max="3837" width="11.7109375" style="29" customWidth="1"/>
    <col min="3838" max="3838" width="13.140625" style="29" bestFit="1" customWidth="1"/>
    <col min="3839" max="3839" width="14.85546875" style="29" bestFit="1" customWidth="1"/>
    <col min="3840" max="3840" width="16" style="29" bestFit="1" customWidth="1"/>
    <col min="3841" max="3842" width="11.28515625" style="29" bestFit="1" customWidth="1"/>
    <col min="3843" max="3844" width="10" style="29" bestFit="1" customWidth="1"/>
    <col min="3845" max="4083" width="9.140625" style="29"/>
    <col min="4084" max="4084" width="22.28515625" style="29" customWidth="1"/>
    <col min="4085" max="4093" width="11.7109375" style="29" customWidth="1"/>
    <col min="4094" max="4094" width="13.140625" style="29" bestFit="1" customWidth="1"/>
    <col min="4095" max="4095" width="14.85546875" style="29" bestFit="1" customWidth="1"/>
    <col min="4096" max="4096" width="16" style="29" bestFit="1" customWidth="1"/>
    <col min="4097" max="4098" width="11.28515625" style="29" bestFit="1" customWidth="1"/>
    <col min="4099" max="4100" width="10" style="29" bestFit="1" customWidth="1"/>
    <col min="4101" max="4339" width="9.140625" style="29"/>
    <col min="4340" max="4340" width="22.28515625" style="29" customWidth="1"/>
    <col min="4341" max="4349" width="11.7109375" style="29" customWidth="1"/>
    <col min="4350" max="4350" width="13.140625" style="29" bestFit="1" customWidth="1"/>
    <col min="4351" max="4351" width="14.85546875" style="29" bestFit="1" customWidth="1"/>
    <col min="4352" max="4352" width="16" style="29" bestFit="1" customWidth="1"/>
    <col min="4353" max="4354" width="11.28515625" style="29" bestFit="1" customWidth="1"/>
    <col min="4355" max="4356" width="10" style="29" bestFit="1" customWidth="1"/>
    <col min="4357" max="4595" width="9.140625" style="29"/>
    <col min="4596" max="4596" width="22.28515625" style="29" customWidth="1"/>
    <col min="4597" max="4605" width="11.7109375" style="29" customWidth="1"/>
    <col min="4606" max="4606" width="13.140625" style="29" bestFit="1" customWidth="1"/>
    <col min="4607" max="4607" width="14.85546875" style="29" bestFit="1" customWidth="1"/>
    <col min="4608" max="4608" width="16" style="29" bestFit="1" customWidth="1"/>
    <col min="4609" max="4610" width="11.28515625" style="29" bestFit="1" customWidth="1"/>
    <col min="4611" max="4612" width="10" style="29" bestFit="1" customWidth="1"/>
    <col min="4613" max="4851" width="9.140625" style="29"/>
    <col min="4852" max="4852" width="22.28515625" style="29" customWidth="1"/>
    <col min="4853" max="4861" width="11.7109375" style="29" customWidth="1"/>
    <col min="4862" max="4862" width="13.140625" style="29" bestFit="1" customWidth="1"/>
    <col min="4863" max="4863" width="14.85546875" style="29" bestFit="1" customWidth="1"/>
    <col min="4864" max="4864" width="16" style="29" bestFit="1" customWidth="1"/>
    <col min="4865" max="4866" width="11.28515625" style="29" bestFit="1" customWidth="1"/>
    <col min="4867" max="4868" width="10" style="29" bestFit="1" customWidth="1"/>
    <col min="4869" max="5107" width="9.140625" style="29"/>
    <col min="5108" max="5108" width="22.28515625" style="29" customWidth="1"/>
    <col min="5109" max="5117" width="11.7109375" style="29" customWidth="1"/>
    <col min="5118" max="5118" width="13.140625" style="29" bestFit="1" customWidth="1"/>
    <col min="5119" max="5119" width="14.85546875" style="29" bestFit="1" customWidth="1"/>
    <col min="5120" max="5120" width="16" style="29" bestFit="1" customWidth="1"/>
    <col min="5121" max="5122" width="11.28515625" style="29" bestFit="1" customWidth="1"/>
    <col min="5123" max="5124" width="10" style="29" bestFit="1" customWidth="1"/>
    <col min="5125" max="5363" width="9.140625" style="29"/>
    <col min="5364" max="5364" width="22.28515625" style="29" customWidth="1"/>
    <col min="5365" max="5373" width="11.7109375" style="29" customWidth="1"/>
    <col min="5374" max="5374" width="13.140625" style="29" bestFit="1" customWidth="1"/>
    <col min="5375" max="5375" width="14.85546875" style="29" bestFit="1" customWidth="1"/>
    <col min="5376" max="5376" width="16" style="29" bestFit="1" customWidth="1"/>
    <col min="5377" max="5378" width="11.28515625" style="29" bestFit="1" customWidth="1"/>
    <col min="5379" max="5380" width="10" style="29" bestFit="1" customWidth="1"/>
    <col min="5381" max="5619" width="9.140625" style="29"/>
    <col min="5620" max="5620" width="22.28515625" style="29" customWidth="1"/>
    <col min="5621" max="5629" width="11.7109375" style="29" customWidth="1"/>
    <col min="5630" max="5630" width="13.140625" style="29" bestFit="1" customWidth="1"/>
    <col min="5631" max="5631" width="14.85546875" style="29" bestFit="1" customWidth="1"/>
    <col min="5632" max="5632" width="16" style="29" bestFit="1" customWidth="1"/>
    <col min="5633" max="5634" width="11.28515625" style="29" bestFit="1" customWidth="1"/>
    <col min="5635" max="5636" width="10" style="29" bestFit="1" customWidth="1"/>
    <col min="5637" max="5875" width="9.140625" style="29"/>
    <col min="5876" max="5876" width="22.28515625" style="29" customWidth="1"/>
    <col min="5877" max="5885" width="11.7109375" style="29" customWidth="1"/>
    <col min="5886" max="5886" width="13.140625" style="29" bestFit="1" customWidth="1"/>
    <col min="5887" max="5887" width="14.85546875" style="29" bestFit="1" customWidth="1"/>
    <col min="5888" max="5888" width="16" style="29" bestFit="1" customWidth="1"/>
    <col min="5889" max="5890" width="11.28515625" style="29" bestFit="1" customWidth="1"/>
    <col min="5891" max="5892" width="10" style="29" bestFit="1" customWidth="1"/>
    <col min="5893" max="6131" width="9.140625" style="29"/>
    <col min="6132" max="6132" width="22.28515625" style="29" customWidth="1"/>
    <col min="6133" max="6141" width="11.7109375" style="29" customWidth="1"/>
    <col min="6142" max="6142" width="13.140625" style="29" bestFit="1" customWidth="1"/>
    <col min="6143" max="6143" width="14.85546875" style="29" bestFit="1" customWidth="1"/>
    <col min="6144" max="6144" width="16" style="29" bestFit="1" customWidth="1"/>
    <col min="6145" max="6146" width="11.28515625" style="29" bestFit="1" customWidth="1"/>
    <col min="6147" max="6148" width="10" style="29" bestFit="1" customWidth="1"/>
    <col min="6149" max="6387" width="9.140625" style="29"/>
    <col min="6388" max="6388" width="22.28515625" style="29" customWidth="1"/>
    <col min="6389" max="6397" width="11.7109375" style="29" customWidth="1"/>
    <col min="6398" max="6398" width="13.140625" style="29" bestFit="1" customWidth="1"/>
    <col min="6399" max="6399" width="14.85546875" style="29" bestFit="1" customWidth="1"/>
    <col min="6400" max="6400" width="16" style="29" bestFit="1" customWidth="1"/>
    <col min="6401" max="6402" width="11.28515625" style="29" bestFit="1" customWidth="1"/>
    <col min="6403" max="6404" width="10" style="29" bestFit="1" customWidth="1"/>
    <col min="6405" max="6643" width="9.140625" style="29"/>
    <col min="6644" max="6644" width="22.28515625" style="29" customWidth="1"/>
    <col min="6645" max="6653" width="11.7109375" style="29" customWidth="1"/>
    <col min="6654" max="6654" width="13.140625" style="29" bestFit="1" customWidth="1"/>
    <col min="6655" max="6655" width="14.85546875" style="29" bestFit="1" customWidth="1"/>
    <col min="6656" max="6656" width="16" style="29" bestFit="1" customWidth="1"/>
    <col min="6657" max="6658" width="11.28515625" style="29" bestFit="1" customWidth="1"/>
    <col min="6659" max="6660" width="10" style="29" bestFit="1" customWidth="1"/>
    <col min="6661" max="6899" width="9.140625" style="29"/>
    <col min="6900" max="6900" width="22.28515625" style="29" customWidth="1"/>
    <col min="6901" max="6909" width="11.7109375" style="29" customWidth="1"/>
    <col min="6910" max="6910" width="13.140625" style="29" bestFit="1" customWidth="1"/>
    <col min="6911" max="6911" width="14.85546875" style="29" bestFit="1" customWidth="1"/>
    <col min="6912" max="6912" width="16" style="29" bestFit="1" customWidth="1"/>
    <col min="6913" max="6914" width="11.28515625" style="29" bestFit="1" customWidth="1"/>
    <col min="6915" max="6916" width="10" style="29" bestFit="1" customWidth="1"/>
    <col min="6917" max="7155" width="9.140625" style="29"/>
    <col min="7156" max="7156" width="22.28515625" style="29" customWidth="1"/>
    <col min="7157" max="7165" width="11.7109375" style="29" customWidth="1"/>
    <col min="7166" max="7166" width="13.140625" style="29" bestFit="1" customWidth="1"/>
    <col min="7167" max="7167" width="14.85546875" style="29" bestFit="1" customWidth="1"/>
    <col min="7168" max="7168" width="16" style="29" bestFit="1" customWidth="1"/>
    <col min="7169" max="7170" width="11.28515625" style="29" bestFit="1" customWidth="1"/>
    <col min="7171" max="7172" width="10" style="29" bestFit="1" customWidth="1"/>
    <col min="7173" max="7411" width="9.140625" style="29"/>
    <col min="7412" max="7412" width="22.28515625" style="29" customWidth="1"/>
    <col min="7413" max="7421" width="11.7109375" style="29" customWidth="1"/>
    <col min="7422" max="7422" width="13.140625" style="29" bestFit="1" customWidth="1"/>
    <col min="7423" max="7423" width="14.85546875" style="29" bestFit="1" customWidth="1"/>
    <col min="7424" max="7424" width="16" style="29" bestFit="1" customWidth="1"/>
    <col min="7425" max="7426" width="11.28515625" style="29" bestFit="1" customWidth="1"/>
    <col min="7427" max="7428" width="10" style="29" bestFit="1" customWidth="1"/>
    <col min="7429" max="7667" width="9.140625" style="29"/>
    <col min="7668" max="7668" width="22.28515625" style="29" customWidth="1"/>
    <col min="7669" max="7677" width="11.7109375" style="29" customWidth="1"/>
    <col min="7678" max="7678" width="13.140625" style="29" bestFit="1" customWidth="1"/>
    <col min="7679" max="7679" width="14.85546875" style="29" bestFit="1" customWidth="1"/>
    <col min="7680" max="7680" width="16" style="29" bestFit="1" customWidth="1"/>
    <col min="7681" max="7682" width="11.28515625" style="29" bestFit="1" customWidth="1"/>
    <col min="7683" max="7684" width="10" style="29" bestFit="1" customWidth="1"/>
    <col min="7685" max="7923" width="9.140625" style="29"/>
    <col min="7924" max="7924" width="22.28515625" style="29" customWidth="1"/>
    <col min="7925" max="7933" width="11.7109375" style="29" customWidth="1"/>
    <col min="7934" max="7934" width="13.140625" style="29" bestFit="1" customWidth="1"/>
    <col min="7935" max="7935" width="14.85546875" style="29" bestFit="1" customWidth="1"/>
    <col min="7936" max="7936" width="16" style="29" bestFit="1" customWidth="1"/>
    <col min="7937" max="7938" width="11.28515625" style="29" bestFit="1" customWidth="1"/>
    <col min="7939" max="7940" width="10" style="29" bestFit="1" customWidth="1"/>
    <col min="7941" max="8179" width="9.140625" style="29"/>
    <col min="8180" max="8180" width="22.28515625" style="29" customWidth="1"/>
    <col min="8181" max="8189" width="11.7109375" style="29" customWidth="1"/>
    <col min="8190" max="8190" width="13.140625" style="29" bestFit="1" customWidth="1"/>
    <col min="8191" max="8191" width="14.85546875" style="29" bestFit="1" customWidth="1"/>
    <col min="8192" max="8192" width="16" style="29" bestFit="1" customWidth="1"/>
    <col min="8193" max="8194" width="11.28515625" style="29" bestFit="1" customWidth="1"/>
    <col min="8195" max="8196" width="10" style="29" bestFit="1" customWidth="1"/>
    <col min="8197" max="8435" width="9.140625" style="29"/>
    <col min="8436" max="8436" width="22.28515625" style="29" customWidth="1"/>
    <col min="8437" max="8445" width="11.7109375" style="29" customWidth="1"/>
    <col min="8446" max="8446" width="13.140625" style="29" bestFit="1" customWidth="1"/>
    <col min="8447" max="8447" width="14.85546875" style="29" bestFit="1" customWidth="1"/>
    <col min="8448" max="8448" width="16" style="29" bestFit="1" customWidth="1"/>
    <col min="8449" max="8450" width="11.28515625" style="29" bestFit="1" customWidth="1"/>
    <col min="8451" max="8452" width="10" style="29" bestFit="1" customWidth="1"/>
    <col min="8453" max="8691" width="9.140625" style="29"/>
    <col min="8692" max="8692" width="22.28515625" style="29" customWidth="1"/>
    <col min="8693" max="8701" width="11.7109375" style="29" customWidth="1"/>
    <col min="8702" max="8702" width="13.140625" style="29" bestFit="1" customWidth="1"/>
    <col min="8703" max="8703" width="14.85546875" style="29" bestFit="1" customWidth="1"/>
    <col min="8704" max="8704" width="16" style="29" bestFit="1" customWidth="1"/>
    <col min="8705" max="8706" width="11.28515625" style="29" bestFit="1" customWidth="1"/>
    <col min="8707" max="8708" width="10" style="29" bestFit="1" customWidth="1"/>
    <col min="8709" max="8947" width="9.140625" style="29"/>
    <col min="8948" max="8948" width="22.28515625" style="29" customWidth="1"/>
    <col min="8949" max="8957" width="11.7109375" style="29" customWidth="1"/>
    <col min="8958" max="8958" width="13.140625" style="29" bestFit="1" customWidth="1"/>
    <col min="8959" max="8959" width="14.85546875" style="29" bestFit="1" customWidth="1"/>
    <col min="8960" max="8960" width="16" style="29" bestFit="1" customWidth="1"/>
    <col min="8961" max="8962" width="11.28515625" style="29" bestFit="1" customWidth="1"/>
    <col min="8963" max="8964" width="10" style="29" bestFit="1" customWidth="1"/>
    <col min="8965" max="9203" width="9.140625" style="29"/>
    <col min="9204" max="9204" width="22.28515625" style="29" customWidth="1"/>
    <col min="9205" max="9213" width="11.7109375" style="29" customWidth="1"/>
    <col min="9214" max="9214" width="13.140625" style="29" bestFit="1" customWidth="1"/>
    <col min="9215" max="9215" width="14.85546875" style="29" bestFit="1" customWidth="1"/>
    <col min="9216" max="9216" width="16" style="29" bestFit="1" customWidth="1"/>
    <col min="9217" max="9218" width="11.28515625" style="29" bestFit="1" customWidth="1"/>
    <col min="9219" max="9220" width="10" style="29" bestFit="1" customWidth="1"/>
    <col min="9221" max="9459" width="9.140625" style="29"/>
    <col min="9460" max="9460" width="22.28515625" style="29" customWidth="1"/>
    <col min="9461" max="9469" width="11.7109375" style="29" customWidth="1"/>
    <col min="9470" max="9470" width="13.140625" style="29" bestFit="1" customWidth="1"/>
    <col min="9471" max="9471" width="14.85546875" style="29" bestFit="1" customWidth="1"/>
    <col min="9472" max="9472" width="16" style="29" bestFit="1" customWidth="1"/>
    <col min="9473" max="9474" width="11.28515625" style="29" bestFit="1" customWidth="1"/>
    <col min="9475" max="9476" width="10" style="29" bestFit="1" customWidth="1"/>
    <col min="9477" max="9715" width="9.140625" style="29"/>
    <col min="9716" max="9716" width="22.28515625" style="29" customWidth="1"/>
    <col min="9717" max="9725" width="11.7109375" style="29" customWidth="1"/>
    <col min="9726" max="9726" width="13.140625" style="29" bestFit="1" customWidth="1"/>
    <col min="9727" max="9727" width="14.85546875" style="29" bestFit="1" customWidth="1"/>
    <col min="9728" max="9728" width="16" style="29" bestFit="1" customWidth="1"/>
    <col min="9729" max="9730" width="11.28515625" style="29" bestFit="1" customWidth="1"/>
    <col min="9731" max="9732" width="10" style="29" bestFit="1" customWidth="1"/>
    <col min="9733" max="9971" width="9.140625" style="29"/>
    <col min="9972" max="9972" width="22.28515625" style="29" customWidth="1"/>
    <col min="9973" max="9981" width="11.7109375" style="29" customWidth="1"/>
    <col min="9982" max="9982" width="13.140625" style="29" bestFit="1" customWidth="1"/>
    <col min="9983" max="9983" width="14.85546875" style="29" bestFit="1" customWidth="1"/>
    <col min="9984" max="9984" width="16" style="29" bestFit="1" customWidth="1"/>
    <col min="9985" max="9986" width="11.28515625" style="29" bestFit="1" customWidth="1"/>
    <col min="9987" max="9988" width="10" style="29" bestFit="1" customWidth="1"/>
    <col min="9989" max="10227" width="9.140625" style="29"/>
    <col min="10228" max="10228" width="22.28515625" style="29" customWidth="1"/>
    <col min="10229" max="10237" width="11.7109375" style="29" customWidth="1"/>
    <col min="10238" max="10238" width="13.140625" style="29" bestFit="1" customWidth="1"/>
    <col min="10239" max="10239" width="14.85546875" style="29" bestFit="1" customWidth="1"/>
    <col min="10240" max="10240" width="16" style="29" bestFit="1" customWidth="1"/>
    <col min="10241" max="10242" width="11.28515625" style="29" bestFit="1" customWidth="1"/>
    <col min="10243" max="10244" width="10" style="29" bestFit="1" customWidth="1"/>
    <col min="10245" max="10483" width="9.140625" style="29"/>
    <col min="10484" max="10484" width="22.28515625" style="29" customWidth="1"/>
    <col min="10485" max="10493" width="11.7109375" style="29" customWidth="1"/>
    <col min="10494" max="10494" width="13.140625" style="29" bestFit="1" customWidth="1"/>
    <col min="10495" max="10495" width="14.85546875" style="29" bestFit="1" customWidth="1"/>
    <col min="10496" max="10496" width="16" style="29" bestFit="1" customWidth="1"/>
    <col min="10497" max="10498" width="11.28515625" style="29" bestFit="1" customWidth="1"/>
    <col min="10499" max="10500" width="10" style="29" bestFit="1" customWidth="1"/>
    <col min="10501" max="10739" width="9.140625" style="29"/>
    <col min="10740" max="10740" width="22.28515625" style="29" customWidth="1"/>
    <col min="10741" max="10749" width="11.7109375" style="29" customWidth="1"/>
    <col min="10750" max="10750" width="13.140625" style="29" bestFit="1" customWidth="1"/>
    <col min="10751" max="10751" width="14.85546875" style="29" bestFit="1" customWidth="1"/>
    <col min="10752" max="10752" width="16" style="29" bestFit="1" customWidth="1"/>
    <col min="10753" max="10754" width="11.28515625" style="29" bestFit="1" customWidth="1"/>
    <col min="10755" max="10756" width="10" style="29" bestFit="1" customWidth="1"/>
    <col min="10757" max="10995" width="9.140625" style="29"/>
    <col min="10996" max="10996" width="22.28515625" style="29" customWidth="1"/>
    <col min="10997" max="11005" width="11.7109375" style="29" customWidth="1"/>
    <col min="11006" max="11006" width="13.140625" style="29" bestFit="1" customWidth="1"/>
    <col min="11007" max="11007" width="14.85546875" style="29" bestFit="1" customWidth="1"/>
    <col min="11008" max="11008" width="16" style="29" bestFit="1" customWidth="1"/>
    <col min="11009" max="11010" width="11.28515625" style="29" bestFit="1" customWidth="1"/>
    <col min="11011" max="11012" width="10" style="29" bestFit="1" customWidth="1"/>
    <col min="11013" max="11251" width="9.140625" style="29"/>
    <col min="11252" max="11252" width="22.28515625" style="29" customWidth="1"/>
    <col min="11253" max="11261" width="11.7109375" style="29" customWidth="1"/>
    <col min="11262" max="11262" width="13.140625" style="29" bestFit="1" customWidth="1"/>
    <col min="11263" max="11263" width="14.85546875" style="29" bestFit="1" customWidth="1"/>
    <col min="11264" max="11264" width="16" style="29" bestFit="1" customWidth="1"/>
    <col min="11265" max="11266" width="11.28515625" style="29" bestFit="1" customWidth="1"/>
    <col min="11267" max="11268" width="10" style="29" bestFit="1" customWidth="1"/>
    <col min="11269" max="11507" width="9.140625" style="29"/>
    <col min="11508" max="11508" width="22.28515625" style="29" customWidth="1"/>
    <col min="11509" max="11517" width="11.7109375" style="29" customWidth="1"/>
    <col min="11518" max="11518" width="13.140625" style="29" bestFit="1" customWidth="1"/>
    <col min="11519" max="11519" width="14.85546875" style="29" bestFit="1" customWidth="1"/>
    <col min="11520" max="11520" width="16" style="29" bestFit="1" customWidth="1"/>
    <col min="11521" max="11522" width="11.28515625" style="29" bestFit="1" customWidth="1"/>
    <col min="11523" max="11524" width="10" style="29" bestFit="1" customWidth="1"/>
    <col min="11525" max="11763" width="9.140625" style="29"/>
    <col min="11764" max="11764" width="22.28515625" style="29" customWidth="1"/>
    <col min="11765" max="11773" width="11.7109375" style="29" customWidth="1"/>
    <col min="11774" max="11774" width="13.140625" style="29" bestFit="1" customWidth="1"/>
    <col min="11775" max="11775" width="14.85546875" style="29" bestFit="1" customWidth="1"/>
    <col min="11776" max="11776" width="16" style="29" bestFit="1" customWidth="1"/>
    <col min="11777" max="11778" width="11.28515625" style="29" bestFit="1" customWidth="1"/>
    <col min="11779" max="11780" width="10" style="29" bestFit="1" customWidth="1"/>
    <col min="11781" max="12019" width="9.140625" style="29"/>
    <col min="12020" max="12020" width="22.28515625" style="29" customWidth="1"/>
    <col min="12021" max="12029" width="11.7109375" style="29" customWidth="1"/>
    <col min="12030" max="12030" width="13.140625" style="29" bestFit="1" customWidth="1"/>
    <col min="12031" max="12031" width="14.85546875" style="29" bestFit="1" customWidth="1"/>
    <col min="12032" max="12032" width="16" style="29" bestFit="1" customWidth="1"/>
    <col min="12033" max="12034" width="11.28515625" style="29" bestFit="1" customWidth="1"/>
    <col min="12035" max="12036" width="10" style="29" bestFit="1" customWidth="1"/>
    <col min="12037" max="12275" width="9.140625" style="29"/>
    <col min="12276" max="12276" width="22.28515625" style="29" customWidth="1"/>
    <col min="12277" max="12285" width="11.7109375" style="29" customWidth="1"/>
    <col min="12286" max="12286" width="13.140625" style="29" bestFit="1" customWidth="1"/>
    <col min="12287" max="12287" width="14.85546875" style="29" bestFit="1" customWidth="1"/>
    <col min="12288" max="12288" width="16" style="29" bestFit="1" customWidth="1"/>
    <col min="12289" max="12290" width="11.28515625" style="29" bestFit="1" customWidth="1"/>
    <col min="12291" max="12292" width="10" style="29" bestFit="1" customWidth="1"/>
    <col min="12293" max="12531" width="9.140625" style="29"/>
    <col min="12532" max="12532" width="22.28515625" style="29" customWidth="1"/>
    <col min="12533" max="12541" width="11.7109375" style="29" customWidth="1"/>
    <col min="12542" max="12542" width="13.140625" style="29" bestFit="1" customWidth="1"/>
    <col min="12543" max="12543" width="14.85546875" style="29" bestFit="1" customWidth="1"/>
    <col min="12544" max="12544" width="16" style="29" bestFit="1" customWidth="1"/>
    <col min="12545" max="12546" width="11.28515625" style="29" bestFit="1" customWidth="1"/>
    <col min="12547" max="12548" width="10" style="29" bestFit="1" customWidth="1"/>
    <col min="12549" max="12787" width="9.140625" style="29"/>
    <col min="12788" max="12788" width="22.28515625" style="29" customWidth="1"/>
    <col min="12789" max="12797" width="11.7109375" style="29" customWidth="1"/>
    <col min="12798" max="12798" width="13.140625" style="29" bestFit="1" customWidth="1"/>
    <col min="12799" max="12799" width="14.85546875" style="29" bestFit="1" customWidth="1"/>
    <col min="12800" max="12800" width="16" style="29" bestFit="1" customWidth="1"/>
    <col min="12801" max="12802" width="11.28515625" style="29" bestFit="1" customWidth="1"/>
    <col min="12803" max="12804" width="10" style="29" bestFit="1" customWidth="1"/>
    <col min="12805" max="13043" width="9.140625" style="29"/>
    <col min="13044" max="13044" width="22.28515625" style="29" customWidth="1"/>
    <col min="13045" max="13053" width="11.7109375" style="29" customWidth="1"/>
    <col min="13054" max="13054" width="13.140625" style="29" bestFit="1" customWidth="1"/>
    <col min="13055" max="13055" width="14.85546875" style="29" bestFit="1" customWidth="1"/>
    <col min="13056" max="13056" width="16" style="29" bestFit="1" customWidth="1"/>
    <col min="13057" max="13058" width="11.28515625" style="29" bestFit="1" customWidth="1"/>
    <col min="13059" max="13060" width="10" style="29" bestFit="1" customWidth="1"/>
    <col min="13061" max="13299" width="9.140625" style="29"/>
    <col min="13300" max="13300" width="22.28515625" style="29" customWidth="1"/>
    <col min="13301" max="13309" width="11.7109375" style="29" customWidth="1"/>
    <col min="13310" max="13310" width="13.140625" style="29" bestFit="1" customWidth="1"/>
    <col min="13311" max="13311" width="14.85546875" style="29" bestFit="1" customWidth="1"/>
    <col min="13312" max="13312" width="16" style="29" bestFit="1" customWidth="1"/>
    <col min="13313" max="13314" width="11.28515625" style="29" bestFit="1" customWidth="1"/>
    <col min="13315" max="13316" width="10" style="29" bestFit="1" customWidth="1"/>
    <col min="13317" max="13555" width="9.140625" style="29"/>
    <col min="13556" max="13556" width="22.28515625" style="29" customWidth="1"/>
    <col min="13557" max="13565" width="11.7109375" style="29" customWidth="1"/>
    <col min="13566" max="13566" width="13.140625" style="29" bestFit="1" customWidth="1"/>
    <col min="13567" max="13567" width="14.85546875" style="29" bestFit="1" customWidth="1"/>
    <col min="13568" max="13568" width="16" style="29" bestFit="1" customWidth="1"/>
    <col min="13569" max="13570" width="11.28515625" style="29" bestFit="1" customWidth="1"/>
    <col min="13571" max="13572" width="10" style="29" bestFit="1" customWidth="1"/>
    <col min="13573" max="13811" width="9.140625" style="29"/>
    <col min="13812" max="13812" width="22.28515625" style="29" customWidth="1"/>
    <col min="13813" max="13821" width="11.7109375" style="29" customWidth="1"/>
    <col min="13822" max="13822" width="13.140625" style="29" bestFit="1" customWidth="1"/>
    <col min="13823" max="13823" width="14.85546875" style="29" bestFit="1" customWidth="1"/>
    <col min="13824" max="13824" width="16" style="29" bestFit="1" customWidth="1"/>
    <col min="13825" max="13826" width="11.28515625" style="29" bestFit="1" customWidth="1"/>
    <col min="13827" max="13828" width="10" style="29" bestFit="1" customWidth="1"/>
    <col min="13829" max="14067" width="9.140625" style="29"/>
    <col min="14068" max="14068" width="22.28515625" style="29" customWidth="1"/>
    <col min="14069" max="14077" width="11.7109375" style="29" customWidth="1"/>
    <col min="14078" max="14078" width="13.140625" style="29" bestFit="1" customWidth="1"/>
    <col min="14079" max="14079" width="14.85546875" style="29" bestFit="1" customWidth="1"/>
    <col min="14080" max="14080" width="16" style="29" bestFit="1" customWidth="1"/>
    <col min="14081" max="14082" width="11.28515625" style="29" bestFit="1" customWidth="1"/>
    <col min="14083" max="14084" width="10" style="29" bestFit="1" customWidth="1"/>
    <col min="14085" max="14323" width="9.140625" style="29"/>
    <col min="14324" max="14324" width="22.28515625" style="29" customWidth="1"/>
    <col min="14325" max="14333" width="11.7109375" style="29" customWidth="1"/>
    <col min="14334" max="14334" width="13.140625" style="29" bestFit="1" customWidth="1"/>
    <col min="14335" max="14335" width="14.85546875" style="29" bestFit="1" customWidth="1"/>
    <col min="14336" max="14336" width="16" style="29" bestFit="1" customWidth="1"/>
    <col min="14337" max="14338" width="11.28515625" style="29" bestFit="1" customWidth="1"/>
    <col min="14339" max="14340" width="10" style="29" bestFit="1" customWidth="1"/>
    <col min="14341" max="14579" width="9.140625" style="29"/>
    <col min="14580" max="14580" width="22.28515625" style="29" customWidth="1"/>
    <col min="14581" max="14589" width="11.7109375" style="29" customWidth="1"/>
    <col min="14590" max="14590" width="13.140625" style="29" bestFit="1" customWidth="1"/>
    <col min="14591" max="14591" width="14.85546875" style="29" bestFit="1" customWidth="1"/>
    <col min="14592" max="14592" width="16" style="29" bestFit="1" customWidth="1"/>
    <col min="14593" max="14594" width="11.28515625" style="29" bestFit="1" customWidth="1"/>
    <col min="14595" max="14596" width="10" style="29" bestFit="1" customWidth="1"/>
    <col min="14597" max="14835" width="9.140625" style="29"/>
    <col min="14836" max="14836" width="22.28515625" style="29" customWidth="1"/>
    <col min="14837" max="14845" width="11.7109375" style="29" customWidth="1"/>
    <col min="14846" max="14846" width="13.140625" style="29" bestFit="1" customWidth="1"/>
    <col min="14847" max="14847" width="14.85546875" style="29" bestFit="1" customWidth="1"/>
    <col min="14848" max="14848" width="16" style="29" bestFit="1" customWidth="1"/>
    <col min="14849" max="14850" width="11.28515625" style="29" bestFit="1" customWidth="1"/>
    <col min="14851" max="14852" width="10" style="29" bestFit="1" customWidth="1"/>
    <col min="14853" max="15091" width="9.140625" style="29"/>
    <col min="15092" max="15092" width="22.28515625" style="29" customWidth="1"/>
    <col min="15093" max="15101" width="11.7109375" style="29" customWidth="1"/>
    <col min="15102" max="15102" width="13.140625" style="29" bestFit="1" customWidth="1"/>
    <col min="15103" max="15103" width="14.85546875" style="29" bestFit="1" customWidth="1"/>
    <col min="15104" max="15104" width="16" style="29" bestFit="1" customWidth="1"/>
    <col min="15105" max="15106" width="11.28515625" style="29" bestFit="1" customWidth="1"/>
    <col min="15107" max="15108" width="10" style="29" bestFit="1" customWidth="1"/>
    <col min="15109" max="15347" width="9.140625" style="29"/>
    <col min="15348" max="15348" width="22.28515625" style="29" customWidth="1"/>
    <col min="15349" max="15357" width="11.7109375" style="29" customWidth="1"/>
    <col min="15358" max="15358" width="13.140625" style="29" bestFit="1" customWidth="1"/>
    <col min="15359" max="15359" width="14.85546875" style="29" bestFit="1" customWidth="1"/>
    <col min="15360" max="15360" width="16" style="29" bestFit="1" customWidth="1"/>
    <col min="15361" max="15362" width="11.28515625" style="29" bestFit="1" customWidth="1"/>
    <col min="15363" max="15364" width="10" style="29" bestFit="1" customWidth="1"/>
    <col min="15365" max="15603" width="9.140625" style="29"/>
    <col min="15604" max="15604" width="22.28515625" style="29" customWidth="1"/>
    <col min="15605" max="15613" width="11.7109375" style="29" customWidth="1"/>
    <col min="15614" max="15614" width="13.140625" style="29" bestFit="1" customWidth="1"/>
    <col min="15615" max="15615" width="14.85546875" style="29" bestFit="1" customWidth="1"/>
    <col min="15616" max="15616" width="16" style="29" bestFit="1" customWidth="1"/>
    <col min="15617" max="15618" width="11.28515625" style="29" bestFit="1" customWidth="1"/>
    <col min="15619" max="15620" width="10" style="29" bestFit="1" customWidth="1"/>
    <col min="15621" max="15859" width="9.140625" style="29"/>
    <col min="15860" max="15860" width="22.28515625" style="29" customWidth="1"/>
    <col min="15861" max="15869" width="11.7109375" style="29" customWidth="1"/>
    <col min="15870" max="15870" width="13.140625" style="29" bestFit="1" customWidth="1"/>
    <col min="15871" max="15871" width="14.85546875" style="29" bestFit="1" customWidth="1"/>
    <col min="15872" max="15872" width="16" style="29" bestFit="1" customWidth="1"/>
    <col min="15873" max="15874" width="11.28515625" style="29" bestFit="1" customWidth="1"/>
    <col min="15875" max="15876" width="10" style="29" bestFit="1" customWidth="1"/>
    <col min="15877" max="16115" width="9.140625" style="29"/>
    <col min="16116" max="16116" width="22.28515625" style="29" customWidth="1"/>
    <col min="16117" max="16125" width="11.7109375" style="29" customWidth="1"/>
    <col min="16126" max="16126" width="13.140625" style="29" bestFit="1" customWidth="1"/>
    <col min="16127" max="16127" width="14.85546875" style="29" bestFit="1" customWidth="1"/>
    <col min="16128" max="16128" width="16" style="29" bestFit="1" customWidth="1"/>
    <col min="16129" max="16130" width="11.28515625" style="29" bestFit="1" customWidth="1"/>
    <col min="16131" max="16132" width="10" style="29" bestFit="1" customWidth="1"/>
    <col min="16133" max="16384" width="9.140625" style="29"/>
  </cols>
  <sheetData>
    <row r="1" spans="1:18" ht="12.75" x14ac:dyDescent="0.2">
      <c r="A1" s="49" t="s">
        <v>747</v>
      </c>
    </row>
    <row r="3" spans="1:18" s="38" customFormat="1" ht="18" customHeight="1" x14ac:dyDescent="0.2">
      <c r="A3" s="47"/>
      <c r="B3" s="710">
        <v>2014</v>
      </c>
      <c r="C3" s="711"/>
      <c r="D3" s="712"/>
      <c r="E3" s="713">
        <v>2015</v>
      </c>
      <c r="F3" s="714"/>
      <c r="G3" s="714"/>
      <c r="H3" s="713">
        <v>2016</v>
      </c>
      <c r="I3" s="714"/>
      <c r="J3" s="714"/>
      <c r="K3" s="713">
        <v>2017</v>
      </c>
      <c r="L3" s="714"/>
      <c r="M3" s="714"/>
      <c r="N3" s="713">
        <v>2018</v>
      </c>
      <c r="O3" s="714"/>
      <c r="P3" s="714"/>
      <c r="Q3" s="214"/>
    </row>
    <row r="4" spans="1:18" s="38" customFormat="1" ht="18" customHeight="1" x14ac:dyDescent="0.25">
      <c r="A4" s="46"/>
      <c r="B4" s="51" t="s">
        <v>277</v>
      </c>
      <c r="C4" s="304" t="s">
        <v>278</v>
      </c>
      <c r="D4" s="353" t="s">
        <v>1</v>
      </c>
      <c r="E4" s="51" t="s">
        <v>277</v>
      </c>
      <c r="F4" s="304" t="s">
        <v>278</v>
      </c>
      <c r="G4" s="353" t="s">
        <v>1</v>
      </c>
      <c r="H4" s="51" t="s">
        <v>277</v>
      </c>
      <c r="I4" s="304" t="s">
        <v>278</v>
      </c>
      <c r="J4" s="353" t="s">
        <v>1</v>
      </c>
      <c r="K4" s="51" t="s">
        <v>277</v>
      </c>
      <c r="L4" s="304" t="s">
        <v>278</v>
      </c>
      <c r="M4" s="353" t="s">
        <v>1</v>
      </c>
      <c r="N4" s="51" t="s">
        <v>277</v>
      </c>
      <c r="O4" s="304" t="s">
        <v>278</v>
      </c>
      <c r="P4" s="353" t="s">
        <v>1</v>
      </c>
    </row>
    <row r="5" spans="1:18" ht="15" customHeight="1" x14ac:dyDescent="0.2">
      <c r="A5" s="44" t="s">
        <v>55</v>
      </c>
      <c r="B5" s="315">
        <v>23</v>
      </c>
      <c r="C5" s="315">
        <v>11</v>
      </c>
      <c r="D5" s="354">
        <f t="shared" ref="D5:D10" si="0">SUM(B5:C5)</f>
        <v>34</v>
      </c>
      <c r="E5" s="315">
        <v>21</v>
      </c>
      <c r="F5" s="315">
        <v>11</v>
      </c>
      <c r="G5" s="354">
        <f t="shared" ref="G5:G10" si="1">SUM(E5:F5)</f>
        <v>32</v>
      </c>
      <c r="H5" s="315">
        <v>19</v>
      </c>
      <c r="I5" s="315">
        <v>10</v>
      </c>
      <c r="J5" s="354">
        <f t="shared" ref="J5:J10" si="2">SUM(H5:I5)</f>
        <v>29</v>
      </c>
      <c r="K5" s="633"/>
      <c r="L5" s="633"/>
      <c r="M5" s="634"/>
      <c r="N5" s="633"/>
      <c r="O5" s="633"/>
      <c r="P5" s="634"/>
      <c r="Q5" s="267"/>
      <c r="R5" s="214"/>
    </row>
    <row r="6" spans="1:18" ht="15" customHeight="1" x14ac:dyDescent="0.2">
      <c r="A6" s="44" t="s">
        <v>56</v>
      </c>
      <c r="B6" s="65">
        <v>5</v>
      </c>
      <c r="C6" s="65">
        <v>111</v>
      </c>
      <c r="D6" s="65">
        <f t="shared" si="0"/>
        <v>116</v>
      </c>
      <c r="E6" s="65">
        <v>5</v>
      </c>
      <c r="F6" s="65">
        <v>108</v>
      </c>
      <c r="G6" s="65">
        <f t="shared" si="1"/>
        <v>113</v>
      </c>
      <c r="H6" s="65">
        <v>5</v>
      </c>
      <c r="I6" s="65">
        <v>77</v>
      </c>
      <c r="J6" s="65">
        <f t="shared" si="2"/>
        <v>82</v>
      </c>
      <c r="K6" s="635"/>
      <c r="L6" s="635"/>
      <c r="M6" s="635"/>
      <c r="N6" s="635"/>
      <c r="O6" s="635"/>
      <c r="P6" s="635"/>
      <c r="Q6" s="267"/>
      <c r="R6" s="214"/>
    </row>
    <row r="7" spans="1:18" ht="15" customHeight="1" x14ac:dyDescent="0.2">
      <c r="A7" s="44" t="s">
        <v>57</v>
      </c>
      <c r="B7" s="65">
        <v>6775</v>
      </c>
      <c r="C7" s="65">
        <v>6869</v>
      </c>
      <c r="D7" s="65">
        <f t="shared" si="0"/>
        <v>13644</v>
      </c>
      <c r="E7" s="65">
        <v>6553</v>
      </c>
      <c r="F7" s="65">
        <v>6706</v>
      </c>
      <c r="G7" s="65">
        <f t="shared" si="1"/>
        <v>13259</v>
      </c>
      <c r="H7" s="65">
        <v>6390</v>
      </c>
      <c r="I7" s="65">
        <v>6551</v>
      </c>
      <c r="J7" s="65">
        <f t="shared" si="2"/>
        <v>12941</v>
      </c>
      <c r="K7" s="635"/>
      <c r="L7" s="635"/>
      <c r="M7" s="635"/>
      <c r="N7" s="635"/>
      <c r="O7" s="635"/>
      <c r="P7" s="635"/>
      <c r="Q7" s="267"/>
      <c r="R7" s="214"/>
    </row>
    <row r="8" spans="1:18" ht="15" customHeight="1" x14ac:dyDescent="0.2">
      <c r="A8" s="44" t="s">
        <v>58</v>
      </c>
      <c r="B8" s="65">
        <v>3935</v>
      </c>
      <c r="C8" s="65">
        <v>6072</v>
      </c>
      <c r="D8" s="65">
        <f t="shared" si="0"/>
        <v>10007</v>
      </c>
      <c r="E8" s="65">
        <v>2034</v>
      </c>
      <c r="F8" s="65">
        <v>4942</v>
      </c>
      <c r="G8" s="65">
        <f t="shared" si="1"/>
        <v>6976</v>
      </c>
      <c r="H8" s="65">
        <f>1921</f>
        <v>1921</v>
      </c>
      <c r="I8" s="65">
        <v>4381</v>
      </c>
      <c r="J8" s="65">
        <f t="shared" si="2"/>
        <v>6302</v>
      </c>
      <c r="K8" s="635"/>
      <c r="L8" s="635"/>
      <c r="M8" s="635"/>
      <c r="N8" s="635"/>
      <c r="O8" s="635"/>
      <c r="P8" s="635"/>
      <c r="Q8" s="267"/>
      <c r="R8" s="267"/>
    </row>
    <row r="9" spans="1:18" ht="15" customHeight="1" x14ac:dyDescent="0.2">
      <c r="A9" s="44" t="s">
        <v>240</v>
      </c>
      <c r="B9" s="65">
        <v>130</v>
      </c>
      <c r="C9" s="65">
        <v>228</v>
      </c>
      <c r="D9" s="65">
        <f t="shared" si="0"/>
        <v>358</v>
      </c>
      <c r="E9" s="65">
        <v>132</v>
      </c>
      <c r="F9" s="65">
        <v>197</v>
      </c>
      <c r="G9" s="65">
        <f t="shared" si="1"/>
        <v>329</v>
      </c>
      <c r="H9" s="65">
        <v>132</v>
      </c>
      <c r="I9" s="65">
        <v>175</v>
      </c>
      <c r="J9" s="65">
        <f t="shared" si="2"/>
        <v>307</v>
      </c>
      <c r="K9" s="635"/>
      <c r="L9" s="635"/>
      <c r="M9" s="635"/>
      <c r="N9" s="635"/>
      <c r="O9" s="635"/>
      <c r="P9" s="635"/>
      <c r="Q9" s="267"/>
      <c r="R9" s="214"/>
    </row>
    <row r="10" spans="1:18" ht="15" customHeight="1" x14ac:dyDescent="0.2">
      <c r="A10" s="44" t="s">
        <v>59</v>
      </c>
      <c r="B10" s="65">
        <v>1</v>
      </c>
      <c r="C10" s="65">
        <v>0</v>
      </c>
      <c r="D10" s="65">
        <f t="shared" si="0"/>
        <v>1</v>
      </c>
      <c r="E10" s="65">
        <v>0</v>
      </c>
      <c r="F10" s="65">
        <v>0</v>
      </c>
      <c r="G10" s="65">
        <f t="shared" si="1"/>
        <v>0</v>
      </c>
      <c r="H10" s="65">
        <v>0</v>
      </c>
      <c r="I10" s="65">
        <v>0</v>
      </c>
      <c r="J10" s="65">
        <f t="shared" si="2"/>
        <v>0</v>
      </c>
      <c r="K10" s="635"/>
      <c r="L10" s="635"/>
      <c r="M10" s="635"/>
      <c r="N10" s="635"/>
      <c r="O10" s="635"/>
      <c r="P10" s="635"/>
      <c r="Q10" s="267"/>
      <c r="R10" s="214"/>
    </row>
    <row r="11" spans="1:18" ht="8.1" customHeight="1" x14ac:dyDescent="0.2">
      <c r="A11" s="44"/>
      <c r="B11" s="321"/>
      <c r="C11" s="321"/>
      <c r="D11" s="321"/>
      <c r="E11" s="321"/>
      <c r="F11" s="321"/>
      <c r="G11" s="321"/>
      <c r="H11" s="321"/>
      <c r="I11" s="321"/>
      <c r="J11" s="321"/>
      <c r="K11" s="636"/>
      <c r="L11" s="636"/>
      <c r="M11" s="636"/>
      <c r="N11" s="636"/>
      <c r="O11" s="636"/>
      <c r="P11" s="636"/>
      <c r="Q11" s="267"/>
      <c r="R11" s="214"/>
    </row>
    <row r="12" spans="1:18" ht="15" customHeight="1" x14ac:dyDescent="0.2">
      <c r="A12" s="44" t="s">
        <v>237</v>
      </c>
      <c r="B12" s="65">
        <v>24</v>
      </c>
      <c r="C12" s="65">
        <v>996</v>
      </c>
      <c r="D12" s="65">
        <f>SUM(B12:C12)</f>
        <v>1020</v>
      </c>
      <c r="E12" s="65">
        <v>24</v>
      </c>
      <c r="F12" s="65">
        <v>1144</v>
      </c>
      <c r="G12" s="65">
        <f>SUM(E12:F12)</f>
        <v>1168</v>
      </c>
      <c r="H12" s="65">
        <v>23</v>
      </c>
      <c r="I12" s="65">
        <v>1281</v>
      </c>
      <c r="J12" s="65">
        <f>SUM(H12:I12)</f>
        <v>1304</v>
      </c>
      <c r="K12" s="635"/>
      <c r="L12" s="635"/>
      <c r="M12" s="635"/>
      <c r="N12" s="635"/>
      <c r="O12" s="635"/>
      <c r="P12" s="635"/>
      <c r="Q12" s="267"/>
      <c r="R12" s="214"/>
    </row>
    <row r="13" spans="1:18" ht="15" customHeight="1" x14ac:dyDescent="0.2">
      <c r="A13" s="44" t="s">
        <v>60</v>
      </c>
      <c r="B13" s="65">
        <v>1171</v>
      </c>
      <c r="C13" s="65">
        <v>852</v>
      </c>
      <c r="D13" s="65">
        <f>SUM(B13:C13)</f>
        <v>2023</v>
      </c>
      <c r="E13" s="65">
        <v>1242</v>
      </c>
      <c r="F13" s="65">
        <v>863</v>
      </c>
      <c r="G13" s="65">
        <f>SUM(E13:F13)</f>
        <v>2105</v>
      </c>
      <c r="H13" s="65">
        <v>1305</v>
      </c>
      <c r="I13" s="65">
        <v>888</v>
      </c>
      <c r="J13" s="65">
        <f>SUM(H13:I13)</f>
        <v>2193</v>
      </c>
      <c r="K13" s="635"/>
      <c r="L13" s="635"/>
      <c r="M13" s="635"/>
      <c r="N13" s="635"/>
      <c r="O13" s="635"/>
      <c r="P13" s="635"/>
      <c r="Q13" s="267"/>
      <c r="R13" s="214"/>
    </row>
    <row r="14" spans="1:18" ht="15" customHeight="1" x14ac:dyDescent="0.2">
      <c r="A14" s="44" t="s">
        <v>61</v>
      </c>
      <c r="B14" s="65">
        <v>246</v>
      </c>
      <c r="C14" s="65">
        <v>261</v>
      </c>
      <c r="D14" s="65">
        <f>SUM(B14:C14)</f>
        <v>507</v>
      </c>
      <c r="E14" s="65">
        <v>351</v>
      </c>
      <c r="F14" s="65">
        <v>356</v>
      </c>
      <c r="G14" s="65">
        <f>SUM(E14:F14)</f>
        <v>707</v>
      </c>
      <c r="H14" s="65">
        <v>446</v>
      </c>
      <c r="I14" s="65">
        <v>441</v>
      </c>
      <c r="J14" s="65">
        <f>SUM(H14:I14)</f>
        <v>887</v>
      </c>
      <c r="K14" s="635"/>
      <c r="L14" s="635"/>
      <c r="M14" s="635"/>
      <c r="N14" s="635"/>
      <c r="O14" s="635"/>
      <c r="P14" s="635"/>
      <c r="Q14" s="267"/>
      <c r="R14" s="214"/>
    </row>
    <row r="15" spans="1:18" ht="8.1" customHeight="1" x14ac:dyDescent="0.2">
      <c r="A15" s="44"/>
      <c r="B15" s="65"/>
      <c r="C15" s="65"/>
      <c r="D15" s="65"/>
      <c r="E15" s="65"/>
      <c r="F15" s="65"/>
      <c r="G15" s="65"/>
      <c r="H15" s="65"/>
      <c r="I15" s="65"/>
      <c r="J15" s="65"/>
      <c r="K15" s="635"/>
      <c r="L15" s="635"/>
      <c r="M15" s="635"/>
      <c r="N15" s="635"/>
      <c r="O15" s="635"/>
      <c r="P15" s="635"/>
      <c r="Q15" s="267"/>
      <c r="R15" s="214"/>
    </row>
    <row r="16" spans="1:18" ht="15" customHeight="1" x14ac:dyDescent="0.2">
      <c r="A16" s="44" t="s">
        <v>62</v>
      </c>
      <c r="B16" s="65">
        <v>1330</v>
      </c>
      <c r="C16" s="65">
        <v>3996</v>
      </c>
      <c r="D16" s="65">
        <f>SUM(B16:C16)</f>
        <v>5326</v>
      </c>
      <c r="E16" s="65">
        <v>1386</v>
      </c>
      <c r="F16" s="65">
        <v>4034</v>
      </c>
      <c r="G16" s="65">
        <f>SUM(E16:F16)</f>
        <v>5420</v>
      </c>
      <c r="H16" s="65">
        <v>1353</v>
      </c>
      <c r="I16" s="65">
        <v>3975</v>
      </c>
      <c r="J16" s="65">
        <f>SUM(H16:I16)</f>
        <v>5328</v>
      </c>
      <c r="K16" s="635"/>
      <c r="L16" s="635"/>
      <c r="M16" s="635"/>
      <c r="N16" s="635"/>
      <c r="O16" s="635"/>
      <c r="P16" s="635"/>
      <c r="Q16" s="267"/>
      <c r="R16" s="214"/>
    </row>
    <row r="17" spans="1:18" ht="15" customHeight="1" x14ac:dyDescent="0.2">
      <c r="A17" s="44" t="s">
        <v>63</v>
      </c>
      <c r="B17" s="65">
        <v>124</v>
      </c>
      <c r="C17" s="65">
        <v>121</v>
      </c>
      <c r="D17" s="65">
        <f>SUM(B17:C17)</f>
        <v>245</v>
      </c>
      <c r="E17" s="65">
        <v>144</v>
      </c>
      <c r="F17" s="65">
        <v>139</v>
      </c>
      <c r="G17" s="65">
        <f>SUM(E17:F17)</f>
        <v>283</v>
      </c>
      <c r="H17" s="65">
        <v>159</v>
      </c>
      <c r="I17" s="65">
        <v>162</v>
      </c>
      <c r="J17" s="65">
        <f>SUM(H17:I17)</f>
        <v>321</v>
      </c>
      <c r="K17" s="635"/>
      <c r="L17" s="635"/>
      <c r="M17" s="635"/>
      <c r="N17" s="635"/>
      <c r="O17" s="635"/>
      <c r="P17" s="635"/>
      <c r="Q17" s="267"/>
      <c r="R17" s="214"/>
    </row>
    <row r="18" spans="1:18" ht="15" customHeight="1" x14ac:dyDescent="0.2">
      <c r="A18" s="44" t="s">
        <v>64</v>
      </c>
      <c r="B18" s="65">
        <v>78</v>
      </c>
      <c r="C18" s="65">
        <v>69</v>
      </c>
      <c r="D18" s="65">
        <f>SUM(B18:C18)</f>
        <v>147</v>
      </c>
      <c r="E18" s="65">
        <v>71</v>
      </c>
      <c r="F18" s="65">
        <v>63</v>
      </c>
      <c r="G18" s="65">
        <f>SUM(E18:F18)</f>
        <v>134</v>
      </c>
      <c r="H18" s="65">
        <v>54</v>
      </c>
      <c r="I18" s="65">
        <v>48</v>
      </c>
      <c r="J18" s="65">
        <f>SUM(H18:I18)</f>
        <v>102</v>
      </c>
      <c r="K18" s="635"/>
      <c r="L18" s="635"/>
      <c r="M18" s="635"/>
      <c r="N18" s="635"/>
      <c r="O18" s="635"/>
      <c r="P18" s="635"/>
      <c r="Q18" s="267"/>
      <c r="R18" s="214"/>
    </row>
    <row r="19" spans="1:18" ht="8.1" customHeight="1" x14ac:dyDescent="0.2">
      <c r="A19" s="44"/>
      <c r="B19" s="65"/>
      <c r="C19" s="65"/>
      <c r="D19" s="65"/>
      <c r="E19" s="65"/>
      <c r="F19" s="65"/>
      <c r="G19" s="65"/>
      <c r="H19" s="65"/>
      <c r="I19" s="65"/>
      <c r="J19" s="65"/>
      <c r="K19" s="635"/>
      <c r="L19" s="635"/>
      <c r="M19" s="635"/>
      <c r="N19" s="635"/>
      <c r="O19" s="635"/>
      <c r="P19" s="635"/>
      <c r="Q19" s="267"/>
      <c r="R19" s="214"/>
    </row>
    <row r="20" spans="1:18" ht="15" customHeight="1" x14ac:dyDescent="0.2">
      <c r="A20" s="44" t="s">
        <v>65</v>
      </c>
      <c r="B20" s="65">
        <v>638</v>
      </c>
      <c r="C20" s="65">
        <f>19146+24554</f>
        <v>43700</v>
      </c>
      <c r="D20" s="65">
        <f>SUM(B20:C20)</f>
        <v>44338</v>
      </c>
      <c r="E20" s="65">
        <f>449+153</f>
        <v>602</v>
      </c>
      <c r="F20" s="65">
        <f>18100+24544</f>
        <v>42644</v>
      </c>
      <c r="G20" s="65">
        <f>SUM(E20:F20)</f>
        <v>43246</v>
      </c>
      <c r="H20" s="65">
        <f>SUM(399,156)</f>
        <v>555</v>
      </c>
      <c r="I20" s="65">
        <f>SUM(17100,25826)</f>
        <v>42926</v>
      </c>
      <c r="J20" s="65">
        <f>SUM(H20:I20)</f>
        <v>43481</v>
      </c>
      <c r="K20" s="635"/>
      <c r="L20" s="635"/>
      <c r="M20" s="635"/>
      <c r="N20" s="635"/>
      <c r="O20" s="635"/>
      <c r="P20" s="635"/>
      <c r="Q20" s="267"/>
      <c r="R20" s="267"/>
    </row>
    <row r="21" spans="1:18" ht="15" customHeight="1" x14ac:dyDescent="0.2">
      <c r="A21" s="44" t="s">
        <v>236</v>
      </c>
      <c r="B21" s="65">
        <v>5</v>
      </c>
      <c r="C21" s="65">
        <v>210</v>
      </c>
      <c r="D21" s="65">
        <f>SUM(B21:C21)</f>
        <v>215</v>
      </c>
      <c r="E21" s="65">
        <v>8</v>
      </c>
      <c r="F21" s="65">
        <v>196</v>
      </c>
      <c r="G21" s="65">
        <f>SUM(E21:F21)</f>
        <v>204</v>
      </c>
      <c r="H21" s="65">
        <v>10</v>
      </c>
      <c r="I21" s="65">
        <v>179</v>
      </c>
      <c r="J21" s="65">
        <f>SUM(H21:I21)</f>
        <v>189</v>
      </c>
      <c r="K21" s="635"/>
      <c r="L21" s="635"/>
      <c r="M21" s="635"/>
      <c r="N21" s="635"/>
      <c r="O21" s="635"/>
      <c r="P21" s="635"/>
      <c r="Q21" s="267"/>
      <c r="R21" s="214"/>
    </row>
    <row r="22" spans="1:18" ht="15" customHeight="1" x14ac:dyDescent="0.2">
      <c r="A22" s="44" t="s">
        <v>239</v>
      </c>
      <c r="B22" s="65">
        <v>44</v>
      </c>
      <c r="C22" s="65">
        <v>3539</v>
      </c>
      <c r="D22" s="65">
        <f>SUM(B22:C22)</f>
        <v>3583</v>
      </c>
      <c r="E22" s="65">
        <v>63</v>
      </c>
      <c r="F22" s="65">
        <v>3946</v>
      </c>
      <c r="G22" s="65">
        <f>SUM(E22:F22)</f>
        <v>4009</v>
      </c>
      <c r="H22" s="65">
        <v>58</v>
      </c>
      <c r="I22" s="65">
        <v>3437</v>
      </c>
      <c r="J22" s="65">
        <f>SUM(H22:I22)</f>
        <v>3495</v>
      </c>
      <c r="K22" s="635"/>
      <c r="L22" s="635"/>
      <c r="M22" s="635"/>
      <c r="N22" s="635"/>
      <c r="O22" s="635"/>
      <c r="P22" s="635"/>
      <c r="Q22" s="267"/>
      <c r="R22" s="214"/>
    </row>
    <row r="23" spans="1:18" ht="15" customHeight="1" x14ac:dyDescent="0.2">
      <c r="A23" s="44" t="s">
        <v>468</v>
      </c>
      <c r="B23" s="270" t="s">
        <v>18</v>
      </c>
      <c r="C23" s="270" t="s">
        <v>18</v>
      </c>
      <c r="D23" s="270" t="s">
        <v>18</v>
      </c>
      <c r="E23" s="65">
        <v>592</v>
      </c>
      <c r="F23" s="65">
        <v>767</v>
      </c>
      <c r="G23" s="65">
        <f>SUM(E23:F23)</f>
        <v>1359</v>
      </c>
      <c r="H23" s="65">
        <v>1226</v>
      </c>
      <c r="I23" s="65">
        <v>1068</v>
      </c>
      <c r="J23" s="65">
        <f>SUM(H23:I23)</f>
        <v>2294</v>
      </c>
      <c r="K23" s="635"/>
      <c r="L23" s="635"/>
      <c r="M23" s="635"/>
      <c r="N23" s="635"/>
      <c r="O23" s="635"/>
      <c r="P23" s="635"/>
      <c r="Q23" s="267"/>
      <c r="R23" s="214"/>
    </row>
    <row r="24" spans="1:18" ht="15" customHeight="1" x14ac:dyDescent="0.2">
      <c r="A24" s="44" t="s">
        <v>469</v>
      </c>
      <c r="B24" s="270" t="s">
        <v>18</v>
      </c>
      <c r="C24" s="270" t="s">
        <v>18</v>
      </c>
      <c r="D24" s="270" t="s">
        <v>18</v>
      </c>
      <c r="E24" s="65">
        <v>447</v>
      </c>
      <c r="F24" s="65">
        <v>13860</v>
      </c>
      <c r="G24" s="65">
        <f>SUM(E24:F24)</f>
        <v>14307</v>
      </c>
      <c r="H24" s="322" t="s">
        <v>18</v>
      </c>
      <c r="I24" s="270" t="s">
        <v>18</v>
      </c>
      <c r="J24" s="530" t="s">
        <v>18</v>
      </c>
      <c r="K24" s="635"/>
      <c r="L24" s="635"/>
      <c r="M24" s="635"/>
      <c r="N24" s="637"/>
      <c r="O24" s="638"/>
      <c r="P24" s="639"/>
      <c r="Q24" s="267"/>
      <c r="R24" s="214"/>
    </row>
    <row r="25" spans="1:18" ht="8.1" customHeight="1" x14ac:dyDescent="0.2">
      <c r="A25" s="44"/>
      <c r="B25" s="65"/>
      <c r="C25" s="65"/>
      <c r="D25" s="65"/>
      <c r="E25" s="65"/>
      <c r="F25" s="65"/>
      <c r="G25" s="65"/>
      <c r="H25" s="65"/>
      <c r="I25" s="65"/>
      <c r="J25" s="65"/>
      <c r="K25" s="635"/>
      <c r="L25" s="635"/>
      <c r="M25" s="635"/>
      <c r="N25" s="635"/>
      <c r="O25" s="635"/>
      <c r="P25" s="635"/>
      <c r="Q25" s="267"/>
      <c r="R25" s="214"/>
    </row>
    <row r="26" spans="1:18" ht="15" customHeight="1" x14ac:dyDescent="0.2">
      <c r="A26" s="44" t="s">
        <v>66</v>
      </c>
      <c r="B26" s="65">
        <v>0</v>
      </c>
      <c r="C26" s="65">
        <v>23</v>
      </c>
      <c r="D26" s="65">
        <f>SUM(B26:C26)</f>
        <v>23</v>
      </c>
      <c r="E26" s="65">
        <v>0</v>
      </c>
      <c r="F26" s="65">
        <v>26</v>
      </c>
      <c r="G26" s="65">
        <f>SUM(E26:F26)</f>
        <v>26</v>
      </c>
      <c r="H26" s="65">
        <v>0</v>
      </c>
      <c r="I26" s="65">
        <v>7</v>
      </c>
      <c r="J26" s="65">
        <f>SUM(H26:I26)</f>
        <v>7</v>
      </c>
      <c r="K26" s="635"/>
      <c r="L26" s="635"/>
      <c r="M26" s="635"/>
      <c r="N26" s="635"/>
      <c r="O26" s="635"/>
      <c r="P26" s="635"/>
      <c r="Q26" s="267"/>
      <c r="R26" s="214"/>
    </row>
    <row r="27" spans="1:18" ht="15" customHeight="1" x14ac:dyDescent="0.2">
      <c r="A27" s="44" t="s">
        <v>67</v>
      </c>
      <c r="B27" s="65">
        <v>4852</v>
      </c>
      <c r="C27" s="65">
        <v>1063</v>
      </c>
      <c r="D27" s="65">
        <f>SUM(B27:C27)</f>
        <v>5915</v>
      </c>
      <c r="E27" s="65">
        <v>3943</v>
      </c>
      <c r="F27" s="65">
        <v>873</v>
      </c>
      <c r="G27" s="65">
        <f>SUM(E27:F27)</f>
        <v>4816</v>
      </c>
      <c r="H27" s="65">
        <v>2955</v>
      </c>
      <c r="I27" s="65">
        <v>643</v>
      </c>
      <c r="J27" s="65">
        <f>SUM(H27:I27)</f>
        <v>3598</v>
      </c>
      <c r="K27" s="635"/>
      <c r="L27" s="635"/>
      <c r="M27" s="635"/>
      <c r="N27" s="635"/>
      <c r="O27" s="635"/>
      <c r="P27" s="635"/>
      <c r="Q27" s="267"/>
      <c r="R27" s="214"/>
    </row>
    <row r="28" spans="1:18" ht="15" customHeight="1" x14ac:dyDescent="0.2">
      <c r="A28" s="44" t="s">
        <v>459</v>
      </c>
      <c r="B28" s="65">
        <v>1219</v>
      </c>
      <c r="C28" s="65">
        <v>177</v>
      </c>
      <c r="D28" s="65">
        <f>SUM(B28:C28)</f>
        <v>1396</v>
      </c>
      <c r="E28" s="65">
        <v>2150</v>
      </c>
      <c r="F28" s="65">
        <v>292</v>
      </c>
      <c r="G28" s="65">
        <f>SUM(E28:F28)</f>
        <v>2442</v>
      </c>
      <c r="H28" s="65">
        <v>2044</v>
      </c>
      <c r="I28" s="65">
        <v>267</v>
      </c>
      <c r="J28" s="65">
        <f>SUM(H28:I28)</f>
        <v>2311</v>
      </c>
      <c r="K28" s="635"/>
      <c r="L28" s="635"/>
      <c r="M28" s="635"/>
      <c r="N28" s="635"/>
      <c r="O28" s="635"/>
      <c r="P28" s="635"/>
      <c r="Q28" s="267"/>
      <c r="R28" s="214"/>
    </row>
    <row r="29" spans="1:18" ht="15" customHeight="1" x14ac:dyDescent="0.2">
      <c r="A29" s="44" t="s">
        <v>460</v>
      </c>
      <c r="B29" s="65">
        <v>307</v>
      </c>
      <c r="C29" s="65">
        <v>281</v>
      </c>
      <c r="D29" s="65">
        <f>SUM(B29:C29)</f>
        <v>588</v>
      </c>
      <c r="E29" s="65">
        <v>752</v>
      </c>
      <c r="F29" s="65">
        <v>1349</v>
      </c>
      <c r="G29" s="65">
        <f>SUM(E29:F29)</f>
        <v>2101</v>
      </c>
      <c r="H29" s="65">
        <v>988</v>
      </c>
      <c r="I29" s="65">
        <v>2072</v>
      </c>
      <c r="J29" s="65">
        <f>SUM(H29:I29)</f>
        <v>3060</v>
      </c>
      <c r="K29" s="635"/>
      <c r="L29" s="635"/>
      <c r="M29" s="635"/>
      <c r="N29" s="635"/>
      <c r="O29" s="635"/>
      <c r="P29" s="635"/>
      <c r="Q29" s="267"/>
      <c r="R29" s="214"/>
    </row>
    <row r="30" spans="1:18" ht="8.1" customHeight="1" x14ac:dyDescent="0.2">
      <c r="A30" s="44"/>
      <c r="B30" s="65"/>
      <c r="C30" s="65"/>
      <c r="D30" s="65"/>
      <c r="E30" s="65"/>
      <c r="F30" s="65"/>
      <c r="G30" s="65"/>
      <c r="H30" s="65"/>
      <c r="I30" s="65"/>
      <c r="J30" s="65"/>
      <c r="K30" s="635"/>
      <c r="L30" s="635"/>
      <c r="M30" s="635"/>
      <c r="N30" s="635"/>
      <c r="O30" s="635"/>
      <c r="P30" s="635"/>
      <c r="Q30" s="267"/>
      <c r="R30" s="214"/>
    </row>
    <row r="31" spans="1:18" ht="15" customHeight="1" x14ac:dyDescent="0.2">
      <c r="A31" s="44" t="s">
        <v>238</v>
      </c>
      <c r="B31" s="65">
        <v>56</v>
      </c>
      <c r="C31" s="65">
        <v>5</v>
      </c>
      <c r="D31" s="65">
        <f>SUM(B31:C31)</f>
        <v>61</v>
      </c>
      <c r="E31" s="65">
        <v>52</v>
      </c>
      <c r="F31" s="65">
        <v>13</v>
      </c>
      <c r="G31" s="65">
        <f>SUM(E31:F31)</f>
        <v>65</v>
      </c>
      <c r="H31" s="65">
        <v>72</v>
      </c>
      <c r="I31" s="65">
        <v>8</v>
      </c>
      <c r="J31" s="65">
        <f>SUM(H31:I31)</f>
        <v>80</v>
      </c>
      <c r="K31" s="635"/>
      <c r="L31" s="635"/>
      <c r="M31" s="635"/>
      <c r="N31" s="635"/>
      <c r="O31" s="635"/>
      <c r="P31" s="635"/>
      <c r="Q31" s="267"/>
      <c r="R31" s="214"/>
    </row>
    <row r="32" spans="1:18" ht="15" customHeight="1" x14ac:dyDescent="0.2">
      <c r="A32" s="57" t="s">
        <v>68</v>
      </c>
      <c r="B32" s="330">
        <v>12642</v>
      </c>
      <c r="C32" s="330">
        <v>13243</v>
      </c>
      <c r="D32" s="330">
        <f>SUM(B32:C32)</f>
        <v>25885</v>
      </c>
      <c r="E32" s="330">
        <v>12020</v>
      </c>
      <c r="F32" s="330">
        <v>12868</v>
      </c>
      <c r="G32" s="330">
        <f>SUM(E32:F32)</f>
        <v>24888</v>
      </c>
      <c r="H32" s="330">
        <v>11588</v>
      </c>
      <c r="I32" s="330">
        <v>12656</v>
      </c>
      <c r="J32" s="330">
        <f>SUM(H32:I32)</f>
        <v>24244</v>
      </c>
      <c r="K32" s="640"/>
      <c r="L32" s="640"/>
      <c r="M32" s="640"/>
      <c r="N32" s="640"/>
      <c r="O32" s="640"/>
      <c r="P32" s="640"/>
      <c r="Q32" s="267"/>
      <c r="R32" s="214"/>
    </row>
    <row r="33" spans="1:10" s="33" customFormat="1" ht="8.1" customHeight="1" x14ac:dyDescent="0.2">
      <c r="A33" s="36"/>
      <c r="B33" s="74"/>
      <c r="C33" s="73"/>
      <c r="D33" s="74"/>
      <c r="E33" s="73"/>
      <c r="F33" s="74"/>
      <c r="G33" s="73"/>
      <c r="H33" s="74"/>
      <c r="I33" s="73"/>
      <c r="J33" s="29"/>
    </row>
    <row r="34" spans="1:10" x14ac:dyDescent="0.2">
      <c r="A34" s="32" t="s">
        <v>426</v>
      </c>
      <c r="B34" s="31"/>
    </row>
    <row r="35" spans="1:10" x14ac:dyDescent="0.2">
      <c r="A35" s="32"/>
      <c r="B35" s="31"/>
    </row>
    <row r="36" spans="1:10" x14ac:dyDescent="0.2">
      <c r="A36" s="29" t="s">
        <v>118</v>
      </c>
      <c r="D36" s="217"/>
      <c r="F36" s="217"/>
      <c r="G36" s="217"/>
      <c r="J36" s="38"/>
    </row>
    <row r="37" spans="1:10" x14ac:dyDescent="0.2">
      <c r="A37" s="32" t="s">
        <v>470</v>
      </c>
      <c r="D37" s="217"/>
      <c r="F37" s="217"/>
    </row>
    <row r="38" spans="1:10" x14ac:dyDescent="0.2">
      <c r="A38" s="32" t="s">
        <v>528</v>
      </c>
      <c r="J38" s="33"/>
    </row>
    <row r="39" spans="1:10" x14ac:dyDescent="0.2">
      <c r="A39" s="32" t="s">
        <v>463</v>
      </c>
      <c r="G39" s="215"/>
      <c r="J39" s="33"/>
    </row>
    <row r="40" spans="1:10" x14ac:dyDescent="0.2">
      <c r="A40" s="30"/>
    </row>
    <row r="41" spans="1:10" x14ac:dyDescent="0.2">
      <c r="A41" s="30"/>
    </row>
    <row r="42" spans="1:10" x14ac:dyDescent="0.2">
      <c r="A42" s="30"/>
    </row>
    <row r="43" spans="1:10" x14ac:dyDescent="0.2">
      <c r="A43" s="30"/>
    </row>
    <row r="44" spans="1:10" x14ac:dyDescent="0.2">
      <c r="A44" s="30"/>
    </row>
    <row r="45" spans="1:10" x14ac:dyDescent="0.2">
      <c r="A45" s="30"/>
    </row>
    <row r="46" spans="1:10" x14ac:dyDescent="0.2">
      <c r="A46" s="30"/>
    </row>
    <row r="50" spans="1:1" x14ac:dyDescent="0.2">
      <c r="A50" s="30"/>
    </row>
    <row r="51" spans="1:1" x14ac:dyDescent="0.2">
      <c r="A51" s="30"/>
    </row>
    <row r="52" spans="1:1" x14ac:dyDescent="0.2">
      <c r="A52" s="30"/>
    </row>
    <row r="53" spans="1:1" x14ac:dyDescent="0.2">
      <c r="A53" s="30"/>
    </row>
    <row r="54" spans="1:1" x14ac:dyDescent="0.2">
      <c r="A54" s="30"/>
    </row>
    <row r="55" spans="1:1" x14ac:dyDescent="0.2">
      <c r="A55" s="30"/>
    </row>
    <row r="56" spans="1:1" x14ac:dyDescent="0.2">
      <c r="A56" s="30"/>
    </row>
  </sheetData>
  <mergeCells count="5">
    <mergeCell ref="B3:D3"/>
    <mergeCell ref="E3:G3"/>
    <mergeCell ref="H3:J3"/>
    <mergeCell ref="K3:M3"/>
    <mergeCell ref="N3:P3"/>
  </mergeCells>
  <printOptions horizontalCentered="1"/>
  <pageMargins left="1.0236220472440944" right="0.37" top="0.70866141732283472" bottom="0.70866141732283472" header="0.51181102362204722" footer="0.51181102362204722"/>
  <pageSetup paperSize="9" scale="90" orientation="landscape"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74"/>
  <sheetViews>
    <sheetView workbookViewId="0"/>
  </sheetViews>
  <sheetFormatPr defaultRowHeight="15" x14ac:dyDescent="0.25"/>
  <cols>
    <col min="2" max="2" width="16.85546875" bestFit="1" customWidth="1"/>
    <col min="7" max="7" width="13.140625" bestFit="1" customWidth="1"/>
    <col min="8" max="8" width="10.85546875" customWidth="1"/>
    <col min="9" max="9" width="10.7109375" customWidth="1"/>
  </cols>
  <sheetData>
    <row r="1" spans="1:8" x14ac:dyDescent="0.25">
      <c r="A1" t="s">
        <v>701</v>
      </c>
      <c r="G1" s="595" t="s">
        <v>661</v>
      </c>
      <c r="H1" t="s">
        <v>337</v>
      </c>
    </row>
    <row r="3" spans="1:8" x14ac:dyDescent="0.25">
      <c r="A3" t="s">
        <v>632</v>
      </c>
      <c r="B3" t="s">
        <v>661</v>
      </c>
      <c r="C3" t="s">
        <v>700</v>
      </c>
      <c r="G3" s="595" t="s">
        <v>659</v>
      </c>
      <c r="H3" t="s">
        <v>731</v>
      </c>
    </row>
    <row r="4" spans="1:8" x14ac:dyDescent="0.25">
      <c r="A4" t="s">
        <v>657</v>
      </c>
      <c r="B4" t="s">
        <v>330</v>
      </c>
      <c r="C4">
        <v>4</v>
      </c>
      <c r="G4" s="596" t="s">
        <v>633</v>
      </c>
      <c r="H4">
        <v>4</v>
      </c>
    </row>
    <row r="5" spans="1:8" x14ac:dyDescent="0.25">
      <c r="A5" t="s">
        <v>658</v>
      </c>
      <c r="B5" t="s">
        <v>330</v>
      </c>
      <c r="C5">
        <v>4</v>
      </c>
      <c r="G5" s="596" t="s">
        <v>730</v>
      </c>
      <c r="H5">
        <v>1</v>
      </c>
    </row>
    <row r="6" spans="1:8" x14ac:dyDescent="0.25">
      <c r="A6" t="s">
        <v>702</v>
      </c>
      <c r="B6" t="s">
        <v>337</v>
      </c>
      <c r="C6">
        <v>5</v>
      </c>
      <c r="G6" s="596" t="s">
        <v>634</v>
      </c>
      <c r="H6">
        <v>2</v>
      </c>
    </row>
    <row r="7" spans="1:8" x14ac:dyDescent="0.25">
      <c r="A7" t="s">
        <v>656</v>
      </c>
      <c r="B7" t="s">
        <v>311</v>
      </c>
      <c r="C7">
        <v>6</v>
      </c>
      <c r="G7" s="596" t="s">
        <v>728</v>
      </c>
      <c r="H7">
        <v>2</v>
      </c>
    </row>
    <row r="8" spans="1:8" x14ac:dyDescent="0.25">
      <c r="A8" t="s">
        <v>703</v>
      </c>
      <c r="B8" t="s">
        <v>311</v>
      </c>
      <c r="C8">
        <v>2</v>
      </c>
      <c r="G8" s="596" t="s">
        <v>338</v>
      </c>
      <c r="H8">
        <v>2</v>
      </c>
    </row>
    <row r="9" spans="1:8" x14ac:dyDescent="0.25">
      <c r="A9" t="s">
        <v>402</v>
      </c>
      <c r="B9" t="s">
        <v>311</v>
      </c>
      <c r="C9">
        <v>2</v>
      </c>
      <c r="G9" s="596" t="s">
        <v>720</v>
      </c>
      <c r="H9">
        <v>2</v>
      </c>
    </row>
    <row r="10" spans="1:8" x14ac:dyDescent="0.25">
      <c r="A10" t="s">
        <v>358</v>
      </c>
      <c r="B10" t="s">
        <v>704</v>
      </c>
      <c r="C10">
        <v>2</v>
      </c>
      <c r="G10" s="596" t="s">
        <v>340</v>
      </c>
      <c r="H10">
        <v>2</v>
      </c>
    </row>
    <row r="11" spans="1:8" x14ac:dyDescent="0.25">
      <c r="A11" t="s">
        <v>705</v>
      </c>
      <c r="B11" t="s">
        <v>704</v>
      </c>
      <c r="C11">
        <v>2</v>
      </c>
      <c r="G11" s="596" t="s">
        <v>649</v>
      </c>
      <c r="H11">
        <v>4</v>
      </c>
    </row>
    <row r="12" spans="1:8" x14ac:dyDescent="0.25">
      <c r="A12" t="s">
        <v>403</v>
      </c>
      <c r="B12" t="s">
        <v>704</v>
      </c>
      <c r="C12">
        <v>5</v>
      </c>
      <c r="G12" s="596" t="s">
        <v>652</v>
      </c>
      <c r="H12">
        <v>3</v>
      </c>
    </row>
    <row r="13" spans="1:8" x14ac:dyDescent="0.25">
      <c r="A13" t="s">
        <v>706</v>
      </c>
      <c r="B13" t="s">
        <v>311</v>
      </c>
      <c r="C13">
        <v>6</v>
      </c>
      <c r="G13" s="596" t="s">
        <v>702</v>
      </c>
      <c r="H13">
        <v>5</v>
      </c>
    </row>
    <row r="14" spans="1:8" x14ac:dyDescent="0.25">
      <c r="A14" t="s">
        <v>655</v>
      </c>
      <c r="B14" t="s">
        <v>311</v>
      </c>
      <c r="C14">
        <v>3</v>
      </c>
      <c r="G14" s="596" t="s">
        <v>660</v>
      </c>
      <c r="H14">
        <v>27</v>
      </c>
    </row>
    <row r="15" spans="1:8" x14ac:dyDescent="0.25">
      <c r="A15" t="s">
        <v>707</v>
      </c>
      <c r="B15" t="s">
        <v>320</v>
      </c>
      <c r="C15">
        <v>2</v>
      </c>
    </row>
    <row r="16" spans="1:8" x14ac:dyDescent="0.25">
      <c r="A16" t="s">
        <v>708</v>
      </c>
      <c r="B16" t="s">
        <v>320</v>
      </c>
      <c r="C16">
        <v>1</v>
      </c>
    </row>
    <row r="17" spans="1:3" x14ac:dyDescent="0.25">
      <c r="A17" t="s">
        <v>328</v>
      </c>
      <c r="B17" t="s">
        <v>320</v>
      </c>
      <c r="C17">
        <v>2</v>
      </c>
    </row>
    <row r="18" spans="1:3" x14ac:dyDescent="0.25">
      <c r="A18" t="s">
        <v>709</v>
      </c>
      <c r="B18" t="s">
        <v>710</v>
      </c>
      <c r="C18">
        <v>2</v>
      </c>
    </row>
    <row r="19" spans="1:3" x14ac:dyDescent="0.25">
      <c r="A19" t="s">
        <v>711</v>
      </c>
      <c r="B19" t="s">
        <v>320</v>
      </c>
      <c r="C19">
        <v>3</v>
      </c>
    </row>
    <row r="20" spans="1:3" x14ac:dyDescent="0.25">
      <c r="A20" t="s">
        <v>712</v>
      </c>
      <c r="B20" t="s">
        <v>320</v>
      </c>
      <c r="C20">
        <v>2</v>
      </c>
    </row>
    <row r="21" spans="1:3" x14ac:dyDescent="0.25">
      <c r="A21" t="s">
        <v>653</v>
      </c>
      <c r="B21" t="s">
        <v>320</v>
      </c>
      <c r="C21">
        <v>12</v>
      </c>
    </row>
    <row r="22" spans="1:3" x14ac:dyDescent="0.25">
      <c r="A22" t="s">
        <v>652</v>
      </c>
      <c r="B22" t="s">
        <v>337</v>
      </c>
      <c r="C22">
        <v>3</v>
      </c>
    </row>
    <row r="23" spans="1:3" x14ac:dyDescent="0.25">
      <c r="A23" t="s">
        <v>405</v>
      </c>
      <c r="B23" t="s">
        <v>311</v>
      </c>
      <c r="C23">
        <v>2</v>
      </c>
    </row>
    <row r="24" spans="1:3" x14ac:dyDescent="0.25">
      <c r="A24" t="s">
        <v>713</v>
      </c>
      <c r="B24" t="s">
        <v>320</v>
      </c>
      <c r="C24">
        <v>4</v>
      </c>
    </row>
    <row r="25" spans="1:3" x14ac:dyDescent="0.25">
      <c r="A25" t="s">
        <v>714</v>
      </c>
      <c r="B25" t="s">
        <v>311</v>
      </c>
      <c r="C25">
        <v>2</v>
      </c>
    </row>
    <row r="26" spans="1:3" x14ac:dyDescent="0.25">
      <c r="A26" t="s">
        <v>715</v>
      </c>
      <c r="B26" t="s">
        <v>704</v>
      </c>
      <c r="C26">
        <v>1</v>
      </c>
    </row>
    <row r="27" spans="1:3" x14ac:dyDescent="0.25">
      <c r="A27" t="s">
        <v>651</v>
      </c>
      <c r="B27" t="s">
        <v>320</v>
      </c>
      <c r="C27">
        <v>5</v>
      </c>
    </row>
    <row r="28" spans="1:3" x14ac:dyDescent="0.25">
      <c r="A28" t="s">
        <v>716</v>
      </c>
      <c r="B28" t="s">
        <v>330</v>
      </c>
      <c r="C28">
        <v>2</v>
      </c>
    </row>
    <row r="29" spans="1:3" x14ac:dyDescent="0.25">
      <c r="A29" t="s">
        <v>649</v>
      </c>
      <c r="B29" t="s">
        <v>337</v>
      </c>
      <c r="C29">
        <v>4</v>
      </c>
    </row>
    <row r="30" spans="1:3" x14ac:dyDescent="0.25">
      <c r="A30" t="s">
        <v>334</v>
      </c>
      <c r="B30" t="s">
        <v>330</v>
      </c>
      <c r="C30">
        <v>2</v>
      </c>
    </row>
    <row r="31" spans="1:3" x14ac:dyDescent="0.25">
      <c r="A31" t="s">
        <v>648</v>
      </c>
      <c r="B31" t="s">
        <v>320</v>
      </c>
      <c r="C31">
        <v>7</v>
      </c>
    </row>
    <row r="32" spans="1:3" x14ac:dyDescent="0.25">
      <c r="A32" t="s">
        <v>647</v>
      </c>
      <c r="B32" t="s">
        <v>344</v>
      </c>
      <c r="C32">
        <v>3</v>
      </c>
    </row>
    <row r="33" spans="1:3" x14ac:dyDescent="0.25">
      <c r="A33" t="s">
        <v>355</v>
      </c>
      <c r="B33" t="s">
        <v>704</v>
      </c>
      <c r="C33">
        <v>1</v>
      </c>
    </row>
    <row r="34" spans="1:3" x14ac:dyDescent="0.25">
      <c r="A34" t="s">
        <v>646</v>
      </c>
      <c r="B34" t="s">
        <v>320</v>
      </c>
      <c r="C34">
        <v>4</v>
      </c>
    </row>
    <row r="35" spans="1:3" x14ac:dyDescent="0.25">
      <c r="A35" t="s">
        <v>325</v>
      </c>
      <c r="B35" t="s">
        <v>320</v>
      </c>
      <c r="C35">
        <v>2</v>
      </c>
    </row>
    <row r="36" spans="1:3" x14ac:dyDescent="0.25">
      <c r="A36" t="s">
        <v>316</v>
      </c>
      <c r="B36" t="s">
        <v>311</v>
      </c>
      <c r="C36">
        <v>6</v>
      </c>
    </row>
    <row r="37" spans="1:3" x14ac:dyDescent="0.25">
      <c r="A37" t="s">
        <v>717</v>
      </c>
      <c r="B37" t="s">
        <v>320</v>
      </c>
      <c r="C37">
        <v>1</v>
      </c>
    </row>
    <row r="38" spans="1:3" x14ac:dyDescent="0.25">
      <c r="A38" t="s">
        <v>348</v>
      </c>
      <c r="B38" t="s">
        <v>344</v>
      </c>
      <c r="C38">
        <v>4</v>
      </c>
    </row>
    <row r="39" spans="1:3" x14ac:dyDescent="0.25">
      <c r="A39" t="s">
        <v>354</v>
      </c>
      <c r="B39" t="s">
        <v>704</v>
      </c>
      <c r="C39">
        <v>2</v>
      </c>
    </row>
    <row r="40" spans="1:3" x14ac:dyDescent="0.25">
      <c r="A40" t="s">
        <v>340</v>
      </c>
      <c r="B40" t="s">
        <v>337</v>
      </c>
      <c r="C40">
        <v>2</v>
      </c>
    </row>
    <row r="41" spans="1:3" x14ac:dyDescent="0.25">
      <c r="A41" t="s">
        <v>324</v>
      </c>
      <c r="B41" t="s">
        <v>320</v>
      </c>
      <c r="C41">
        <v>4</v>
      </c>
    </row>
    <row r="42" spans="1:3" x14ac:dyDescent="0.25">
      <c r="A42" t="s">
        <v>333</v>
      </c>
      <c r="B42" t="s">
        <v>330</v>
      </c>
      <c r="C42">
        <v>2</v>
      </c>
    </row>
    <row r="43" spans="1:3" x14ac:dyDescent="0.25">
      <c r="A43" t="s">
        <v>347</v>
      </c>
      <c r="B43" t="s">
        <v>344</v>
      </c>
      <c r="C43">
        <v>8</v>
      </c>
    </row>
    <row r="44" spans="1:3" x14ac:dyDescent="0.25">
      <c r="A44" t="s">
        <v>718</v>
      </c>
      <c r="B44" t="s">
        <v>344</v>
      </c>
      <c r="C44">
        <v>2</v>
      </c>
    </row>
    <row r="45" spans="1:3" x14ac:dyDescent="0.25">
      <c r="A45" t="s">
        <v>645</v>
      </c>
      <c r="B45" t="s">
        <v>344</v>
      </c>
      <c r="C45">
        <v>3</v>
      </c>
    </row>
    <row r="46" spans="1:3" x14ac:dyDescent="0.25">
      <c r="A46" t="s">
        <v>332</v>
      </c>
      <c r="B46" t="s">
        <v>330</v>
      </c>
      <c r="C46">
        <v>1</v>
      </c>
    </row>
    <row r="47" spans="1:3" x14ac:dyDescent="0.25">
      <c r="A47" t="s">
        <v>404</v>
      </c>
      <c r="B47" t="s">
        <v>330</v>
      </c>
      <c r="C47">
        <v>4</v>
      </c>
    </row>
    <row r="48" spans="1:3" x14ac:dyDescent="0.25">
      <c r="A48" t="s">
        <v>719</v>
      </c>
      <c r="B48" t="s">
        <v>704</v>
      </c>
      <c r="C48">
        <v>1</v>
      </c>
    </row>
    <row r="49" spans="1:3" x14ac:dyDescent="0.25">
      <c r="A49" t="s">
        <v>315</v>
      </c>
      <c r="B49" t="s">
        <v>311</v>
      </c>
      <c r="C49">
        <v>3</v>
      </c>
    </row>
    <row r="50" spans="1:3" x14ac:dyDescent="0.25">
      <c r="A50" t="s">
        <v>643</v>
      </c>
      <c r="B50" t="s">
        <v>311</v>
      </c>
      <c r="C50">
        <v>2</v>
      </c>
    </row>
    <row r="51" spans="1:3" x14ac:dyDescent="0.25">
      <c r="A51" t="s">
        <v>720</v>
      </c>
      <c r="B51" t="s">
        <v>337</v>
      </c>
      <c r="C51">
        <v>2</v>
      </c>
    </row>
    <row r="52" spans="1:3" x14ac:dyDescent="0.25">
      <c r="A52" t="s">
        <v>721</v>
      </c>
      <c r="B52" t="s">
        <v>330</v>
      </c>
      <c r="C52">
        <v>2</v>
      </c>
    </row>
    <row r="53" spans="1:3" x14ac:dyDescent="0.25">
      <c r="A53" t="s">
        <v>722</v>
      </c>
      <c r="B53" t="s">
        <v>704</v>
      </c>
      <c r="C53">
        <v>1</v>
      </c>
    </row>
    <row r="54" spans="1:3" x14ac:dyDescent="0.25">
      <c r="A54" t="s">
        <v>314</v>
      </c>
      <c r="B54" t="s">
        <v>311</v>
      </c>
      <c r="C54">
        <v>1</v>
      </c>
    </row>
    <row r="55" spans="1:3" x14ac:dyDescent="0.25">
      <c r="A55" t="s">
        <v>338</v>
      </c>
      <c r="B55" t="s">
        <v>337</v>
      </c>
      <c r="C55">
        <v>2</v>
      </c>
    </row>
    <row r="56" spans="1:3" x14ac:dyDescent="0.25">
      <c r="A56" t="s">
        <v>723</v>
      </c>
      <c r="B56" t="s">
        <v>320</v>
      </c>
      <c r="C56">
        <v>6</v>
      </c>
    </row>
    <row r="57" spans="1:3" x14ac:dyDescent="0.25">
      <c r="A57" t="s">
        <v>641</v>
      </c>
      <c r="B57" t="s">
        <v>320</v>
      </c>
      <c r="C57">
        <v>4</v>
      </c>
    </row>
    <row r="58" spans="1:3" x14ac:dyDescent="0.25">
      <c r="A58" t="s">
        <v>331</v>
      </c>
      <c r="B58" t="s">
        <v>330</v>
      </c>
      <c r="C58">
        <v>2</v>
      </c>
    </row>
    <row r="59" spans="1:3" x14ac:dyDescent="0.25">
      <c r="A59" t="s">
        <v>724</v>
      </c>
      <c r="B59" t="s">
        <v>330</v>
      </c>
      <c r="C59">
        <v>2</v>
      </c>
    </row>
    <row r="60" spans="1:3" x14ac:dyDescent="0.25">
      <c r="A60" t="s">
        <v>639</v>
      </c>
      <c r="B60" t="s">
        <v>344</v>
      </c>
      <c r="C60">
        <v>2</v>
      </c>
    </row>
    <row r="61" spans="1:3" x14ac:dyDescent="0.25">
      <c r="A61" t="s">
        <v>725</v>
      </c>
      <c r="B61" t="s">
        <v>704</v>
      </c>
      <c r="C61">
        <v>2</v>
      </c>
    </row>
    <row r="62" spans="1:3" x14ac:dyDescent="0.25">
      <c r="A62" t="s">
        <v>349</v>
      </c>
      <c r="B62" t="s">
        <v>704</v>
      </c>
      <c r="C62">
        <v>1</v>
      </c>
    </row>
    <row r="63" spans="1:3" x14ac:dyDescent="0.25">
      <c r="A63" t="s">
        <v>388</v>
      </c>
      <c r="B63" t="s">
        <v>311</v>
      </c>
      <c r="C63">
        <v>2</v>
      </c>
    </row>
    <row r="64" spans="1:3" x14ac:dyDescent="0.25">
      <c r="A64" t="s">
        <v>726</v>
      </c>
      <c r="B64" t="s">
        <v>330</v>
      </c>
      <c r="C64">
        <v>2</v>
      </c>
    </row>
    <row r="65" spans="1:6" x14ac:dyDescent="0.25">
      <c r="A65" t="s">
        <v>313</v>
      </c>
      <c r="B65" t="s">
        <v>311</v>
      </c>
      <c r="C65">
        <v>4</v>
      </c>
    </row>
    <row r="66" spans="1:6" x14ac:dyDescent="0.25">
      <c r="A66" t="s">
        <v>312</v>
      </c>
      <c r="B66" t="s">
        <v>311</v>
      </c>
      <c r="C66">
        <v>3</v>
      </c>
    </row>
    <row r="67" spans="1:6" x14ac:dyDescent="0.25">
      <c r="A67" t="s">
        <v>727</v>
      </c>
      <c r="B67" t="s">
        <v>320</v>
      </c>
      <c r="C67">
        <v>1</v>
      </c>
    </row>
    <row r="68" spans="1:6" x14ac:dyDescent="0.25">
      <c r="A68" t="s">
        <v>728</v>
      </c>
      <c r="B68" t="s">
        <v>337</v>
      </c>
      <c r="C68">
        <v>2</v>
      </c>
    </row>
    <row r="69" spans="1:6" x14ac:dyDescent="0.25">
      <c r="A69" t="s">
        <v>729</v>
      </c>
      <c r="B69" t="s">
        <v>344</v>
      </c>
      <c r="C69">
        <v>2</v>
      </c>
    </row>
    <row r="70" spans="1:6" x14ac:dyDescent="0.25">
      <c r="A70" t="s">
        <v>321</v>
      </c>
      <c r="B70" t="s">
        <v>320</v>
      </c>
      <c r="C70">
        <v>11</v>
      </c>
    </row>
    <row r="71" spans="1:6" x14ac:dyDescent="0.25">
      <c r="A71" t="s">
        <v>633</v>
      </c>
      <c r="B71" t="s">
        <v>337</v>
      </c>
      <c r="C71">
        <v>4</v>
      </c>
    </row>
    <row r="72" spans="1:6" x14ac:dyDescent="0.25">
      <c r="A72" t="s">
        <v>730</v>
      </c>
      <c r="B72" t="s">
        <v>337</v>
      </c>
      <c r="C72">
        <v>1</v>
      </c>
    </row>
    <row r="73" spans="1:6" x14ac:dyDescent="0.25">
      <c r="A73" t="s">
        <v>634</v>
      </c>
      <c r="B73" t="s">
        <v>337</v>
      </c>
      <c r="C73">
        <v>2</v>
      </c>
    </row>
    <row r="74" spans="1:6" x14ac:dyDescent="0.25">
      <c r="A74" s="24" t="s">
        <v>1</v>
      </c>
      <c r="B74" s="24"/>
      <c r="C74" s="24">
        <f>SUM(C4:C73)</f>
        <v>213</v>
      </c>
      <c r="E74" s="575" t="s">
        <v>619</v>
      </c>
      <c r="F74" s="588" t="e">
        <f>C74-#REF!</f>
        <v>#REF!</v>
      </c>
    </row>
  </sheetData>
  <pageMargins left="0.7" right="0.7" top="0.75" bottom="0.75" header="0.3" footer="0.3"/>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C30"/>
  <sheetViews>
    <sheetView workbookViewId="0">
      <selection activeCell="X14" sqref="X14"/>
    </sheetView>
  </sheetViews>
  <sheetFormatPr defaultRowHeight="15" x14ac:dyDescent="0.25"/>
  <cols>
    <col min="1" max="1" width="12.5703125" customWidth="1"/>
    <col min="2" max="2" width="10.5703125" bestFit="1" customWidth="1"/>
  </cols>
  <sheetData>
    <row r="1" spans="1:3" x14ac:dyDescent="0.25">
      <c r="B1">
        <v>2021</v>
      </c>
    </row>
    <row r="2" spans="1:3" x14ac:dyDescent="0.25">
      <c r="A2" s="139" t="e">
        <f>#REF!</f>
        <v>#REF!</v>
      </c>
      <c r="B2" s="186" t="e">
        <f>#REF!</f>
        <v>#REF!</v>
      </c>
    </row>
    <row r="3" spans="1:3" x14ac:dyDescent="0.25">
      <c r="A3" s="144" t="e">
        <f>#REF!</f>
        <v>#REF!</v>
      </c>
      <c r="B3" s="277" t="e">
        <f>#REF!</f>
        <v>#REF!</v>
      </c>
    </row>
    <row r="4" spans="1:3" x14ac:dyDescent="0.25">
      <c r="A4" s="144" t="e">
        <f>#REF!</f>
        <v>#REF!</v>
      </c>
      <c r="B4" s="277" t="e">
        <f>#REF!</f>
        <v>#REF!</v>
      </c>
    </row>
    <row r="5" spans="1:3" x14ac:dyDescent="0.25">
      <c r="A5" s="139" t="e">
        <f>#REF!</f>
        <v>#REF!</v>
      </c>
      <c r="B5" s="173" t="e">
        <f>#REF!</f>
        <v>#REF!</v>
      </c>
      <c r="C5" s="516"/>
    </row>
    <row r="6" spans="1:3" x14ac:dyDescent="0.25">
      <c r="A6" s="144" t="e">
        <f>#REF!</f>
        <v>#REF!</v>
      </c>
      <c r="B6" s="277" t="e">
        <f>#REF!</f>
        <v>#REF!</v>
      </c>
    </row>
    <row r="7" spans="1:3" x14ac:dyDescent="0.25">
      <c r="A7" s="144" t="e">
        <f>#REF!</f>
        <v>#REF!</v>
      </c>
      <c r="B7" s="277" t="e">
        <f>#REF!</f>
        <v>#REF!</v>
      </c>
    </row>
    <row r="8" spans="1:3" x14ac:dyDescent="0.25">
      <c r="A8" s="146" t="e">
        <f>#REF!</f>
        <v>#REF!</v>
      </c>
      <c r="B8" s="170" t="e">
        <f>#REF!</f>
        <v>#REF!</v>
      </c>
    </row>
    <row r="9" spans="1:3" x14ac:dyDescent="0.25">
      <c r="A9" s="139" t="e">
        <f>#REF!</f>
        <v>#REF!</v>
      </c>
      <c r="B9" s="173" t="e">
        <f>#REF!</f>
        <v>#REF!</v>
      </c>
    </row>
    <row r="10" spans="1:3" x14ac:dyDescent="0.25">
      <c r="A10" s="144" t="e">
        <f>#REF!</f>
        <v>#REF!</v>
      </c>
      <c r="B10" s="277" t="e">
        <f>#REF!</f>
        <v>#REF!</v>
      </c>
    </row>
    <row r="11" spans="1:3" x14ac:dyDescent="0.25">
      <c r="A11" s="144" t="e">
        <f>#REF!</f>
        <v>#REF!</v>
      </c>
      <c r="B11" s="277" t="e">
        <f>#REF!</f>
        <v>#REF!</v>
      </c>
    </row>
    <row r="12" spans="1:3" x14ac:dyDescent="0.25">
      <c r="A12" s="144" t="e">
        <f>#REF!</f>
        <v>#REF!</v>
      </c>
      <c r="B12" s="277" t="e">
        <f>#REF!</f>
        <v>#REF!</v>
      </c>
      <c r="C12" s="516"/>
    </row>
    <row r="13" spans="1:3" x14ac:dyDescent="0.25">
      <c r="A13" s="144" t="e">
        <f>#REF!</f>
        <v>#REF!</v>
      </c>
      <c r="B13" s="277" t="e">
        <f>#REF!</f>
        <v>#REF!</v>
      </c>
    </row>
    <row r="14" spans="1:3" x14ac:dyDescent="0.25">
      <c r="A14" s="146" t="e">
        <f>#REF!</f>
        <v>#REF!</v>
      </c>
      <c r="B14" s="170" t="e">
        <f>#REF!</f>
        <v>#REF!</v>
      </c>
    </row>
    <row r="15" spans="1:3" x14ac:dyDescent="0.25">
      <c r="A15" s="146" t="e">
        <f>#REF!</f>
        <v>#REF!</v>
      </c>
      <c r="B15" s="170" t="e">
        <f>#REF!</f>
        <v>#REF!</v>
      </c>
    </row>
    <row r="16" spans="1:3" x14ac:dyDescent="0.25">
      <c r="A16" s="139" t="e">
        <f>#REF!</f>
        <v>#REF!</v>
      </c>
      <c r="B16" s="173" t="e">
        <f>#REF!</f>
        <v>#REF!</v>
      </c>
    </row>
    <row r="17" spans="1:3" x14ac:dyDescent="0.25">
      <c r="A17" s="139" t="e">
        <f>#REF!</f>
        <v>#REF!</v>
      </c>
      <c r="B17" s="173" t="e">
        <f>#REF!</f>
        <v>#REF!</v>
      </c>
    </row>
    <row r="18" spans="1:3" x14ac:dyDescent="0.25">
      <c r="A18" s="139" t="e">
        <f>#REF!</f>
        <v>#REF!</v>
      </c>
      <c r="B18" s="173" t="e">
        <f>#REF!</f>
        <v>#REF!</v>
      </c>
    </row>
    <row r="19" spans="1:3" x14ac:dyDescent="0.25">
      <c r="A19" s="139" t="e">
        <f>#REF!</f>
        <v>#REF!</v>
      </c>
      <c r="B19" s="173" t="e">
        <f>#REF!</f>
        <v>#REF!</v>
      </c>
    </row>
    <row r="20" spans="1:3" x14ac:dyDescent="0.25">
      <c r="A20" s="139" t="e">
        <f>#REF!</f>
        <v>#REF!</v>
      </c>
      <c r="B20" s="173" t="e">
        <f>#REF!</f>
        <v>#REF!</v>
      </c>
    </row>
    <row r="21" spans="1:3" x14ac:dyDescent="0.25">
      <c r="A21" s="144" t="e">
        <f>#REF!</f>
        <v>#REF!</v>
      </c>
      <c r="B21" s="277" t="e">
        <f>#REF!</f>
        <v>#REF!</v>
      </c>
    </row>
    <row r="22" spans="1:3" x14ac:dyDescent="0.25">
      <c r="A22" s="144" t="e">
        <f>#REF!</f>
        <v>#REF!</v>
      </c>
      <c r="B22" s="277" t="e">
        <f>#REF!</f>
        <v>#REF!</v>
      </c>
    </row>
    <row r="23" spans="1:3" x14ac:dyDescent="0.25">
      <c r="A23" s="144" t="e">
        <f>#REF!</f>
        <v>#REF!</v>
      </c>
      <c r="B23" s="277" t="e">
        <f>#REF!</f>
        <v>#REF!</v>
      </c>
    </row>
    <row r="24" spans="1:3" x14ac:dyDescent="0.25">
      <c r="A24" s="144" t="e">
        <f>#REF!</f>
        <v>#REF!</v>
      </c>
      <c r="B24" s="277" t="e">
        <f>#REF!</f>
        <v>#REF!</v>
      </c>
    </row>
    <row r="25" spans="1:3" x14ac:dyDescent="0.25">
      <c r="A25" s="144" t="e">
        <f>#REF!</f>
        <v>#REF!</v>
      </c>
      <c r="B25" s="277" t="e">
        <f>#REF!</f>
        <v>#REF!</v>
      </c>
    </row>
    <row r="26" spans="1:3" x14ac:dyDescent="0.25">
      <c r="A26" s="144" t="e">
        <f>#REF!</f>
        <v>#REF!</v>
      </c>
      <c r="B26" s="277" t="e">
        <f>#REF!</f>
        <v>#REF!</v>
      </c>
    </row>
    <row r="27" spans="1:3" x14ac:dyDescent="0.25">
      <c r="A27" s="139" t="e">
        <f>#REF!</f>
        <v>#REF!</v>
      </c>
      <c r="B27" s="173" t="e">
        <f>#REF!</f>
        <v>#REF!</v>
      </c>
    </row>
    <row r="28" spans="1:3" x14ac:dyDescent="0.25">
      <c r="A28" s="144" t="e">
        <f>#REF!</f>
        <v>#REF!</v>
      </c>
      <c r="B28" s="277" t="e">
        <f>#REF!</f>
        <v>#REF!</v>
      </c>
    </row>
    <row r="29" spans="1:3" x14ac:dyDescent="0.25">
      <c r="A29" s="144" t="e">
        <f>#REF!</f>
        <v>#REF!</v>
      </c>
      <c r="B29" s="277" t="e">
        <f>#REF!</f>
        <v>#REF!</v>
      </c>
      <c r="C29" s="516"/>
    </row>
    <row r="30" spans="1:3" x14ac:dyDescent="0.25">
      <c r="A30" s="139" t="e">
        <f>#REF!</f>
        <v>#REF!</v>
      </c>
      <c r="B30" s="173" t="e">
        <f>#REF!</f>
        <v>#REF!</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D6B39-4AEA-4BD8-BD10-8728AFE52215}">
  <dimension ref="A1:I54"/>
  <sheetViews>
    <sheetView tabSelected="1" workbookViewId="0">
      <selection activeCell="A2" sqref="A2"/>
    </sheetView>
  </sheetViews>
  <sheetFormatPr defaultRowHeight="12" x14ac:dyDescent="0.2"/>
  <cols>
    <col min="1" max="1" width="25.85546875" style="675" customWidth="1"/>
    <col min="2" max="2" width="0.85546875" style="675" customWidth="1"/>
    <col min="3" max="7" width="12.85546875" style="675" customWidth="1"/>
    <col min="8" max="16384" width="9.140625" style="675"/>
  </cols>
  <sheetData>
    <row r="1" spans="1:9" x14ac:dyDescent="0.2">
      <c r="A1" s="679" t="s">
        <v>835</v>
      </c>
      <c r="B1" s="674"/>
      <c r="C1" s="680"/>
      <c r="D1" s="680"/>
      <c r="E1" s="680"/>
      <c r="F1" s="680"/>
      <c r="G1" s="680"/>
    </row>
    <row r="2" spans="1:9" x14ac:dyDescent="0.2">
      <c r="A2" s="680"/>
      <c r="B2" s="674"/>
      <c r="C2" s="680"/>
      <c r="D2" s="680"/>
      <c r="E2" s="680"/>
      <c r="F2" s="680"/>
      <c r="G2" s="680"/>
    </row>
    <row r="3" spans="1:9" ht="20.100000000000001" customHeight="1" x14ac:dyDescent="0.2">
      <c r="A3" s="683"/>
      <c r="B3" s="676"/>
      <c r="C3" s="684">
        <v>2020</v>
      </c>
      <c r="D3" s="684">
        <v>2021</v>
      </c>
      <c r="E3" s="684">
        <v>2022</v>
      </c>
      <c r="F3" s="684">
        <v>2023</v>
      </c>
      <c r="G3" s="684">
        <v>2024</v>
      </c>
      <c r="I3" s="685"/>
    </row>
    <row r="4" spans="1:9" ht="20.100000000000001" customHeight="1" x14ac:dyDescent="0.2">
      <c r="A4" s="690"/>
      <c r="B4" s="686"/>
      <c r="C4" s="715" t="s">
        <v>628</v>
      </c>
      <c r="D4" s="716"/>
      <c r="E4" s="716"/>
      <c r="F4" s="716"/>
      <c r="G4" s="716"/>
    </row>
    <row r="5" spans="1:9" ht="18" customHeight="1" x14ac:dyDescent="0.2">
      <c r="A5" s="691" t="s">
        <v>663</v>
      </c>
      <c r="B5" s="687"/>
      <c r="C5" s="694">
        <v>6823.8832906618945</v>
      </c>
      <c r="D5" s="694">
        <v>7681.9378385733817</v>
      </c>
      <c r="E5" s="694">
        <v>8671.477523515463</v>
      </c>
      <c r="F5" s="694">
        <v>10206.187304077541</v>
      </c>
      <c r="G5" s="694">
        <v>10770.718159413922</v>
      </c>
      <c r="I5" s="677"/>
    </row>
    <row r="6" spans="1:9" ht="18" customHeight="1" x14ac:dyDescent="0.2">
      <c r="A6" s="691" t="s">
        <v>664</v>
      </c>
      <c r="B6" s="687"/>
      <c r="C6" s="694">
        <v>6622.0938067611314</v>
      </c>
      <c r="D6" s="694">
        <v>7454.7747694270001</v>
      </c>
      <c r="E6" s="694">
        <v>8415.0527138294929</v>
      </c>
      <c r="F6" s="694">
        <v>9904.3794945121808</v>
      </c>
      <c r="G6" s="694">
        <v>10452.216572260035</v>
      </c>
      <c r="I6" s="677"/>
    </row>
    <row r="7" spans="1:9" ht="18" customHeight="1" x14ac:dyDescent="0.2">
      <c r="A7" s="691" t="s">
        <v>665</v>
      </c>
      <c r="B7" s="687"/>
      <c r="C7" s="694">
        <v>2705.9750786157292</v>
      </c>
      <c r="D7" s="694">
        <v>3046.2321029289565</v>
      </c>
      <c r="E7" s="694">
        <v>3438.6288677474249</v>
      </c>
      <c r="F7" s="694">
        <v>4047.2099706499016</v>
      </c>
      <c r="G7" s="694">
        <v>4271.071716313154</v>
      </c>
      <c r="I7" s="677"/>
    </row>
    <row r="8" spans="1:9" ht="18" customHeight="1" x14ac:dyDescent="0.2">
      <c r="A8" s="692" t="s">
        <v>1</v>
      </c>
      <c r="B8" s="687"/>
      <c r="C8" s="696">
        <v>16151.952176038756</v>
      </c>
      <c r="D8" s="696">
        <v>18182.94471092934</v>
      </c>
      <c r="E8" s="696">
        <v>20525.159105092382</v>
      </c>
      <c r="F8" s="696">
        <v>24157.776769239626</v>
      </c>
      <c r="G8" s="696">
        <v>25494.006447987114</v>
      </c>
      <c r="I8" s="677"/>
    </row>
    <row r="9" spans="1:9" ht="18" customHeight="1" x14ac:dyDescent="0.2">
      <c r="A9" s="700" t="s">
        <v>17</v>
      </c>
      <c r="B9" s="687"/>
      <c r="C9" s="699">
        <v>0.61089112568619697</v>
      </c>
      <c r="D9" s="699">
        <v>0.65609959510110172</v>
      </c>
      <c r="E9" s="699">
        <v>0.78077334689298306</v>
      </c>
      <c r="F9" s="699">
        <v>0.88156213576024534</v>
      </c>
      <c r="G9" s="699">
        <v>0.82750629882159099</v>
      </c>
    </row>
    <row r="10" spans="1:9" ht="8.1" customHeight="1" x14ac:dyDescent="0.2">
      <c r="A10" s="693"/>
      <c r="B10" s="687"/>
      <c r="C10" s="695"/>
      <c r="D10" s="695"/>
      <c r="E10" s="695"/>
      <c r="F10" s="695"/>
      <c r="G10" s="695"/>
    </row>
    <row r="11" spans="1:9" x14ac:dyDescent="0.2">
      <c r="A11" s="689" t="s">
        <v>629</v>
      </c>
      <c r="B11" s="698"/>
      <c r="C11" s="689"/>
      <c r="D11" s="688"/>
      <c r="E11" s="688"/>
      <c r="F11" s="688"/>
      <c r="G11" s="688"/>
    </row>
    <row r="12" spans="1:9" x14ac:dyDescent="0.2">
      <c r="A12" s="717" t="s">
        <v>435</v>
      </c>
      <c r="B12" s="717"/>
      <c r="C12" s="717"/>
      <c r="D12" s="697"/>
      <c r="E12" s="697"/>
      <c r="F12" s="697"/>
      <c r="G12" s="697"/>
    </row>
    <row r="13" spans="1:9" x14ac:dyDescent="0.2">
      <c r="B13" s="678"/>
      <c r="C13" s="677"/>
      <c r="D13" s="677"/>
      <c r="E13" s="677"/>
      <c r="F13" s="677"/>
      <c r="G13" s="677"/>
    </row>
    <row r="17" s="675" customFormat="1" x14ac:dyDescent="0.2"/>
    <row r="37" spans="2:2" x14ac:dyDescent="0.2">
      <c r="B37" s="681"/>
    </row>
    <row r="38" spans="2:2" x14ac:dyDescent="0.2">
      <c r="B38" s="681"/>
    </row>
    <row r="39" spans="2:2" x14ac:dyDescent="0.2">
      <c r="B39" s="682"/>
    </row>
    <row r="53" s="675" customFormat="1" x14ac:dyDescent="0.2"/>
    <row r="54" s="675" customFormat="1" x14ac:dyDescent="0.2"/>
  </sheetData>
  <mergeCells count="2">
    <mergeCell ref="C4:G4"/>
    <mergeCell ref="A12:C12"/>
  </mergeCells>
  <pageMargins left="0" right="0" top="0" bottom="0" header="0" footer="0"/>
  <pageSetup paperSize="152" orientation="portrait" r:id="rId1"/>
  <ignoredErrors>
    <ignoredError sqref="C4"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A1:D30"/>
  <sheetViews>
    <sheetView workbookViewId="0">
      <selection activeCell="X14" sqref="X14"/>
    </sheetView>
  </sheetViews>
  <sheetFormatPr defaultRowHeight="15" x14ac:dyDescent="0.25"/>
  <cols>
    <col min="1" max="1" width="12.7109375" customWidth="1"/>
    <col min="2" max="2" width="12.42578125" customWidth="1"/>
  </cols>
  <sheetData>
    <row r="1" spans="1:3" x14ac:dyDescent="0.25">
      <c r="B1" s="24">
        <v>2021</v>
      </c>
    </row>
    <row r="2" spans="1:3" x14ac:dyDescent="0.25">
      <c r="A2" s="144" t="e">
        <f>#REF!</f>
        <v>#REF!</v>
      </c>
      <c r="B2" s="672" t="e">
        <f>#REF!</f>
        <v>#REF!</v>
      </c>
      <c r="C2" s="516"/>
    </row>
    <row r="3" spans="1:3" x14ac:dyDescent="0.25">
      <c r="A3" s="144" t="e">
        <f>#REF!</f>
        <v>#REF!</v>
      </c>
      <c r="B3" s="277" t="e">
        <f>#REF!</f>
        <v>#REF!</v>
      </c>
      <c r="C3" s="516"/>
    </row>
    <row r="4" spans="1:3" x14ac:dyDescent="0.25">
      <c r="A4" s="139" t="e">
        <f>#REF!</f>
        <v>#REF!</v>
      </c>
      <c r="B4" s="277" t="e">
        <f>#REF!</f>
        <v>#REF!</v>
      </c>
    </row>
    <row r="5" spans="1:3" x14ac:dyDescent="0.25">
      <c r="A5" s="139" t="e">
        <f>#REF!</f>
        <v>#REF!</v>
      </c>
      <c r="B5" s="173" t="e">
        <f>#REF!</f>
        <v>#REF!</v>
      </c>
    </row>
    <row r="6" spans="1:3" x14ac:dyDescent="0.25">
      <c r="A6" s="139" t="e">
        <f>#REF!</f>
        <v>#REF!</v>
      </c>
      <c r="B6" s="173" t="e">
        <f>#REF!</f>
        <v>#REF!</v>
      </c>
    </row>
    <row r="7" spans="1:3" x14ac:dyDescent="0.25">
      <c r="A7" s="139" t="e">
        <f>#REF!</f>
        <v>#REF!</v>
      </c>
      <c r="B7" s="173" t="e">
        <f>#REF!</f>
        <v>#REF!</v>
      </c>
    </row>
    <row r="8" spans="1:3" x14ac:dyDescent="0.25">
      <c r="A8" s="139" t="e">
        <f>#REF!</f>
        <v>#REF!</v>
      </c>
      <c r="B8" s="173" t="e">
        <f>#REF!</f>
        <v>#REF!</v>
      </c>
    </row>
    <row r="9" spans="1:3" x14ac:dyDescent="0.25">
      <c r="A9" s="144" t="e">
        <f>#REF!</f>
        <v>#REF!</v>
      </c>
      <c r="B9" s="277" t="e">
        <f>#REF!</f>
        <v>#REF!</v>
      </c>
    </row>
    <row r="10" spans="1:3" x14ac:dyDescent="0.25">
      <c r="A10" s="144" t="e">
        <f>#REF!</f>
        <v>#REF!</v>
      </c>
      <c r="B10" s="277" t="e">
        <f>#REF!</f>
        <v>#REF!</v>
      </c>
    </row>
    <row r="11" spans="1:3" x14ac:dyDescent="0.25">
      <c r="A11" s="144" t="e">
        <f>#REF!</f>
        <v>#REF!</v>
      </c>
      <c r="B11" s="277" t="e">
        <f>#REF!</f>
        <v>#REF!</v>
      </c>
    </row>
    <row r="12" spans="1:3" x14ac:dyDescent="0.25">
      <c r="A12" s="139" t="e">
        <f>#REF!</f>
        <v>#REF!</v>
      </c>
      <c r="B12" s="173" t="e">
        <f>#REF!</f>
        <v>#REF!</v>
      </c>
    </row>
    <row r="13" spans="1:3" x14ac:dyDescent="0.25">
      <c r="A13" s="144" t="e">
        <f>#REF!</f>
        <v>#REF!</v>
      </c>
      <c r="B13" s="277" t="e">
        <f>#REF!</f>
        <v>#REF!</v>
      </c>
    </row>
    <row r="14" spans="1:3" x14ac:dyDescent="0.25">
      <c r="A14" s="139" t="e">
        <f>#REF!</f>
        <v>#REF!</v>
      </c>
      <c r="B14" s="173" t="e">
        <f>#REF!</f>
        <v>#REF!</v>
      </c>
    </row>
    <row r="15" spans="1:3" x14ac:dyDescent="0.25">
      <c r="A15" s="146" t="e">
        <f>#REF!</f>
        <v>#REF!</v>
      </c>
      <c r="B15" s="170" t="e">
        <f>#REF!</f>
        <v>#REF!</v>
      </c>
    </row>
    <row r="16" spans="1:3" x14ac:dyDescent="0.25">
      <c r="A16" s="144" t="e">
        <f>#REF!</f>
        <v>#REF!</v>
      </c>
      <c r="B16" s="277" t="e">
        <f>#REF!</f>
        <v>#REF!</v>
      </c>
    </row>
    <row r="17" spans="1:4" x14ac:dyDescent="0.25">
      <c r="A17" s="146" t="e">
        <f>#REF!</f>
        <v>#REF!</v>
      </c>
      <c r="B17" s="170" t="e">
        <f>#REF!</f>
        <v>#REF!</v>
      </c>
      <c r="C17" s="516"/>
    </row>
    <row r="18" spans="1:4" x14ac:dyDescent="0.25">
      <c r="A18" s="139" t="e">
        <f>#REF!</f>
        <v>#REF!</v>
      </c>
      <c r="B18" s="173" t="e">
        <f>#REF!</f>
        <v>#REF!</v>
      </c>
    </row>
    <row r="19" spans="1:4" x14ac:dyDescent="0.25">
      <c r="A19" s="139" t="e">
        <f>#REF!</f>
        <v>#REF!</v>
      </c>
      <c r="B19" s="173" t="e">
        <f>#REF!</f>
        <v>#REF!</v>
      </c>
    </row>
    <row r="20" spans="1:4" x14ac:dyDescent="0.25">
      <c r="A20" s="139" t="e">
        <f>#REF!</f>
        <v>#REF!</v>
      </c>
      <c r="B20" s="173" t="e">
        <f>#REF!</f>
        <v>#REF!</v>
      </c>
    </row>
    <row r="21" spans="1:4" x14ac:dyDescent="0.25">
      <c r="A21" s="144" t="e">
        <f>#REF!</f>
        <v>#REF!</v>
      </c>
      <c r="B21" s="277" t="e">
        <f>#REF!</f>
        <v>#REF!</v>
      </c>
    </row>
    <row r="22" spans="1:4" x14ac:dyDescent="0.25">
      <c r="A22" s="144" t="e">
        <f>#REF!</f>
        <v>#REF!</v>
      </c>
      <c r="B22" s="277" t="e">
        <f>#REF!</f>
        <v>#REF!</v>
      </c>
    </row>
    <row r="23" spans="1:4" x14ac:dyDescent="0.25">
      <c r="A23" s="144" t="e">
        <f>#REF!</f>
        <v>#REF!</v>
      </c>
      <c r="B23" s="277" t="e">
        <f>#REF!</f>
        <v>#REF!</v>
      </c>
    </row>
    <row r="24" spans="1:4" x14ac:dyDescent="0.25">
      <c r="A24" s="144" t="e">
        <f>#REF!</f>
        <v>#REF!</v>
      </c>
      <c r="B24" s="277" t="e">
        <f>#REF!</f>
        <v>#REF!</v>
      </c>
    </row>
    <row r="25" spans="1:4" x14ac:dyDescent="0.25">
      <c r="A25" s="144" t="e">
        <f>#REF!</f>
        <v>#REF!</v>
      </c>
      <c r="B25" s="277" t="e">
        <f>#REF!</f>
        <v>#REF!</v>
      </c>
    </row>
    <row r="26" spans="1:4" x14ac:dyDescent="0.25">
      <c r="A26" s="144" t="e">
        <f>#REF!</f>
        <v>#REF!</v>
      </c>
      <c r="B26" s="277" t="e">
        <f>#REF!</f>
        <v>#REF!</v>
      </c>
    </row>
    <row r="27" spans="1:4" x14ac:dyDescent="0.25">
      <c r="A27" s="144" t="e">
        <f>#REF!</f>
        <v>#REF!</v>
      </c>
      <c r="B27" s="277" t="e">
        <f>#REF!</f>
        <v>#REF!</v>
      </c>
    </row>
    <row r="28" spans="1:4" x14ac:dyDescent="0.25">
      <c r="A28" s="144" t="e">
        <f>#REF!</f>
        <v>#REF!</v>
      </c>
      <c r="B28" s="277" t="e">
        <f>#REF!</f>
        <v>#REF!</v>
      </c>
    </row>
    <row r="29" spans="1:4" x14ac:dyDescent="0.25">
      <c r="A29" s="144" t="e">
        <f>#REF!</f>
        <v>#REF!</v>
      </c>
      <c r="B29" s="277" t="e">
        <f>#REF!</f>
        <v>#REF!</v>
      </c>
      <c r="C29" s="516"/>
      <c r="D29">
        <v>3.4034024839859871</v>
      </c>
    </row>
    <row r="30" spans="1:4" x14ac:dyDescent="0.25">
      <c r="A30" s="146" t="e">
        <f>#REF!</f>
        <v>#REF!</v>
      </c>
      <c r="B30" s="170" t="e">
        <f>#REF!</f>
        <v>#REF!</v>
      </c>
      <c r="D30">
        <v>3.3584077788353062</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18">
    <tabColor rgb="FFFF0000"/>
  </sheetPr>
  <dimension ref="A2:E27"/>
  <sheetViews>
    <sheetView workbookViewId="0"/>
  </sheetViews>
  <sheetFormatPr defaultRowHeight="15" x14ac:dyDescent="0.25"/>
  <cols>
    <col min="1" max="1" width="37" bestFit="1" customWidth="1"/>
    <col min="2" max="2" width="12.5703125" bestFit="1" customWidth="1"/>
    <col min="3" max="3" width="12.28515625" bestFit="1" customWidth="1"/>
  </cols>
  <sheetData>
    <row r="2" spans="1:5" x14ac:dyDescent="0.25">
      <c r="A2" t="s">
        <v>626</v>
      </c>
      <c r="B2" t="s">
        <v>41</v>
      </c>
      <c r="C2" t="s">
        <v>627</v>
      </c>
    </row>
    <row r="3" spans="1:5" x14ac:dyDescent="0.25">
      <c r="A3">
        <v>2012</v>
      </c>
      <c r="B3" s="331">
        <v>13323</v>
      </c>
      <c r="C3" s="331">
        <v>3652999.8</v>
      </c>
      <c r="E3">
        <v>1000</v>
      </c>
    </row>
    <row r="4" spans="1:5" x14ac:dyDescent="0.25">
      <c r="A4">
        <v>2013</v>
      </c>
      <c r="B4" s="331">
        <v>18115</v>
      </c>
      <c r="C4" s="331">
        <v>5057981</v>
      </c>
    </row>
    <row r="5" spans="1:5" x14ac:dyDescent="0.25">
      <c r="A5">
        <v>2014</v>
      </c>
      <c r="B5" s="331">
        <v>28297</v>
      </c>
      <c r="C5" s="331">
        <v>8037291</v>
      </c>
    </row>
    <row r="6" spans="1:5" x14ac:dyDescent="0.25">
      <c r="A6">
        <v>2015</v>
      </c>
      <c r="B6" s="331">
        <v>29274</v>
      </c>
      <c r="C6" s="331">
        <v>8491156</v>
      </c>
    </row>
    <row r="7" spans="1:5" x14ac:dyDescent="0.25">
      <c r="A7">
        <v>2016</v>
      </c>
      <c r="B7" s="331">
        <v>29551</v>
      </c>
      <c r="C7" s="331">
        <v>8641244</v>
      </c>
    </row>
    <row r="8" spans="1:5" x14ac:dyDescent="0.25">
      <c r="A8">
        <v>2017</v>
      </c>
      <c r="B8" s="331">
        <v>29742</v>
      </c>
      <c r="C8" s="331">
        <v>8670549</v>
      </c>
    </row>
    <row r="9" spans="1:5" x14ac:dyDescent="0.25">
      <c r="A9">
        <v>2018</v>
      </c>
      <c r="B9" s="331" t="e">
        <f>#REF!</f>
        <v>#REF!</v>
      </c>
      <c r="C9" s="331" t="e">
        <f>#REF!*1000</f>
        <v>#REF!</v>
      </c>
    </row>
    <row r="10" spans="1:5" x14ac:dyDescent="0.25">
      <c r="A10">
        <v>2019</v>
      </c>
      <c r="B10" s="331" t="e">
        <f>#REF!</f>
        <v>#REF!</v>
      </c>
      <c r="C10" s="331" t="e">
        <f>#REF!*1000</f>
        <v>#REF!</v>
      </c>
    </row>
    <row r="11" spans="1:5" x14ac:dyDescent="0.25">
      <c r="A11">
        <v>2020</v>
      </c>
      <c r="B11" s="331" t="e">
        <f>#REF!</f>
        <v>#REF!</v>
      </c>
      <c r="C11" s="331" t="e">
        <f>#REF!*1000</f>
        <v>#REF!</v>
      </c>
    </row>
    <row r="12" spans="1:5" x14ac:dyDescent="0.25">
      <c r="A12">
        <v>2021</v>
      </c>
      <c r="B12" s="331" t="e">
        <f>#REF!</f>
        <v>#REF!</v>
      </c>
      <c r="C12" s="331" t="e">
        <f>#REF!*1000</f>
        <v>#REF!</v>
      </c>
    </row>
    <row r="13" spans="1:5" x14ac:dyDescent="0.25">
      <c r="A13">
        <v>2022</v>
      </c>
      <c r="B13" s="331" t="e">
        <f>#REF!</f>
        <v>#REF!</v>
      </c>
      <c r="C13" s="331" t="e">
        <f>#REF!*1000</f>
        <v>#REF!</v>
      </c>
    </row>
    <row r="15" spans="1:5" x14ac:dyDescent="0.25">
      <c r="A15" t="s">
        <v>766</v>
      </c>
      <c r="B15" t="e">
        <f>B13/B3</f>
        <v>#REF!</v>
      </c>
      <c r="C15" t="e">
        <f>B13/B3%</f>
        <v>#REF!</v>
      </c>
    </row>
    <row r="16" spans="1:5" x14ac:dyDescent="0.25">
      <c r="A16" t="s">
        <v>763</v>
      </c>
      <c r="B16" t="e">
        <f>CORREL(B3:B13,C3:C13)</f>
        <v>#REF!</v>
      </c>
    </row>
    <row r="27" spans="1:2" x14ac:dyDescent="0.25">
      <c r="A27" s="575" t="s">
        <v>750</v>
      </c>
      <c r="B27" s="575" t="e">
        <f>CORREL(B3:B13,C3:C13)</f>
        <v>#REF!</v>
      </c>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3">
    <tabColor rgb="FFFF0000"/>
  </sheetPr>
  <dimension ref="A1:D30"/>
  <sheetViews>
    <sheetView workbookViewId="0">
      <selection activeCell="X14" sqref="X14"/>
    </sheetView>
  </sheetViews>
  <sheetFormatPr defaultRowHeight="15" x14ac:dyDescent="0.25"/>
  <cols>
    <col min="1" max="1" width="15.140625" customWidth="1"/>
    <col min="2" max="2" width="12" bestFit="1" customWidth="1"/>
  </cols>
  <sheetData>
    <row r="1" spans="1:4" x14ac:dyDescent="0.25">
      <c r="B1">
        <v>2021</v>
      </c>
      <c r="D1" t="s">
        <v>830</v>
      </c>
    </row>
    <row r="2" spans="1:4" x14ac:dyDescent="0.25">
      <c r="A2" s="144" t="e">
        <f>#REF!</f>
        <v>#REF!</v>
      </c>
      <c r="B2" s="672" t="e">
        <f>#REF!</f>
        <v>#REF!</v>
      </c>
      <c r="D2" t="e">
        <f>B2/B30</f>
        <v>#REF!</v>
      </c>
    </row>
    <row r="3" spans="1:4" x14ac:dyDescent="0.25">
      <c r="A3" s="144" t="e">
        <f>#REF!</f>
        <v>#REF!</v>
      </c>
      <c r="B3" s="277" t="e">
        <f>#REF!</f>
        <v>#REF!</v>
      </c>
    </row>
    <row r="4" spans="1:4" x14ac:dyDescent="0.25">
      <c r="A4" s="144" t="e">
        <f>#REF!</f>
        <v>#REF!</v>
      </c>
      <c r="B4" s="277" t="e">
        <f>#REF!</f>
        <v>#REF!</v>
      </c>
    </row>
    <row r="5" spans="1:4" x14ac:dyDescent="0.25">
      <c r="A5" s="144" t="e">
        <f>#REF!</f>
        <v>#REF!</v>
      </c>
      <c r="B5" s="277" t="e">
        <f>#REF!</f>
        <v>#REF!</v>
      </c>
    </row>
    <row r="6" spans="1:4" x14ac:dyDescent="0.25">
      <c r="A6" s="144" t="e">
        <f>#REF!</f>
        <v>#REF!</v>
      </c>
      <c r="B6" s="277" t="e">
        <f>#REF!</f>
        <v>#REF!</v>
      </c>
    </row>
    <row r="7" spans="1:4" x14ac:dyDescent="0.25">
      <c r="A7" s="144" t="e">
        <f>#REF!</f>
        <v>#REF!</v>
      </c>
      <c r="B7" s="277" t="e">
        <f>#REF!</f>
        <v>#REF!</v>
      </c>
    </row>
    <row r="8" spans="1:4" x14ac:dyDescent="0.25">
      <c r="A8" s="144" t="e">
        <f>#REF!</f>
        <v>#REF!</v>
      </c>
      <c r="B8" s="277" t="e">
        <f>#REF!</f>
        <v>#REF!</v>
      </c>
    </row>
    <row r="9" spans="1:4" x14ac:dyDescent="0.25">
      <c r="A9" s="144" t="e">
        <f>#REF!</f>
        <v>#REF!</v>
      </c>
      <c r="B9" s="277" t="e">
        <f>#REF!</f>
        <v>#REF!</v>
      </c>
    </row>
    <row r="10" spans="1:4" x14ac:dyDescent="0.25">
      <c r="A10" s="144" t="e">
        <f>#REF!</f>
        <v>#REF!</v>
      </c>
      <c r="B10" s="277" t="e">
        <f>#REF!</f>
        <v>#REF!</v>
      </c>
    </row>
    <row r="11" spans="1:4" x14ac:dyDescent="0.25">
      <c r="A11" s="144" t="e">
        <f>#REF!</f>
        <v>#REF!</v>
      </c>
      <c r="B11" s="277" t="e">
        <f>#REF!</f>
        <v>#REF!</v>
      </c>
    </row>
    <row r="12" spans="1:4" x14ac:dyDescent="0.25">
      <c r="A12" s="144" t="e">
        <f>#REF!</f>
        <v>#REF!</v>
      </c>
      <c r="B12" s="277" t="e">
        <f>#REF!</f>
        <v>#REF!</v>
      </c>
    </row>
    <row r="13" spans="1:4" x14ac:dyDescent="0.25">
      <c r="A13" s="144" t="e">
        <f>#REF!</f>
        <v>#REF!</v>
      </c>
      <c r="B13" s="277" t="e">
        <f>#REF!</f>
        <v>#REF!</v>
      </c>
    </row>
    <row r="14" spans="1:4" x14ac:dyDescent="0.25">
      <c r="A14" s="144" t="e">
        <f>#REF!</f>
        <v>#REF!</v>
      </c>
      <c r="B14" s="277" t="e">
        <f>#REF!</f>
        <v>#REF!</v>
      </c>
    </row>
    <row r="15" spans="1:4" x14ac:dyDescent="0.25">
      <c r="A15" s="144" t="e">
        <f>#REF!</f>
        <v>#REF!</v>
      </c>
      <c r="B15" s="277" t="e">
        <f>#REF!</f>
        <v>#REF!</v>
      </c>
    </row>
    <row r="16" spans="1:4" x14ac:dyDescent="0.25">
      <c r="A16" s="146" t="e">
        <f>#REF!</f>
        <v>#REF!</v>
      </c>
      <c r="B16" s="170" t="e">
        <f>#REF!</f>
        <v>#REF!</v>
      </c>
    </row>
    <row r="17" spans="1:3" x14ac:dyDescent="0.25">
      <c r="A17" s="144" t="e">
        <f>#REF!</f>
        <v>#REF!</v>
      </c>
      <c r="B17" s="277" t="e">
        <f>#REF!</f>
        <v>#REF!</v>
      </c>
    </row>
    <row r="18" spans="1:3" x14ac:dyDescent="0.25">
      <c r="A18" s="144" t="e">
        <f>#REF!</f>
        <v>#REF!</v>
      </c>
      <c r="B18" s="277" t="e">
        <f>#REF!</f>
        <v>#REF!</v>
      </c>
    </row>
    <row r="19" spans="1:3" x14ac:dyDescent="0.25">
      <c r="A19" s="146" t="e">
        <f>#REF!</f>
        <v>#REF!</v>
      </c>
      <c r="B19" s="170" t="e">
        <f>#REF!</f>
        <v>#REF!</v>
      </c>
    </row>
    <row r="20" spans="1:3" x14ac:dyDescent="0.25">
      <c r="A20" s="144" t="e">
        <f>#REF!</f>
        <v>#REF!</v>
      </c>
      <c r="B20" s="277" t="e">
        <f>#REF!</f>
        <v>#REF!</v>
      </c>
    </row>
    <row r="21" spans="1:3" x14ac:dyDescent="0.25">
      <c r="A21" s="144" t="e">
        <f>#REF!</f>
        <v>#REF!</v>
      </c>
      <c r="B21" s="277" t="e">
        <f>#REF!</f>
        <v>#REF!</v>
      </c>
    </row>
    <row r="22" spans="1:3" x14ac:dyDescent="0.25">
      <c r="A22" s="144" t="e">
        <f>#REF!</f>
        <v>#REF!</v>
      </c>
      <c r="B22" s="277" t="e">
        <f>#REF!</f>
        <v>#REF!</v>
      </c>
    </row>
    <row r="23" spans="1:3" x14ac:dyDescent="0.25">
      <c r="A23" s="144" t="e">
        <f>#REF!</f>
        <v>#REF!</v>
      </c>
      <c r="B23" s="277" t="e">
        <f>#REF!</f>
        <v>#REF!</v>
      </c>
    </row>
    <row r="24" spans="1:3" x14ac:dyDescent="0.25">
      <c r="A24" s="144" t="e">
        <f>#REF!</f>
        <v>#REF!</v>
      </c>
      <c r="B24" s="277" t="e">
        <f>#REF!</f>
        <v>#REF!</v>
      </c>
    </row>
    <row r="25" spans="1:3" x14ac:dyDescent="0.25">
      <c r="A25" s="146" t="e">
        <f>#REF!</f>
        <v>#REF!</v>
      </c>
      <c r="B25" s="170" t="e">
        <f>#REF!</f>
        <v>#REF!</v>
      </c>
    </row>
    <row r="26" spans="1:3" x14ac:dyDescent="0.25">
      <c r="A26" s="144" t="e">
        <f>#REF!</f>
        <v>#REF!</v>
      </c>
      <c r="B26" s="277" t="e">
        <f>#REF!</f>
        <v>#REF!</v>
      </c>
    </row>
    <row r="27" spans="1:3" x14ac:dyDescent="0.25">
      <c r="A27" s="144" t="e">
        <f>#REF!</f>
        <v>#REF!</v>
      </c>
      <c r="B27" s="277" t="e">
        <f>#REF!</f>
        <v>#REF!</v>
      </c>
    </row>
    <row r="28" spans="1:3" x14ac:dyDescent="0.25">
      <c r="A28" s="144" t="e">
        <f>#REF!</f>
        <v>#REF!</v>
      </c>
      <c r="B28" s="277" t="e">
        <f>#REF!</f>
        <v>#REF!</v>
      </c>
    </row>
    <row r="29" spans="1:3" x14ac:dyDescent="0.25">
      <c r="A29" s="144" t="e">
        <f>#REF!</f>
        <v>#REF!</v>
      </c>
      <c r="B29" s="277" t="e">
        <f>#REF!</f>
        <v>#REF!</v>
      </c>
    </row>
    <row r="30" spans="1:3" x14ac:dyDescent="0.25">
      <c r="A30" s="144" t="e">
        <f>#REF!</f>
        <v>#REF!</v>
      </c>
      <c r="B30" s="277" t="e">
        <f>#REF!</f>
        <v>#REF!</v>
      </c>
      <c r="C30" s="516"/>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0">
    <tabColor rgb="FFFF0000"/>
  </sheetPr>
  <dimension ref="A1:B30"/>
  <sheetViews>
    <sheetView workbookViewId="0"/>
  </sheetViews>
  <sheetFormatPr defaultColWidth="9.140625" defaultRowHeight="15" x14ac:dyDescent="0.25"/>
  <cols>
    <col min="1" max="1" width="15.140625" customWidth="1"/>
    <col min="2" max="2" width="12" bestFit="1" customWidth="1"/>
  </cols>
  <sheetData>
    <row r="1" spans="1:2" x14ac:dyDescent="0.25">
      <c r="B1" t="e">
        <f>#REF!</f>
        <v>#REF!</v>
      </c>
    </row>
    <row r="2" spans="1:2" x14ac:dyDescent="0.25">
      <c r="A2" s="139" t="e">
        <f>#REF!</f>
        <v>#REF!</v>
      </c>
      <c r="B2" s="186" t="e">
        <f>#REF!</f>
        <v>#REF!</v>
      </c>
    </row>
    <row r="3" spans="1:2" x14ac:dyDescent="0.25">
      <c r="A3" s="139" t="e">
        <f>#REF!</f>
        <v>#REF!</v>
      </c>
      <c r="B3" s="186" t="e">
        <f>#REF!</f>
        <v>#REF!</v>
      </c>
    </row>
    <row r="4" spans="1:2" x14ac:dyDescent="0.25">
      <c r="A4" s="139" t="e">
        <f>#REF!</f>
        <v>#REF!</v>
      </c>
      <c r="B4" s="186" t="e">
        <f>#REF!</f>
        <v>#REF!</v>
      </c>
    </row>
    <row r="5" spans="1:2" x14ac:dyDescent="0.25">
      <c r="A5" s="139" t="e">
        <f>#REF!</f>
        <v>#REF!</v>
      </c>
      <c r="B5" s="186" t="e">
        <f>#REF!</f>
        <v>#REF!</v>
      </c>
    </row>
    <row r="6" spans="1:2" x14ac:dyDescent="0.25">
      <c r="A6" s="139" t="e">
        <f>#REF!</f>
        <v>#REF!</v>
      </c>
      <c r="B6" s="186" t="e">
        <f>#REF!</f>
        <v>#REF!</v>
      </c>
    </row>
    <row r="7" spans="1:2" x14ac:dyDescent="0.25">
      <c r="A7" s="139" t="e">
        <f>#REF!</f>
        <v>#REF!</v>
      </c>
      <c r="B7" s="186" t="e">
        <f>#REF!</f>
        <v>#REF!</v>
      </c>
    </row>
    <row r="8" spans="1:2" x14ac:dyDescent="0.25">
      <c r="A8" s="139" t="e">
        <f>#REF!</f>
        <v>#REF!</v>
      </c>
      <c r="B8" s="186" t="e">
        <f>#REF!</f>
        <v>#REF!</v>
      </c>
    </row>
    <row r="9" spans="1:2" x14ac:dyDescent="0.25">
      <c r="A9" s="146" t="e">
        <f>#REF!</f>
        <v>#REF!</v>
      </c>
      <c r="B9" s="658" t="e">
        <f>#REF!</f>
        <v>#REF!</v>
      </c>
    </row>
    <row r="10" spans="1:2" x14ac:dyDescent="0.25">
      <c r="A10" s="139" t="e">
        <f>#REF!</f>
        <v>#REF!</v>
      </c>
      <c r="B10" s="186" t="e">
        <f>#REF!</f>
        <v>#REF!</v>
      </c>
    </row>
    <row r="11" spans="1:2" x14ac:dyDescent="0.25">
      <c r="A11" s="146" t="e">
        <f>#REF!</f>
        <v>#REF!</v>
      </c>
      <c r="B11" s="658" t="e">
        <f>#REF!</f>
        <v>#REF!</v>
      </c>
    </row>
    <row r="12" spans="1:2" x14ac:dyDescent="0.25">
      <c r="A12" s="139" t="e">
        <f>#REF!</f>
        <v>#REF!</v>
      </c>
      <c r="B12" s="186" t="e">
        <f>#REF!</f>
        <v>#REF!</v>
      </c>
    </row>
    <row r="13" spans="1:2" x14ac:dyDescent="0.25">
      <c r="A13" s="146" t="e">
        <f>#REF!</f>
        <v>#REF!</v>
      </c>
      <c r="B13" s="658" t="e">
        <f>#REF!</f>
        <v>#REF!</v>
      </c>
    </row>
    <row r="14" spans="1:2" x14ac:dyDescent="0.25">
      <c r="A14" s="139" t="e">
        <f>#REF!</f>
        <v>#REF!</v>
      </c>
      <c r="B14" s="186" t="e">
        <f>#REF!</f>
        <v>#REF!</v>
      </c>
    </row>
    <row r="15" spans="1:2" x14ac:dyDescent="0.25">
      <c r="A15" s="139" t="e">
        <f>#REF!</f>
        <v>#REF!</v>
      </c>
      <c r="B15" s="186" t="e">
        <f>#REF!</f>
        <v>#REF!</v>
      </c>
    </row>
    <row r="16" spans="1:2" x14ac:dyDescent="0.25">
      <c r="A16" s="139" t="e">
        <f>#REF!</f>
        <v>#REF!</v>
      </c>
      <c r="B16" s="186" t="e">
        <f>#REF!</f>
        <v>#REF!</v>
      </c>
    </row>
    <row r="17" spans="1:2" x14ac:dyDescent="0.25">
      <c r="A17" s="139" t="e">
        <f>#REF!</f>
        <v>#REF!</v>
      </c>
      <c r="B17" s="186" t="e">
        <f>#REF!</f>
        <v>#REF!</v>
      </c>
    </row>
    <row r="18" spans="1:2" x14ac:dyDescent="0.25">
      <c r="A18" s="139" t="e">
        <f>#REF!</f>
        <v>#REF!</v>
      </c>
      <c r="B18" s="186" t="e">
        <f>#REF!</f>
        <v>#REF!</v>
      </c>
    </row>
    <row r="19" spans="1:2" x14ac:dyDescent="0.25">
      <c r="A19" s="139" t="e">
        <f>#REF!</f>
        <v>#REF!</v>
      </c>
      <c r="B19" s="186" t="e">
        <f>#REF!</f>
        <v>#REF!</v>
      </c>
    </row>
    <row r="20" spans="1:2" x14ac:dyDescent="0.25">
      <c r="A20" s="139" t="e">
        <f>#REF!</f>
        <v>#REF!</v>
      </c>
      <c r="B20" s="186" t="e">
        <f>#REF!</f>
        <v>#REF!</v>
      </c>
    </row>
    <row r="21" spans="1:2" x14ac:dyDescent="0.25">
      <c r="A21" s="139" t="e">
        <f>#REF!</f>
        <v>#REF!</v>
      </c>
      <c r="B21" s="186" t="e">
        <f>#REF!</f>
        <v>#REF!</v>
      </c>
    </row>
    <row r="22" spans="1:2" x14ac:dyDescent="0.25">
      <c r="A22" s="139" t="e">
        <f>#REF!</f>
        <v>#REF!</v>
      </c>
      <c r="B22" s="186" t="e">
        <f>#REF!</f>
        <v>#REF!</v>
      </c>
    </row>
    <row r="23" spans="1:2" x14ac:dyDescent="0.25">
      <c r="A23" s="139" t="e">
        <f>#REF!</f>
        <v>#REF!</v>
      </c>
      <c r="B23" s="186" t="e">
        <f>#REF!</f>
        <v>#REF!</v>
      </c>
    </row>
    <row r="24" spans="1:2" x14ac:dyDescent="0.25">
      <c r="A24" s="139" t="e">
        <f>#REF!</f>
        <v>#REF!</v>
      </c>
      <c r="B24" s="186" t="e">
        <f>#REF!</f>
        <v>#REF!</v>
      </c>
    </row>
    <row r="25" spans="1:2" x14ac:dyDescent="0.25">
      <c r="A25" s="139" t="e">
        <f>#REF!</f>
        <v>#REF!</v>
      </c>
      <c r="B25" s="186" t="e">
        <f>#REF!</f>
        <v>#REF!</v>
      </c>
    </row>
    <row r="26" spans="1:2" x14ac:dyDescent="0.25">
      <c r="A26" s="139" t="e">
        <f>#REF!</f>
        <v>#REF!</v>
      </c>
      <c r="B26" s="186" t="e">
        <f>#REF!</f>
        <v>#REF!</v>
      </c>
    </row>
    <row r="27" spans="1:2" x14ac:dyDescent="0.25">
      <c r="A27" s="139" t="e">
        <f>#REF!</f>
        <v>#REF!</v>
      </c>
      <c r="B27" s="186" t="e">
        <f>#REF!</f>
        <v>#REF!</v>
      </c>
    </row>
    <row r="28" spans="1:2" x14ac:dyDescent="0.25">
      <c r="A28" s="139" t="e">
        <f>#REF!</f>
        <v>#REF!</v>
      </c>
      <c r="B28" s="186" t="e">
        <f>#REF!</f>
        <v>#REF!</v>
      </c>
    </row>
    <row r="29" spans="1:2" x14ac:dyDescent="0.25">
      <c r="A29" s="139" t="e">
        <f>#REF!</f>
        <v>#REF!</v>
      </c>
      <c r="B29" s="186" t="e">
        <f>#REF!</f>
        <v>#REF!</v>
      </c>
    </row>
    <row r="30" spans="1:2" x14ac:dyDescent="0.25">
      <c r="A30" s="139" t="e">
        <f>#REF!</f>
        <v>#REF!</v>
      </c>
      <c r="B30" s="186" t="e">
        <f>#REF!</f>
        <v>#REF!</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4">
    <tabColor rgb="FFFF0000"/>
  </sheetPr>
  <dimension ref="A2:D17"/>
  <sheetViews>
    <sheetView workbookViewId="0"/>
  </sheetViews>
  <sheetFormatPr defaultRowHeight="15" x14ac:dyDescent="0.25"/>
  <sheetData>
    <row r="2" spans="1:4" x14ac:dyDescent="0.25">
      <c r="B2" t="s">
        <v>605</v>
      </c>
      <c r="C2" t="s">
        <v>631</v>
      </c>
      <c r="D2" t="s">
        <v>764</v>
      </c>
    </row>
    <row r="3" spans="1:4" x14ac:dyDescent="0.25">
      <c r="A3">
        <v>2008</v>
      </c>
      <c r="B3" s="331">
        <v>30276</v>
      </c>
      <c r="C3" s="331">
        <v>17780</v>
      </c>
    </row>
    <row r="4" spans="1:4" x14ac:dyDescent="0.25">
      <c r="A4">
        <f>A3+1</f>
        <v>2009</v>
      </c>
      <c r="B4" s="331">
        <v>28295</v>
      </c>
      <c r="C4" s="331">
        <v>19371</v>
      </c>
    </row>
    <row r="5" spans="1:4" x14ac:dyDescent="0.25">
      <c r="A5">
        <f t="shared" ref="A5:A11" si="0">A4+1</f>
        <v>2010</v>
      </c>
      <c r="B5" s="331">
        <v>27245</v>
      </c>
      <c r="C5" s="331">
        <v>19800</v>
      </c>
    </row>
    <row r="6" spans="1:4" x14ac:dyDescent="0.25">
      <c r="A6">
        <f t="shared" si="0"/>
        <v>2011</v>
      </c>
      <c r="B6" s="588">
        <v>26258</v>
      </c>
      <c r="C6" s="588">
        <v>20803</v>
      </c>
      <c r="D6" t="s">
        <v>630</v>
      </c>
    </row>
    <row r="7" spans="1:4" x14ac:dyDescent="0.25">
      <c r="A7">
        <f t="shared" si="0"/>
        <v>2012</v>
      </c>
      <c r="B7" s="331">
        <v>23966</v>
      </c>
      <c r="C7" s="331">
        <v>21975</v>
      </c>
      <c r="D7" s="331">
        <f>B7-C7</f>
        <v>1991</v>
      </c>
    </row>
    <row r="8" spans="1:4" x14ac:dyDescent="0.25">
      <c r="A8">
        <f t="shared" si="0"/>
        <v>2013</v>
      </c>
      <c r="B8" s="331">
        <v>22183</v>
      </c>
      <c r="C8" s="331">
        <v>23772</v>
      </c>
      <c r="D8" s="331">
        <f t="shared" ref="D8:D15" si="1">B8-C8</f>
        <v>-1589</v>
      </c>
    </row>
    <row r="9" spans="1:4" x14ac:dyDescent="0.25">
      <c r="A9">
        <f t="shared" si="0"/>
        <v>2014</v>
      </c>
      <c r="B9" s="331">
        <v>19623</v>
      </c>
      <c r="C9" s="331">
        <v>24715</v>
      </c>
      <c r="D9" s="331">
        <f t="shared" si="1"/>
        <v>-5092</v>
      </c>
    </row>
    <row r="10" spans="1:4" x14ac:dyDescent="0.25">
      <c r="A10">
        <f t="shared" si="0"/>
        <v>2015</v>
      </c>
      <c r="B10" s="331">
        <v>18549</v>
      </c>
      <c r="C10" s="331">
        <v>24695</v>
      </c>
      <c r="D10" s="331">
        <f t="shared" si="1"/>
        <v>-6146</v>
      </c>
    </row>
    <row r="11" spans="1:4" x14ac:dyDescent="0.25">
      <c r="A11">
        <f t="shared" si="0"/>
        <v>2016</v>
      </c>
      <c r="B11" s="331">
        <v>17499</v>
      </c>
      <c r="C11" s="331">
        <v>25982</v>
      </c>
      <c r="D11" s="331">
        <f t="shared" si="1"/>
        <v>-8483</v>
      </c>
    </row>
    <row r="12" spans="1:4" x14ac:dyDescent="0.25">
      <c r="A12">
        <v>2017</v>
      </c>
      <c r="B12" s="331">
        <v>16493</v>
      </c>
      <c r="C12" s="331">
        <v>27259</v>
      </c>
      <c r="D12" s="331">
        <f t="shared" si="1"/>
        <v>-10766</v>
      </c>
    </row>
    <row r="13" spans="1:4" x14ac:dyDescent="0.25">
      <c r="A13">
        <v>2018</v>
      </c>
      <c r="B13" s="331" t="e">
        <f>#REF!</f>
        <v>#REF!</v>
      </c>
      <c r="C13" s="331" t="e">
        <f>#REF!</f>
        <v>#REF!</v>
      </c>
      <c r="D13" s="331" t="e">
        <f t="shared" si="1"/>
        <v>#REF!</v>
      </c>
    </row>
    <row r="14" spans="1:4" x14ac:dyDescent="0.25">
      <c r="A14">
        <v>2019</v>
      </c>
      <c r="B14" s="331" t="e">
        <f>#REF!</f>
        <v>#REF!</v>
      </c>
      <c r="C14" s="331" t="e">
        <f>#REF!</f>
        <v>#REF!</v>
      </c>
      <c r="D14" s="331" t="e">
        <f t="shared" si="1"/>
        <v>#REF!</v>
      </c>
    </row>
    <row r="15" spans="1:4" x14ac:dyDescent="0.25">
      <c r="A15">
        <v>2020</v>
      </c>
      <c r="B15" s="331" t="e">
        <f>#REF!</f>
        <v>#REF!</v>
      </c>
      <c r="C15" s="331" t="e">
        <f>#REF!</f>
        <v>#REF!</v>
      </c>
      <c r="D15" s="331" t="e">
        <f t="shared" si="1"/>
        <v>#REF!</v>
      </c>
    </row>
    <row r="16" spans="1:4" x14ac:dyDescent="0.25">
      <c r="A16">
        <v>2021</v>
      </c>
      <c r="B16" s="331" t="e">
        <f>#REF!</f>
        <v>#REF!</v>
      </c>
      <c r="C16" s="331" t="e">
        <f>#REF!</f>
        <v>#REF!</v>
      </c>
      <c r="D16" s="331" t="e">
        <f t="shared" ref="D16:D17" si="2">B16-C16</f>
        <v>#REF!</v>
      </c>
    </row>
    <row r="17" spans="1:4" x14ac:dyDescent="0.25">
      <c r="A17">
        <v>2022</v>
      </c>
      <c r="B17" s="331" t="e">
        <f>#REF!</f>
        <v>#REF!</v>
      </c>
      <c r="C17" s="331" t="e">
        <f>#REF!</f>
        <v>#REF!</v>
      </c>
      <c r="D17" s="331" t="e">
        <f t="shared" si="2"/>
        <v>#REF!</v>
      </c>
    </row>
  </sheetData>
  <pageMargins left="0.7" right="0.7" top="0.75" bottom="0.75" header="0.3" footer="0.3"/>
  <pageSetup paperSize="9" orientation="portrait"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D4727-5E7B-4055-9D07-CD997781A996}">
  <sheetPr>
    <tabColor rgb="FFFF0000"/>
  </sheetPr>
  <dimension ref="B2:R36"/>
  <sheetViews>
    <sheetView topLeftCell="A13" workbookViewId="0"/>
  </sheetViews>
  <sheetFormatPr defaultRowHeight="15" x14ac:dyDescent="0.25"/>
  <cols>
    <col min="6" max="6" width="15.7109375" bestFit="1" customWidth="1"/>
    <col min="8" max="8" width="13.28515625" bestFit="1" customWidth="1"/>
    <col min="11" max="11" width="10.28515625" bestFit="1" customWidth="1"/>
    <col min="14" max="14" width="11.140625" bestFit="1" customWidth="1"/>
    <col min="17" max="17" width="11.140625" bestFit="1" customWidth="1"/>
  </cols>
  <sheetData>
    <row r="2" spans="2:18" x14ac:dyDescent="0.25">
      <c r="B2" t="s">
        <v>772</v>
      </c>
    </row>
    <row r="3" spans="2:18" x14ac:dyDescent="0.25">
      <c r="B3" s="718" t="s">
        <v>337</v>
      </c>
      <c r="C3" s="718"/>
      <c r="E3" s="718" t="s">
        <v>758</v>
      </c>
      <c r="F3" s="718"/>
      <c r="H3" s="718" t="s">
        <v>759</v>
      </c>
      <c r="I3" s="718"/>
      <c r="K3" s="718" t="s">
        <v>330</v>
      </c>
      <c r="L3" s="718"/>
      <c r="N3" s="718" t="s">
        <v>344</v>
      </c>
      <c r="O3" s="718"/>
      <c r="Q3" s="718" t="s">
        <v>704</v>
      </c>
      <c r="R3" s="718"/>
    </row>
    <row r="4" spans="2:18" x14ac:dyDescent="0.25">
      <c r="B4" t="s">
        <v>633</v>
      </c>
      <c r="C4">
        <v>6</v>
      </c>
      <c r="E4" t="s">
        <v>635</v>
      </c>
      <c r="F4">
        <v>1</v>
      </c>
      <c r="H4" t="s">
        <v>760</v>
      </c>
      <c r="I4">
        <v>11</v>
      </c>
      <c r="K4" t="s">
        <v>636</v>
      </c>
      <c r="L4">
        <v>2</v>
      </c>
      <c r="N4" t="s">
        <v>637</v>
      </c>
      <c r="O4">
        <v>2</v>
      </c>
      <c r="Q4" t="s">
        <v>638</v>
      </c>
      <c r="R4">
        <v>1</v>
      </c>
    </row>
    <row r="5" spans="2:18" x14ac:dyDescent="0.25">
      <c r="B5" t="s">
        <v>728</v>
      </c>
      <c r="C5">
        <v>1</v>
      </c>
      <c r="E5" t="s">
        <v>761</v>
      </c>
      <c r="F5">
        <v>1</v>
      </c>
      <c r="H5" t="s">
        <v>640</v>
      </c>
      <c r="I5">
        <v>1</v>
      </c>
      <c r="K5" t="s">
        <v>724</v>
      </c>
      <c r="L5">
        <v>3</v>
      </c>
      <c r="N5" t="s">
        <v>639</v>
      </c>
      <c r="O5">
        <v>3</v>
      </c>
      <c r="Q5" t="s">
        <v>356</v>
      </c>
      <c r="R5">
        <v>1</v>
      </c>
    </row>
    <row r="6" spans="2:18" x14ac:dyDescent="0.25">
      <c r="B6" t="s">
        <v>338</v>
      </c>
      <c r="C6">
        <v>1</v>
      </c>
      <c r="E6" t="s">
        <v>312</v>
      </c>
      <c r="F6">
        <v>8</v>
      </c>
      <c r="H6" t="s">
        <v>641</v>
      </c>
      <c r="I6">
        <v>6</v>
      </c>
      <c r="K6" t="s">
        <v>644</v>
      </c>
      <c r="L6">
        <v>3</v>
      </c>
      <c r="N6" t="s">
        <v>771</v>
      </c>
      <c r="O6">
        <v>1</v>
      </c>
      <c r="Q6" t="s">
        <v>403</v>
      </c>
      <c r="R6">
        <v>1</v>
      </c>
    </row>
    <row r="7" spans="2:18" x14ac:dyDescent="0.25">
      <c r="B7" t="s">
        <v>720</v>
      </c>
      <c r="C7">
        <v>1</v>
      </c>
      <c r="E7" t="s">
        <v>313</v>
      </c>
      <c r="F7">
        <v>1</v>
      </c>
      <c r="H7" t="s">
        <v>642</v>
      </c>
      <c r="I7">
        <v>5</v>
      </c>
      <c r="K7" t="s">
        <v>657</v>
      </c>
      <c r="L7">
        <v>6</v>
      </c>
      <c r="N7" t="s">
        <v>645</v>
      </c>
      <c r="O7">
        <v>3</v>
      </c>
      <c r="Q7" t="s">
        <v>358</v>
      </c>
      <c r="R7">
        <v>1</v>
      </c>
    </row>
    <row r="8" spans="2:18" x14ac:dyDescent="0.25">
      <c r="B8" t="s">
        <v>649</v>
      </c>
      <c r="C8">
        <v>2</v>
      </c>
      <c r="E8" t="s">
        <v>314</v>
      </c>
      <c r="F8">
        <v>1</v>
      </c>
      <c r="H8" t="s">
        <v>324</v>
      </c>
      <c r="I8">
        <v>7</v>
      </c>
      <c r="K8" t="s">
        <v>658</v>
      </c>
      <c r="L8">
        <v>3</v>
      </c>
      <c r="N8" t="s">
        <v>347</v>
      </c>
      <c r="O8">
        <v>11</v>
      </c>
    </row>
    <row r="9" spans="2:18" x14ac:dyDescent="0.25">
      <c r="B9" t="s">
        <v>652</v>
      </c>
      <c r="C9">
        <v>2</v>
      </c>
      <c r="E9" t="s">
        <v>643</v>
      </c>
      <c r="F9">
        <v>4</v>
      </c>
      <c r="H9" t="s">
        <v>325</v>
      </c>
      <c r="I9">
        <v>2</v>
      </c>
      <c r="N9" t="s">
        <v>348</v>
      </c>
      <c r="O9">
        <v>4</v>
      </c>
    </row>
    <row r="10" spans="2:18" x14ac:dyDescent="0.25">
      <c r="B10" t="s">
        <v>702</v>
      </c>
      <c r="C10">
        <v>9</v>
      </c>
      <c r="E10" t="s">
        <v>315</v>
      </c>
      <c r="F10">
        <v>4</v>
      </c>
      <c r="H10" t="s">
        <v>646</v>
      </c>
      <c r="I10">
        <v>4</v>
      </c>
      <c r="N10" t="s">
        <v>647</v>
      </c>
      <c r="O10">
        <v>6</v>
      </c>
    </row>
    <row r="11" spans="2:18" x14ac:dyDescent="0.25">
      <c r="E11" t="s">
        <v>316</v>
      </c>
      <c r="F11">
        <v>4</v>
      </c>
      <c r="H11" t="s">
        <v>648</v>
      </c>
      <c r="I11">
        <v>6</v>
      </c>
      <c r="N11" t="s">
        <v>407</v>
      </c>
      <c r="O11">
        <v>1</v>
      </c>
    </row>
    <row r="12" spans="2:18" x14ac:dyDescent="0.25">
      <c r="E12" t="s">
        <v>762</v>
      </c>
      <c r="F12">
        <v>1</v>
      </c>
      <c r="H12" t="s">
        <v>650</v>
      </c>
      <c r="I12">
        <v>3</v>
      </c>
    </row>
    <row r="13" spans="2:18" x14ac:dyDescent="0.25">
      <c r="E13" t="s">
        <v>655</v>
      </c>
      <c r="F13">
        <v>6</v>
      </c>
      <c r="H13" t="s">
        <v>651</v>
      </c>
      <c r="I13">
        <v>10</v>
      </c>
    </row>
    <row r="14" spans="2:18" x14ac:dyDescent="0.25">
      <c r="E14" t="s">
        <v>656</v>
      </c>
      <c r="F14">
        <v>7</v>
      </c>
      <c r="H14" t="s">
        <v>327</v>
      </c>
      <c r="I14">
        <v>6</v>
      </c>
    </row>
    <row r="15" spans="2:18" x14ac:dyDescent="0.25">
      <c r="H15" t="s">
        <v>653</v>
      </c>
      <c r="I15">
        <v>2</v>
      </c>
    </row>
    <row r="16" spans="2:18" x14ac:dyDescent="0.25">
      <c r="H16" t="s">
        <v>654</v>
      </c>
      <c r="I16">
        <v>2</v>
      </c>
    </row>
    <row r="17" spans="2:9" x14ac:dyDescent="0.25">
      <c r="H17" t="s">
        <v>328</v>
      </c>
      <c r="I17">
        <v>3</v>
      </c>
    </row>
    <row r="20" spans="2:9" x14ac:dyDescent="0.25">
      <c r="G20" s="652" t="s">
        <v>700</v>
      </c>
      <c r="H20" t="s">
        <v>610</v>
      </c>
    </row>
    <row r="21" spans="2:9" x14ac:dyDescent="0.25">
      <c r="D21" s="516"/>
      <c r="F21" t="s">
        <v>320</v>
      </c>
      <c r="G21">
        <f>SUM($I$4:$I$17)</f>
        <v>68</v>
      </c>
      <c r="H21" s="608">
        <f>G21/$G$27+0.1%</f>
        <v>0.37877777777777777</v>
      </c>
    </row>
    <row r="22" spans="2:9" x14ac:dyDescent="0.25">
      <c r="D22" s="516"/>
      <c r="F22" t="s">
        <v>311</v>
      </c>
      <c r="G22">
        <f>SUM($F$4:$F$14)</f>
        <v>38</v>
      </c>
      <c r="H22" s="608">
        <f t="shared" ref="H22:H27" si="0">G22/$G$27</f>
        <v>0.21111111111111111</v>
      </c>
    </row>
    <row r="23" spans="2:9" x14ac:dyDescent="0.25">
      <c r="D23" s="516"/>
      <c r="F23" t="s">
        <v>344</v>
      </c>
      <c r="G23">
        <f>SUM($O$4:$O$11)</f>
        <v>31</v>
      </c>
      <c r="H23" s="608">
        <f t="shared" si="0"/>
        <v>0.17222222222222222</v>
      </c>
    </row>
    <row r="24" spans="2:9" x14ac:dyDescent="0.25">
      <c r="D24" s="516"/>
      <c r="F24" t="s">
        <v>337</v>
      </c>
      <c r="G24">
        <f>SUM($C$4:$C$10)</f>
        <v>22</v>
      </c>
      <c r="H24" s="608">
        <f t="shared" si="0"/>
        <v>0.12222222222222222</v>
      </c>
    </row>
    <row r="25" spans="2:9" x14ac:dyDescent="0.25">
      <c r="D25" s="516"/>
      <c r="F25" t="s">
        <v>330</v>
      </c>
      <c r="G25">
        <f>SUM($L$4:$L$8)</f>
        <v>17</v>
      </c>
      <c r="H25" s="608">
        <f t="shared" si="0"/>
        <v>9.4444444444444442E-2</v>
      </c>
    </row>
    <row r="26" spans="2:9" x14ac:dyDescent="0.25">
      <c r="D26" s="516"/>
      <c r="F26" t="s">
        <v>310</v>
      </c>
      <c r="G26">
        <f>SUM($R$4:$R$7)</f>
        <v>4</v>
      </c>
      <c r="H26" s="608">
        <f t="shared" si="0"/>
        <v>2.2222222222222223E-2</v>
      </c>
    </row>
    <row r="27" spans="2:9" x14ac:dyDescent="0.25">
      <c r="F27" s="655" t="s">
        <v>1</v>
      </c>
      <c r="G27" s="655">
        <f>SUM(G21:G26)</f>
        <v>180</v>
      </c>
      <c r="H27" s="608">
        <f t="shared" si="0"/>
        <v>1</v>
      </c>
    </row>
    <row r="30" spans="2:9" x14ac:dyDescent="0.25">
      <c r="B30" s="24"/>
      <c r="C30" s="24"/>
    </row>
    <row r="31" spans="2:9" x14ac:dyDescent="0.25">
      <c r="B31" s="596"/>
      <c r="C31" s="516"/>
    </row>
    <row r="32" spans="2:9" x14ac:dyDescent="0.25">
      <c r="B32" s="596"/>
      <c r="C32" s="516"/>
    </row>
    <row r="33" spans="2:3" x14ac:dyDescent="0.25">
      <c r="B33" s="596"/>
      <c r="C33" s="516"/>
    </row>
    <row r="34" spans="2:3" x14ac:dyDescent="0.25">
      <c r="B34" s="596"/>
      <c r="C34" s="516"/>
    </row>
    <row r="35" spans="2:3" x14ac:dyDescent="0.25">
      <c r="B35" s="596"/>
      <c r="C35" s="516"/>
    </row>
    <row r="36" spans="2:3" x14ac:dyDescent="0.25">
      <c r="B36" s="596"/>
      <c r="C36" s="516"/>
    </row>
  </sheetData>
  <sortState xmlns:xlrd2="http://schemas.microsoft.com/office/spreadsheetml/2017/richdata2" ref="F21:G26">
    <sortCondition descending="1" ref="G21:G26"/>
  </sortState>
  <mergeCells count="6">
    <mergeCell ref="Q3:R3"/>
    <mergeCell ref="B3:C3"/>
    <mergeCell ref="E3:F3"/>
    <mergeCell ref="H3:I3"/>
    <mergeCell ref="K3:L3"/>
    <mergeCell ref="N3:O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L25"/>
  <sheetViews>
    <sheetView topLeftCell="A7" workbookViewId="0">
      <selection activeCell="W22" sqref="W22"/>
    </sheetView>
  </sheetViews>
  <sheetFormatPr defaultRowHeight="15" x14ac:dyDescent="0.25"/>
  <cols>
    <col min="1" max="1" width="33.140625" customWidth="1"/>
    <col min="2" max="2" width="20" customWidth="1"/>
    <col min="3" max="3" width="24.7109375" customWidth="1"/>
    <col min="4" max="6" width="20" customWidth="1"/>
    <col min="7" max="7" width="18" bestFit="1" customWidth="1"/>
    <col min="8" max="8" width="18" customWidth="1"/>
    <col min="9" max="13" width="12.7109375" bestFit="1" customWidth="1"/>
  </cols>
  <sheetData>
    <row r="1" spans="1:12" x14ac:dyDescent="0.25">
      <c r="A1" s="2" t="s">
        <v>756</v>
      </c>
      <c r="B1" s="1"/>
      <c r="C1" s="1"/>
      <c r="D1" s="1"/>
      <c r="E1" s="1"/>
      <c r="F1" s="1"/>
      <c r="G1" s="1"/>
    </row>
    <row r="2" spans="1:12" x14ac:dyDescent="0.25">
      <c r="A2" s="3" t="s">
        <v>0</v>
      </c>
      <c r="B2" s="3"/>
      <c r="C2" s="3"/>
      <c r="D2" s="3"/>
      <c r="E2" s="3"/>
      <c r="F2" s="4" t="s">
        <v>2</v>
      </c>
      <c r="G2" s="4"/>
    </row>
    <row r="3" spans="1:12" x14ac:dyDescent="0.25">
      <c r="A3" s="6" t="s">
        <v>3</v>
      </c>
      <c r="B3" s="7">
        <v>2018</v>
      </c>
      <c r="C3" s="7">
        <v>2019</v>
      </c>
      <c r="D3" s="7">
        <v>2020</v>
      </c>
      <c r="E3" s="7">
        <v>2021</v>
      </c>
      <c r="F3" s="7">
        <v>2022</v>
      </c>
      <c r="H3" s="509"/>
      <c r="I3" s="509"/>
      <c r="J3" s="509"/>
      <c r="K3" s="509"/>
      <c r="L3" s="509"/>
    </row>
    <row r="4" spans="1:12" x14ac:dyDescent="0.25">
      <c r="A4" s="8" t="s">
        <v>5</v>
      </c>
      <c r="B4" s="21" t="e">
        <f>#REF!*1000</f>
        <v>#REF!</v>
      </c>
      <c r="C4" s="21" t="e">
        <f>#REF!*1000</f>
        <v>#REF!</v>
      </c>
      <c r="D4" s="21" t="e">
        <f>#REF!*1000</f>
        <v>#REF!</v>
      </c>
      <c r="E4" s="21" t="e">
        <f>#REF!*1000</f>
        <v>#REF!</v>
      </c>
      <c r="F4" s="21" t="e">
        <f>#REF!*1000</f>
        <v>#REF!</v>
      </c>
      <c r="G4" s="21"/>
      <c r="H4" s="331"/>
      <c r="I4" s="331"/>
      <c r="J4" s="331"/>
      <c r="K4" s="331"/>
      <c r="L4" s="331"/>
    </row>
    <row r="5" spans="1:12" x14ac:dyDescent="0.25">
      <c r="A5" s="8" t="s">
        <v>4</v>
      </c>
      <c r="B5" s="21" t="e">
        <f>#REF!*1000</f>
        <v>#REF!</v>
      </c>
      <c r="C5" s="21" t="e">
        <f>#REF!*1000</f>
        <v>#REF!</v>
      </c>
      <c r="D5" s="21" t="e">
        <f>#REF!*1000</f>
        <v>#REF!</v>
      </c>
      <c r="E5" s="21" t="e">
        <f>#REF!*1000</f>
        <v>#REF!</v>
      </c>
      <c r="F5" s="21" t="e">
        <f>#REF!*1000</f>
        <v>#REF!</v>
      </c>
      <c r="G5" s="21"/>
      <c r="H5" s="331"/>
      <c r="I5" s="331"/>
      <c r="J5" s="331"/>
      <c r="K5" s="331"/>
      <c r="L5" s="331"/>
    </row>
    <row r="6" spans="1:12" x14ac:dyDescent="0.25">
      <c r="A6" s="8" t="s">
        <v>6</v>
      </c>
      <c r="B6" s="21" t="e">
        <f>#REF!*1000</f>
        <v>#REF!</v>
      </c>
      <c r="C6" s="21" t="e">
        <f>#REF!*1000</f>
        <v>#REF!</v>
      </c>
      <c r="D6" s="21" t="e">
        <f>#REF!*1000</f>
        <v>#REF!</v>
      </c>
      <c r="E6" s="21" t="e">
        <f>#REF!*1000</f>
        <v>#REF!</v>
      </c>
      <c r="F6" s="21" t="e">
        <f>#REF!*1000</f>
        <v>#REF!</v>
      </c>
      <c r="H6" s="331"/>
      <c r="I6" s="331"/>
      <c r="J6" s="331"/>
      <c r="K6" s="331"/>
      <c r="L6" s="331"/>
    </row>
    <row r="7" spans="1:12" x14ac:dyDescent="0.25">
      <c r="A7" s="8" t="s">
        <v>7</v>
      </c>
      <c r="B7" s="21" t="e">
        <f>#REF!*1000</f>
        <v>#REF!</v>
      </c>
      <c r="C7" s="21" t="e">
        <f>#REF!*1000</f>
        <v>#REF!</v>
      </c>
      <c r="D7" s="21" t="e">
        <f>#REF!*1000</f>
        <v>#REF!</v>
      </c>
      <c r="E7" s="21" t="e">
        <f>#REF!*1000</f>
        <v>#REF!</v>
      </c>
      <c r="F7" s="21" t="e">
        <f>#REF!*1000</f>
        <v>#REF!</v>
      </c>
      <c r="H7" s="331"/>
      <c r="I7" s="331"/>
      <c r="J7" s="331"/>
      <c r="K7" s="331"/>
      <c r="L7" s="331"/>
    </row>
    <row r="8" spans="1:12" x14ac:dyDescent="0.25">
      <c r="A8" s="8" t="s">
        <v>8</v>
      </c>
      <c r="B8" s="21" t="e">
        <f>#REF!*1000</f>
        <v>#REF!</v>
      </c>
      <c r="C8" s="21" t="e">
        <f>#REF!*1000</f>
        <v>#REF!</v>
      </c>
      <c r="D8" s="21" t="e">
        <f>#REF!*1000</f>
        <v>#REF!</v>
      </c>
      <c r="E8" s="21" t="e">
        <f>#REF!*1000</f>
        <v>#REF!</v>
      </c>
      <c r="F8" s="21" t="e">
        <f>#REF!*1000</f>
        <v>#REF!</v>
      </c>
      <c r="H8" s="331"/>
      <c r="I8" s="331"/>
      <c r="J8" s="331"/>
      <c r="K8" s="331"/>
      <c r="L8" s="331"/>
    </row>
    <row r="9" spans="1:12" x14ac:dyDescent="0.25">
      <c r="A9" s="8" t="s">
        <v>9</v>
      </c>
      <c r="B9" s="21" t="e">
        <f>#REF!*1000</f>
        <v>#REF!</v>
      </c>
      <c r="C9" s="21" t="e">
        <f>#REF!*1000</f>
        <v>#REF!</v>
      </c>
      <c r="D9" s="21" t="e">
        <f>#REF!*1000</f>
        <v>#REF!</v>
      </c>
      <c r="E9" s="21" t="e">
        <f>#REF!*1000</f>
        <v>#REF!</v>
      </c>
      <c r="F9" s="21" t="e">
        <f>#REF!*1000</f>
        <v>#REF!</v>
      </c>
      <c r="H9" s="331"/>
      <c r="I9" s="331"/>
      <c r="J9" s="331"/>
      <c r="K9" s="331"/>
      <c r="L9" s="331"/>
    </row>
    <row r="10" spans="1:12" x14ac:dyDescent="0.25">
      <c r="A10" s="8" t="s">
        <v>10</v>
      </c>
      <c r="B10" s="21" t="e">
        <f>#REF!*1000</f>
        <v>#REF!</v>
      </c>
      <c r="C10" s="21" t="e">
        <f>#REF!*1000</f>
        <v>#REF!</v>
      </c>
      <c r="D10" s="21" t="e">
        <f>#REF!*1000</f>
        <v>#REF!</v>
      </c>
      <c r="E10" s="21" t="e">
        <f>#REF!*1000</f>
        <v>#REF!</v>
      </c>
      <c r="F10" s="21" t="e">
        <f>#REF!*1000</f>
        <v>#REF!</v>
      </c>
      <c r="H10" s="331"/>
      <c r="I10" s="331"/>
      <c r="J10" s="331"/>
      <c r="K10" s="331"/>
      <c r="L10" s="331"/>
    </row>
    <row r="11" spans="1:12" x14ac:dyDescent="0.25">
      <c r="A11" s="8" t="s">
        <v>11</v>
      </c>
      <c r="B11" s="21" t="e">
        <f>#REF!*1000</f>
        <v>#REF!</v>
      </c>
      <c r="C11" s="21" t="e">
        <f>#REF!*1000</f>
        <v>#REF!</v>
      </c>
      <c r="D11" s="21" t="e">
        <f>#REF!*1000</f>
        <v>#REF!</v>
      </c>
      <c r="E11" s="21" t="e">
        <f>#REF!*1000</f>
        <v>#REF!</v>
      </c>
      <c r="F11" s="21" t="e">
        <f>#REF!*1000</f>
        <v>#REF!</v>
      </c>
      <c r="H11" s="331"/>
      <c r="I11" s="331"/>
      <c r="J11" s="331"/>
      <c r="K11" s="331"/>
      <c r="L11" s="331"/>
    </row>
    <row r="12" spans="1:12" x14ac:dyDescent="0.25">
      <c r="A12" s="9" t="s">
        <v>1</v>
      </c>
      <c r="B12" s="22" t="e">
        <f>SUM(B4:B11)</f>
        <v>#REF!</v>
      </c>
      <c r="C12" s="22" t="e">
        <f>SUM(C4:C11)</f>
        <v>#REF!</v>
      </c>
      <c r="D12" s="22" t="e">
        <f>SUM(D4:D11)</f>
        <v>#REF!</v>
      </c>
      <c r="E12" s="22" t="e">
        <f>SUM(E4:E11)</f>
        <v>#REF!</v>
      </c>
      <c r="F12" s="22" t="e">
        <f>SUM(F4:F11)</f>
        <v>#REF!</v>
      </c>
      <c r="H12" s="331"/>
      <c r="I12" s="331"/>
      <c r="J12" s="331"/>
      <c r="K12" s="331"/>
      <c r="L12" s="331"/>
    </row>
    <row r="13" spans="1:12" x14ac:dyDescent="0.25">
      <c r="A13" s="665" t="s">
        <v>769</v>
      </c>
      <c r="B13" s="666" t="e">
        <f>B12-#REF!*1000</f>
        <v>#REF!</v>
      </c>
      <c r="C13" s="667" t="e">
        <f>C12-#REF!*1000</f>
        <v>#REF!</v>
      </c>
      <c r="D13" s="667" t="e">
        <f>D12-#REF!*1000</f>
        <v>#REF!</v>
      </c>
      <c r="E13" s="667" t="e">
        <f>E12-#REF!*1000</f>
        <v>#REF!</v>
      </c>
      <c r="F13" s="667" t="e">
        <f>F12-#REF!*1000</f>
        <v>#REF!</v>
      </c>
    </row>
    <row r="14" spans="1:12" x14ac:dyDescent="0.25">
      <c r="B14" s="20"/>
      <c r="C14" s="20"/>
      <c r="D14" s="20"/>
      <c r="E14" s="20"/>
      <c r="F14" s="20"/>
      <c r="G14" s="331"/>
    </row>
    <row r="16" spans="1:12" x14ac:dyDescent="0.25">
      <c r="E16">
        <v>2022</v>
      </c>
    </row>
    <row r="17" spans="1:10" x14ac:dyDescent="0.25">
      <c r="B17" s="555">
        <v>2022</v>
      </c>
      <c r="C17" s="561"/>
      <c r="D17" s="448" t="s">
        <v>601</v>
      </c>
      <c r="E17" s="331">
        <f>E18+E21</f>
        <v>2567154967.765779</v>
      </c>
      <c r="J17" t="s">
        <v>600</v>
      </c>
    </row>
    <row r="18" spans="1:10" x14ac:dyDescent="0.25">
      <c r="A18" s="556"/>
      <c r="B18" s="7" t="s">
        <v>600</v>
      </c>
      <c r="C18" s="561"/>
      <c r="D18" s="448" t="s">
        <v>604</v>
      </c>
      <c r="E18" s="331">
        <f>SUM(E19:E20)</f>
        <v>2364905451.2133474</v>
      </c>
      <c r="G18" t="s">
        <v>610</v>
      </c>
      <c r="I18" t="s">
        <v>611</v>
      </c>
      <c r="J18" s="608">
        <f>E18/E17</f>
        <v>0.9212164754009956</v>
      </c>
    </row>
    <row r="19" spans="1:10" x14ac:dyDescent="0.25">
      <c r="A19" t="s">
        <v>597</v>
      </c>
      <c r="B19" s="559">
        <f>E19/$E$17*100-0.1</f>
        <v>53.049960901758048</v>
      </c>
      <c r="C19" s="559"/>
      <c r="D19" s="448" t="s">
        <v>602</v>
      </c>
      <c r="E19" s="654">
        <v>1364441861.655051</v>
      </c>
      <c r="F19" t="s">
        <v>608</v>
      </c>
      <c r="G19" s="516">
        <f>(E19+E22)/E17*100</f>
        <v>58.357331883720065</v>
      </c>
      <c r="I19" t="s">
        <v>612</v>
      </c>
      <c r="J19" s="608">
        <f>E21/E17</f>
        <v>7.8783524599004395E-2</v>
      </c>
    </row>
    <row r="20" spans="1:10" x14ac:dyDescent="0.25">
      <c r="A20" t="s">
        <v>599</v>
      </c>
      <c r="B20" s="559">
        <f>E20/$E$17*100</f>
        <v>38.971686638341509</v>
      </c>
      <c r="C20" s="559"/>
      <c r="D20" s="448" t="s">
        <v>603</v>
      </c>
      <c r="E20" s="654">
        <v>1000463589.5582964</v>
      </c>
      <c r="F20" t="s">
        <v>609</v>
      </c>
      <c r="G20" s="516">
        <f>(E20+E23)/E17*100</f>
        <v>41.642668116279935</v>
      </c>
    </row>
    <row r="21" spans="1:10" x14ac:dyDescent="0.25">
      <c r="A21" t="s">
        <v>596</v>
      </c>
      <c r="B21" s="559">
        <f>E22/$E$17*100</f>
        <v>5.2073709819620184</v>
      </c>
      <c r="C21" s="559">
        <f>B21/SUM(B21:B22)*100</f>
        <v>66.097207613732806</v>
      </c>
      <c r="D21" s="448" t="s">
        <v>605</v>
      </c>
      <c r="E21" s="331">
        <f>SUM(E22:E23)</f>
        <v>202249516.55243158</v>
      </c>
    </row>
    <row r="22" spans="1:10" x14ac:dyDescent="0.25">
      <c r="A22" s="557" t="s">
        <v>598</v>
      </c>
      <c r="B22" s="560">
        <f>E23/$E$17*100</f>
        <v>2.6709814779384211</v>
      </c>
      <c r="C22" s="559"/>
      <c r="D22" s="448" t="s">
        <v>606</v>
      </c>
      <c r="E22" s="654">
        <v>133681282.85343158</v>
      </c>
      <c r="G22" t="s">
        <v>611</v>
      </c>
      <c r="H22" t="s">
        <v>612</v>
      </c>
    </row>
    <row r="23" spans="1:10" x14ac:dyDescent="0.25">
      <c r="D23" s="448" t="s">
        <v>607</v>
      </c>
      <c r="E23" s="654">
        <v>68568233.699000001</v>
      </c>
      <c r="F23" t="s">
        <v>608</v>
      </c>
      <c r="G23" s="516">
        <f>(E19)/E18*100</f>
        <v>57.695408539694689</v>
      </c>
      <c r="H23" s="516">
        <f>E22/E21*100</f>
        <v>66.097207613732806</v>
      </c>
    </row>
    <row r="24" spans="1:10" x14ac:dyDescent="0.25">
      <c r="F24" t="s">
        <v>609</v>
      </c>
      <c r="G24" s="516">
        <f>E20/E18*100</f>
        <v>42.304591460305311</v>
      </c>
      <c r="H24" s="516">
        <f>E23/E21*100</f>
        <v>33.902792386267208</v>
      </c>
    </row>
    <row r="25" spans="1:10" x14ac:dyDescent="0.25">
      <c r="A25" s="558" t="s">
        <v>1</v>
      </c>
      <c r="B25" s="558">
        <f>SUM(B19:B22)</f>
        <v>99.9</v>
      </c>
    </row>
  </sheetData>
  <pageMargins left="0.70866141732283472" right="0.70866141732283472" top="0.74803149606299213" bottom="0.74803149606299213" header="0.31496062992125984" footer="0.31496062992125984"/>
  <pageSetup paperSize="9" orientation="landscape" horizont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0">
    <tabColor rgb="FFFF0000"/>
  </sheetPr>
  <dimension ref="A2:B31"/>
  <sheetViews>
    <sheetView workbookViewId="0">
      <selection activeCell="B24" sqref="B24"/>
    </sheetView>
  </sheetViews>
  <sheetFormatPr defaultRowHeight="15" x14ac:dyDescent="0.25"/>
  <cols>
    <col min="1" max="1" width="13.85546875" customWidth="1"/>
    <col min="2" max="2" width="12" bestFit="1" customWidth="1"/>
  </cols>
  <sheetData>
    <row r="2" spans="1:2" x14ac:dyDescent="0.25">
      <c r="B2" t="e">
        <f>#REF!</f>
        <v>#REF!</v>
      </c>
    </row>
    <row r="3" spans="1:2" x14ac:dyDescent="0.25">
      <c r="A3" s="598" t="e">
        <f>#REF!</f>
        <v>#REF!</v>
      </c>
      <c r="B3" s="186" t="e">
        <f>#REF!</f>
        <v>#REF!</v>
      </c>
    </row>
    <row r="4" spans="1:2" x14ac:dyDescent="0.25">
      <c r="A4" s="598" t="e">
        <f>#REF!</f>
        <v>#REF!</v>
      </c>
      <c r="B4" s="186" t="e">
        <f>#REF!</f>
        <v>#REF!</v>
      </c>
    </row>
    <row r="5" spans="1:2" x14ac:dyDescent="0.25">
      <c r="A5" s="598" t="e">
        <f>#REF!</f>
        <v>#REF!</v>
      </c>
      <c r="B5" s="186" t="e">
        <f>#REF!</f>
        <v>#REF!</v>
      </c>
    </row>
    <row r="6" spans="1:2" x14ac:dyDescent="0.25">
      <c r="A6" s="598" t="e">
        <f>#REF!</f>
        <v>#REF!</v>
      </c>
      <c r="B6" s="186" t="e">
        <f>#REF!</f>
        <v>#REF!</v>
      </c>
    </row>
    <row r="7" spans="1:2" x14ac:dyDescent="0.25">
      <c r="A7" s="598" t="e">
        <f>#REF!</f>
        <v>#REF!</v>
      </c>
      <c r="B7" s="186" t="e">
        <f>#REF!</f>
        <v>#REF!</v>
      </c>
    </row>
    <row r="8" spans="1:2" x14ac:dyDescent="0.25">
      <c r="A8" s="598" t="e">
        <f>#REF!</f>
        <v>#REF!</v>
      </c>
      <c r="B8" s="186" t="e">
        <f>#REF!</f>
        <v>#REF!</v>
      </c>
    </row>
    <row r="9" spans="1:2" x14ac:dyDescent="0.25">
      <c r="A9" s="598" t="e">
        <f>#REF!</f>
        <v>#REF!</v>
      </c>
      <c r="B9" s="186" t="e">
        <f>#REF!</f>
        <v>#REF!</v>
      </c>
    </row>
    <row r="10" spans="1:2" x14ac:dyDescent="0.25">
      <c r="A10" s="598" t="e">
        <f>#REF!</f>
        <v>#REF!</v>
      </c>
      <c r="B10" s="186" t="e">
        <f>#REF!</f>
        <v>#REF!</v>
      </c>
    </row>
    <row r="11" spans="1:2" x14ac:dyDescent="0.25">
      <c r="A11" s="598" t="e">
        <f>#REF!</f>
        <v>#REF!</v>
      </c>
      <c r="B11" s="186" t="e">
        <f>#REF!</f>
        <v>#REF!</v>
      </c>
    </row>
    <row r="12" spans="1:2" x14ac:dyDescent="0.25">
      <c r="A12" s="598" t="e">
        <f>#REF!</f>
        <v>#REF!</v>
      </c>
      <c r="B12" s="186" t="e">
        <f>#REF!</f>
        <v>#REF!</v>
      </c>
    </row>
    <row r="13" spans="1:2" x14ac:dyDescent="0.25">
      <c r="A13" s="598" t="e">
        <f>#REF!</f>
        <v>#REF!</v>
      </c>
      <c r="B13" s="186" t="e">
        <f>#REF!</f>
        <v>#REF!</v>
      </c>
    </row>
    <row r="14" spans="1:2" x14ac:dyDescent="0.25">
      <c r="A14" s="598" t="e">
        <f>#REF!</f>
        <v>#REF!</v>
      </c>
      <c r="B14" s="186" t="e">
        <f>#REF!</f>
        <v>#REF!</v>
      </c>
    </row>
    <row r="15" spans="1:2" x14ac:dyDescent="0.25">
      <c r="A15" s="598" t="e">
        <f>#REF!</f>
        <v>#REF!</v>
      </c>
      <c r="B15" s="186" t="e">
        <f>#REF!</f>
        <v>#REF!</v>
      </c>
    </row>
    <row r="16" spans="1:2" x14ac:dyDescent="0.25">
      <c r="A16" s="598" t="e">
        <f>#REF!</f>
        <v>#REF!</v>
      </c>
      <c r="B16" s="186" t="e">
        <f>#REF!</f>
        <v>#REF!</v>
      </c>
    </row>
    <row r="17" spans="1:2" x14ac:dyDescent="0.25">
      <c r="A17" s="598" t="e">
        <f>#REF!</f>
        <v>#REF!</v>
      </c>
      <c r="B17" s="186" t="e">
        <f>#REF!</f>
        <v>#REF!</v>
      </c>
    </row>
    <row r="18" spans="1:2" x14ac:dyDescent="0.25">
      <c r="A18" s="598" t="e">
        <f>#REF!</f>
        <v>#REF!</v>
      </c>
      <c r="B18" s="186" t="e">
        <f>#REF!</f>
        <v>#REF!</v>
      </c>
    </row>
    <row r="19" spans="1:2" x14ac:dyDescent="0.25">
      <c r="A19" s="598" t="e">
        <f>#REF!</f>
        <v>#REF!</v>
      </c>
      <c r="B19" s="186" t="e">
        <f>#REF!</f>
        <v>#REF!</v>
      </c>
    </row>
    <row r="20" spans="1:2" x14ac:dyDescent="0.25">
      <c r="A20" s="659" t="e">
        <f>#REF!</f>
        <v>#REF!</v>
      </c>
      <c r="B20" s="658" t="e">
        <f>#REF!</f>
        <v>#REF!</v>
      </c>
    </row>
    <row r="21" spans="1:2" x14ac:dyDescent="0.25">
      <c r="A21" s="659" t="e">
        <f>#REF!</f>
        <v>#REF!</v>
      </c>
      <c r="B21" s="658" t="e">
        <f>#REF!</f>
        <v>#REF!</v>
      </c>
    </row>
    <row r="22" spans="1:2" x14ac:dyDescent="0.25">
      <c r="A22" s="598" t="e">
        <f>#REF!</f>
        <v>#REF!</v>
      </c>
      <c r="B22" s="186" t="e">
        <f>#REF!</f>
        <v>#REF!</v>
      </c>
    </row>
    <row r="23" spans="1:2" x14ac:dyDescent="0.25">
      <c r="A23" s="598" t="e">
        <f>#REF!</f>
        <v>#REF!</v>
      </c>
      <c r="B23" s="186" t="e">
        <f>#REF!</f>
        <v>#REF!</v>
      </c>
    </row>
    <row r="24" spans="1:2" x14ac:dyDescent="0.25">
      <c r="A24" s="598" t="e">
        <f>#REF!</f>
        <v>#REF!</v>
      </c>
      <c r="B24" s="186" t="e">
        <f>#REF!</f>
        <v>#REF!</v>
      </c>
    </row>
    <row r="25" spans="1:2" x14ac:dyDescent="0.25">
      <c r="A25" s="598" t="e">
        <f>#REF!</f>
        <v>#REF!</v>
      </c>
      <c r="B25" s="186" t="e">
        <f>#REF!</f>
        <v>#REF!</v>
      </c>
    </row>
    <row r="26" spans="1:2" x14ac:dyDescent="0.25">
      <c r="A26" s="598" t="e">
        <f>#REF!</f>
        <v>#REF!</v>
      </c>
      <c r="B26" s="186" t="e">
        <f>#REF!</f>
        <v>#REF!</v>
      </c>
    </row>
    <row r="27" spans="1:2" x14ac:dyDescent="0.25">
      <c r="A27" s="659" t="e">
        <f>#REF!</f>
        <v>#REF!</v>
      </c>
      <c r="B27" s="658" t="e">
        <f>#REF!</f>
        <v>#REF!</v>
      </c>
    </row>
    <row r="28" spans="1:2" x14ac:dyDescent="0.25">
      <c r="A28" s="598" t="e">
        <f>#REF!</f>
        <v>#REF!</v>
      </c>
      <c r="B28" s="186" t="e">
        <f>#REF!</f>
        <v>#REF!</v>
      </c>
    </row>
    <row r="29" spans="1:2" x14ac:dyDescent="0.25">
      <c r="A29" s="598" t="e">
        <f>#REF!</f>
        <v>#REF!</v>
      </c>
      <c r="B29" s="186" t="e">
        <f>#REF!</f>
        <v>#REF!</v>
      </c>
    </row>
    <row r="30" spans="1:2" x14ac:dyDescent="0.25">
      <c r="A30" s="598" t="e">
        <f>#REF!</f>
        <v>#REF!</v>
      </c>
      <c r="B30" s="186" t="e">
        <f>#REF!</f>
        <v>#REF!</v>
      </c>
    </row>
    <row r="31" spans="1:2" x14ac:dyDescent="0.25">
      <c r="A31" s="598" t="e">
        <f>#REF!</f>
        <v>#REF!</v>
      </c>
      <c r="B31" s="186" t="e">
        <f>#REF!</f>
        <v>#REF!</v>
      </c>
    </row>
  </sheetData>
  <sortState xmlns:xlrd2="http://schemas.microsoft.com/office/spreadsheetml/2017/richdata2" ref="A3:B31">
    <sortCondition descending="1" ref="B2:B31"/>
  </sortState>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32BA6-1E42-4610-A2C9-D5ACA630121E}">
  <sheetPr>
    <tabColor rgb="FFFF0000"/>
  </sheetPr>
  <dimension ref="A2:AC6"/>
  <sheetViews>
    <sheetView workbookViewId="0">
      <selection activeCell="B24" sqref="B24"/>
    </sheetView>
  </sheetViews>
  <sheetFormatPr defaultColWidth="8.85546875" defaultRowHeight="15" x14ac:dyDescent="0.25"/>
  <sheetData>
    <row r="2" spans="1:29" x14ac:dyDescent="0.25">
      <c r="B2" s="669">
        <v>43891</v>
      </c>
      <c r="C2" s="669">
        <v>43922</v>
      </c>
      <c r="D2" s="669">
        <v>43952</v>
      </c>
      <c r="E2" s="669">
        <v>43983</v>
      </c>
      <c r="F2" s="669">
        <v>44013</v>
      </c>
      <c r="G2" s="669">
        <v>44044</v>
      </c>
      <c r="H2" s="669">
        <v>44075</v>
      </c>
      <c r="I2" s="669">
        <v>44105</v>
      </c>
      <c r="J2" s="669">
        <v>44136</v>
      </c>
      <c r="K2" s="669">
        <v>44166</v>
      </c>
      <c r="L2" s="669">
        <v>44197</v>
      </c>
      <c r="M2" s="669">
        <v>44228</v>
      </c>
      <c r="N2" s="669">
        <v>44256</v>
      </c>
      <c r="O2" s="669">
        <v>44287</v>
      </c>
      <c r="P2" s="669">
        <v>44317</v>
      </c>
      <c r="Q2" s="669">
        <v>44348</v>
      </c>
      <c r="R2" s="669">
        <v>44378</v>
      </c>
      <c r="S2" s="669">
        <v>44409</v>
      </c>
      <c r="T2" s="669">
        <v>44440</v>
      </c>
      <c r="U2" s="669">
        <v>44470</v>
      </c>
      <c r="V2" s="669">
        <v>44501</v>
      </c>
      <c r="W2" s="669">
        <v>44531</v>
      </c>
      <c r="X2" s="669">
        <v>44562</v>
      </c>
      <c r="Y2" s="669">
        <v>44593</v>
      </c>
      <c r="Z2" s="669">
        <v>44621</v>
      </c>
      <c r="AA2" s="669">
        <v>44652</v>
      </c>
      <c r="AB2" s="669">
        <v>44682</v>
      </c>
      <c r="AC2" s="575" t="s">
        <v>832</v>
      </c>
    </row>
    <row r="3" spans="1:29" x14ac:dyDescent="0.25">
      <c r="A3" t="s">
        <v>1</v>
      </c>
      <c r="B3" s="331">
        <v>5596</v>
      </c>
      <c r="C3" s="331">
        <v>80728</v>
      </c>
      <c r="D3" s="331">
        <v>83602</v>
      </c>
      <c r="E3" s="331">
        <v>80482</v>
      </c>
      <c r="F3" s="331">
        <v>75400</v>
      </c>
      <c r="G3" s="331">
        <v>72658</v>
      </c>
      <c r="H3" s="331">
        <v>71213</v>
      </c>
      <c r="I3" s="331">
        <v>70398</v>
      </c>
      <c r="J3" s="331">
        <v>68327</v>
      </c>
      <c r="K3" s="331">
        <v>67518</v>
      </c>
      <c r="L3" s="331">
        <v>55853</v>
      </c>
      <c r="M3" s="331">
        <v>55269</v>
      </c>
      <c r="N3" s="331">
        <v>58721</v>
      </c>
      <c r="O3" s="331">
        <v>57115</v>
      </c>
      <c r="P3" s="331">
        <v>54379</v>
      </c>
      <c r="Q3" s="331">
        <v>54248</v>
      </c>
      <c r="R3" s="331">
        <v>53101</v>
      </c>
      <c r="S3" s="331">
        <v>51799</v>
      </c>
      <c r="T3" s="331">
        <v>51458</v>
      </c>
      <c r="U3" s="331">
        <v>50895</v>
      </c>
      <c r="V3" s="331">
        <v>49457</v>
      </c>
      <c r="W3" s="331">
        <v>48303</v>
      </c>
      <c r="X3" s="331">
        <v>45737</v>
      </c>
      <c r="Y3" s="331">
        <v>44938</v>
      </c>
      <c r="Z3" s="331">
        <v>43485</v>
      </c>
      <c r="AA3" s="331">
        <v>42034</v>
      </c>
      <c r="AB3" s="331">
        <v>39634</v>
      </c>
      <c r="AC3" s="668">
        <f>AB3/D3</f>
        <v>0.47407956747446234</v>
      </c>
    </row>
    <row r="4" spans="1:29" x14ac:dyDescent="0.25">
      <c r="A4" t="s">
        <v>307</v>
      </c>
      <c r="B4" s="331">
        <v>1400</v>
      </c>
      <c r="C4" s="331">
        <v>46727</v>
      </c>
      <c r="D4" s="331">
        <v>48915</v>
      </c>
      <c r="E4" s="331">
        <v>47648</v>
      </c>
      <c r="F4" s="331">
        <v>46011</v>
      </c>
      <c r="G4" s="331">
        <v>44442</v>
      </c>
      <c r="H4" s="331">
        <v>43599</v>
      </c>
      <c r="I4" s="331">
        <v>43322</v>
      </c>
      <c r="J4" s="331">
        <v>42131</v>
      </c>
      <c r="K4" s="331">
        <v>41605</v>
      </c>
      <c r="L4" s="331">
        <v>33687</v>
      </c>
      <c r="M4" s="331">
        <v>33333</v>
      </c>
      <c r="N4" s="331">
        <v>34560</v>
      </c>
      <c r="O4" s="331">
        <v>34223</v>
      </c>
      <c r="P4" s="331">
        <v>32848</v>
      </c>
      <c r="Q4" s="331">
        <v>32720</v>
      </c>
      <c r="R4" s="331">
        <v>31894</v>
      </c>
      <c r="S4" s="331">
        <v>31166</v>
      </c>
      <c r="T4" s="331">
        <v>31008</v>
      </c>
      <c r="U4" s="331">
        <v>30685</v>
      </c>
      <c r="V4" s="331">
        <v>29851</v>
      </c>
      <c r="W4" s="331">
        <v>29163</v>
      </c>
      <c r="X4" s="331">
        <v>27826</v>
      </c>
      <c r="Y4" s="331">
        <v>27344</v>
      </c>
      <c r="Z4" s="331">
        <v>26472</v>
      </c>
      <c r="AA4" s="331">
        <v>25634</v>
      </c>
      <c r="AB4" s="331">
        <v>24168</v>
      </c>
    </row>
    <row r="5" spans="1:29" x14ac:dyDescent="0.25">
      <c r="A5" t="s">
        <v>308</v>
      </c>
      <c r="B5" s="331">
        <v>4196</v>
      </c>
      <c r="C5" s="331">
        <v>34001</v>
      </c>
      <c r="D5" s="331">
        <v>34687</v>
      </c>
      <c r="E5" s="331">
        <v>32834</v>
      </c>
      <c r="F5" s="331">
        <v>29389</v>
      </c>
      <c r="G5" s="331">
        <v>28216</v>
      </c>
      <c r="H5" s="331">
        <v>27614</v>
      </c>
      <c r="I5" s="331">
        <v>27076</v>
      </c>
      <c r="J5" s="331">
        <v>26196</v>
      </c>
      <c r="K5" s="331">
        <v>25913</v>
      </c>
      <c r="L5" s="331">
        <v>22166</v>
      </c>
      <c r="M5" s="331">
        <v>21936</v>
      </c>
      <c r="N5" s="331">
        <v>24161</v>
      </c>
      <c r="O5" s="331">
        <v>22892</v>
      </c>
      <c r="P5" s="331">
        <v>21531</v>
      </c>
      <c r="Q5" s="331">
        <v>21528</v>
      </c>
      <c r="R5" s="331">
        <v>21207</v>
      </c>
      <c r="S5" s="331">
        <v>20633</v>
      </c>
      <c r="T5" s="331">
        <v>20450</v>
      </c>
      <c r="U5" s="331">
        <v>20210</v>
      </c>
      <c r="V5" s="331">
        <v>19606</v>
      </c>
      <c r="W5" s="331">
        <v>19140</v>
      </c>
      <c r="X5" s="331">
        <v>17911</v>
      </c>
      <c r="Y5" s="331">
        <v>17594</v>
      </c>
      <c r="Z5" s="331">
        <v>17013</v>
      </c>
      <c r="AA5" s="331">
        <v>16400</v>
      </c>
      <c r="AB5" s="331">
        <v>15466</v>
      </c>
    </row>
    <row r="6" spans="1:29" x14ac:dyDescent="0.25">
      <c r="A6" s="667" t="s">
        <v>619</v>
      </c>
      <c r="B6" s="666">
        <f t="shared" ref="B6:AB6" si="0">B3-SUM(B4:B5)</f>
        <v>0</v>
      </c>
      <c r="C6" s="666">
        <f t="shared" si="0"/>
        <v>0</v>
      </c>
      <c r="D6" s="666">
        <f t="shared" si="0"/>
        <v>0</v>
      </c>
      <c r="E6" s="666">
        <f t="shared" si="0"/>
        <v>0</v>
      </c>
      <c r="F6" s="666">
        <f t="shared" si="0"/>
        <v>0</v>
      </c>
      <c r="G6" s="666">
        <f t="shared" si="0"/>
        <v>0</v>
      </c>
      <c r="H6" s="666">
        <f t="shared" si="0"/>
        <v>0</v>
      </c>
      <c r="I6" s="666">
        <f t="shared" si="0"/>
        <v>0</v>
      </c>
      <c r="J6" s="666">
        <f t="shared" si="0"/>
        <v>0</v>
      </c>
      <c r="K6" s="666">
        <f t="shared" si="0"/>
        <v>0</v>
      </c>
      <c r="L6" s="666">
        <f t="shared" si="0"/>
        <v>0</v>
      </c>
      <c r="M6" s="666">
        <f t="shared" si="0"/>
        <v>0</v>
      </c>
      <c r="N6" s="666">
        <f t="shared" si="0"/>
        <v>0</v>
      </c>
      <c r="O6" s="666">
        <f t="shared" si="0"/>
        <v>0</v>
      </c>
      <c r="P6" s="666">
        <f t="shared" si="0"/>
        <v>0</v>
      </c>
      <c r="Q6" s="666">
        <f t="shared" si="0"/>
        <v>0</v>
      </c>
      <c r="R6" s="666">
        <f t="shared" si="0"/>
        <v>0</v>
      </c>
      <c r="S6" s="666">
        <f t="shared" si="0"/>
        <v>0</v>
      </c>
      <c r="T6" s="666">
        <f t="shared" si="0"/>
        <v>0</v>
      </c>
      <c r="U6" s="666">
        <f t="shared" si="0"/>
        <v>0</v>
      </c>
      <c r="V6" s="666">
        <f t="shared" si="0"/>
        <v>0</v>
      </c>
      <c r="W6" s="666">
        <f t="shared" si="0"/>
        <v>0</v>
      </c>
      <c r="X6" s="666">
        <f t="shared" si="0"/>
        <v>0</v>
      </c>
      <c r="Y6" s="666">
        <f t="shared" si="0"/>
        <v>0</v>
      </c>
      <c r="Z6" s="666">
        <f t="shared" si="0"/>
        <v>0</v>
      </c>
      <c r="AA6" s="666">
        <f t="shared" si="0"/>
        <v>0</v>
      </c>
      <c r="AB6" s="666">
        <f t="shared" si="0"/>
        <v>0</v>
      </c>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47">
    <tabColor rgb="FFFF0000"/>
  </sheetPr>
  <dimension ref="A2:B31"/>
  <sheetViews>
    <sheetView workbookViewId="0"/>
  </sheetViews>
  <sheetFormatPr defaultRowHeight="15" x14ac:dyDescent="0.25"/>
  <cols>
    <col min="1" max="1" width="14.140625" customWidth="1"/>
    <col min="2" max="2" width="12" bestFit="1" customWidth="1"/>
  </cols>
  <sheetData>
    <row r="2" spans="1:2" x14ac:dyDescent="0.25">
      <c r="B2" t="e">
        <f>#REF!</f>
        <v>#REF!</v>
      </c>
    </row>
    <row r="3" spans="1:2" x14ac:dyDescent="0.25">
      <c r="A3" s="146" t="e">
        <f>#REF!</f>
        <v>#REF!</v>
      </c>
      <c r="B3" s="658" t="e">
        <f>#REF!</f>
        <v>#REF!</v>
      </c>
    </row>
    <row r="4" spans="1:2" x14ac:dyDescent="0.25">
      <c r="A4" s="139" t="e">
        <f>#REF!</f>
        <v>#REF!</v>
      </c>
      <c r="B4" s="186" t="e">
        <f>#REF!</f>
        <v>#REF!</v>
      </c>
    </row>
    <row r="5" spans="1:2" x14ac:dyDescent="0.25">
      <c r="A5" s="139" t="e">
        <f>#REF!</f>
        <v>#REF!</v>
      </c>
      <c r="B5" s="186" t="e">
        <f>#REF!</f>
        <v>#REF!</v>
      </c>
    </row>
    <row r="6" spans="1:2" x14ac:dyDescent="0.25">
      <c r="A6" s="139" t="e">
        <f>#REF!</f>
        <v>#REF!</v>
      </c>
      <c r="B6" s="186" t="e">
        <f>#REF!</f>
        <v>#REF!</v>
      </c>
    </row>
    <row r="7" spans="1:2" x14ac:dyDescent="0.25">
      <c r="A7" s="139" t="e">
        <f>#REF!</f>
        <v>#REF!</v>
      </c>
      <c r="B7" s="186" t="e">
        <f>#REF!</f>
        <v>#REF!</v>
      </c>
    </row>
    <row r="8" spans="1:2" x14ac:dyDescent="0.25">
      <c r="A8" s="139" t="e">
        <f>#REF!</f>
        <v>#REF!</v>
      </c>
      <c r="B8" s="186" t="e">
        <f>#REF!</f>
        <v>#REF!</v>
      </c>
    </row>
    <row r="9" spans="1:2" x14ac:dyDescent="0.25">
      <c r="A9" s="139" t="e">
        <f>#REF!</f>
        <v>#REF!</v>
      </c>
      <c r="B9" s="186" t="e">
        <f>#REF!</f>
        <v>#REF!</v>
      </c>
    </row>
    <row r="10" spans="1:2" x14ac:dyDescent="0.25">
      <c r="A10" s="139" t="e">
        <f>#REF!</f>
        <v>#REF!</v>
      </c>
      <c r="B10" s="186" t="e">
        <f>#REF!</f>
        <v>#REF!</v>
      </c>
    </row>
    <row r="11" spans="1:2" x14ac:dyDescent="0.25">
      <c r="A11" s="139" t="e">
        <f>#REF!</f>
        <v>#REF!</v>
      </c>
      <c r="B11" s="186" t="e">
        <f>#REF!</f>
        <v>#REF!</v>
      </c>
    </row>
    <row r="12" spans="1:2" x14ac:dyDescent="0.25">
      <c r="A12" s="139" t="e">
        <f>#REF!</f>
        <v>#REF!</v>
      </c>
      <c r="B12" s="186" t="e">
        <f>#REF!</f>
        <v>#REF!</v>
      </c>
    </row>
    <row r="13" spans="1:2" x14ac:dyDescent="0.25">
      <c r="A13" s="139" t="e">
        <f>#REF!</f>
        <v>#REF!</v>
      </c>
      <c r="B13" s="186" t="e">
        <f>#REF!</f>
        <v>#REF!</v>
      </c>
    </row>
    <row r="14" spans="1:2" x14ac:dyDescent="0.25">
      <c r="A14" s="146" t="e">
        <f>#REF!</f>
        <v>#REF!</v>
      </c>
      <c r="B14" s="658" t="e">
        <f>#REF!</f>
        <v>#REF!</v>
      </c>
    </row>
    <row r="15" spans="1:2" x14ac:dyDescent="0.25">
      <c r="A15" s="146" t="e">
        <f>#REF!</f>
        <v>#REF!</v>
      </c>
      <c r="B15" s="658" t="e">
        <f>#REF!</f>
        <v>#REF!</v>
      </c>
    </row>
    <row r="16" spans="1:2" x14ac:dyDescent="0.25">
      <c r="A16" s="139" t="e">
        <f>#REF!</f>
        <v>#REF!</v>
      </c>
      <c r="B16" s="186" t="e">
        <f>#REF!</f>
        <v>#REF!</v>
      </c>
    </row>
    <row r="17" spans="1:2" x14ac:dyDescent="0.25">
      <c r="A17" s="139" t="e">
        <f>#REF!</f>
        <v>#REF!</v>
      </c>
      <c r="B17" s="186" t="e">
        <f>#REF!</f>
        <v>#REF!</v>
      </c>
    </row>
    <row r="18" spans="1:2" x14ac:dyDescent="0.25">
      <c r="A18" s="139" t="e">
        <f>#REF!</f>
        <v>#REF!</v>
      </c>
      <c r="B18" s="186" t="e">
        <f>#REF!</f>
        <v>#REF!</v>
      </c>
    </row>
    <row r="19" spans="1:2" x14ac:dyDescent="0.25">
      <c r="A19" s="139" t="e">
        <f>#REF!</f>
        <v>#REF!</v>
      </c>
      <c r="B19" s="186" t="e">
        <f>#REF!</f>
        <v>#REF!</v>
      </c>
    </row>
    <row r="20" spans="1:2" x14ac:dyDescent="0.25">
      <c r="A20" s="139" t="e">
        <f>#REF!</f>
        <v>#REF!</v>
      </c>
      <c r="B20" s="186" t="e">
        <f>#REF!</f>
        <v>#REF!</v>
      </c>
    </row>
    <row r="21" spans="1:2" x14ac:dyDescent="0.25">
      <c r="A21" s="139" t="e">
        <f>#REF!</f>
        <v>#REF!</v>
      </c>
      <c r="B21" s="186" t="e">
        <f>#REF!</f>
        <v>#REF!</v>
      </c>
    </row>
    <row r="22" spans="1:2" x14ac:dyDescent="0.25">
      <c r="A22" s="139" t="e">
        <f>#REF!</f>
        <v>#REF!</v>
      </c>
      <c r="B22" s="186" t="e">
        <f>#REF!</f>
        <v>#REF!</v>
      </c>
    </row>
    <row r="23" spans="1:2" x14ac:dyDescent="0.25">
      <c r="A23" s="139" t="e">
        <f>#REF!</f>
        <v>#REF!</v>
      </c>
      <c r="B23" s="186" t="e">
        <f>#REF!</f>
        <v>#REF!</v>
      </c>
    </row>
    <row r="24" spans="1:2" x14ac:dyDescent="0.25">
      <c r="A24" s="139" t="e">
        <f>#REF!</f>
        <v>#REF!</v>
      </c>
      <c r="B24" s="186" t="e">
        <f>#REF!</f>
        <v>#REF!</v>
      </c>
    </row>
    <row r="25" spans="1:2" x14ac:dyDescent="0.25">
      <c r="A25" s="139" t="e">
        <f>#REF!</f>
        <v>#REF!</v>
      </c>
      <c r="B25" s="186" t="e">
        <f>#REF!</f>
        <v>#REF!</v>
      </c>
    </row>
    <row r="26" spans="1:2" x14ac:dyDescent="0.25">
      <c r="A26" s="139" t="e">
        <f>#REF!</f>
        <v>#REF!</v>
      </c>
      <c r="B26" s="186" t="e">
        <f>#REF!</f>
        <v>#REF!</v>
      </c>
    </row>
    <row r="27" spans="1:2" x14ac:dyDescent="0.25">
      <c r="A27" s="139" t="e">
        <f>#REF!</f>
        <v>#REF!</v>
      </c>
      <c r="B27" s="186" t="e">
        <f>#REF!</f>
        <v>#REF!</v>
      </c>
    </row>
    <row r="28" spans="1:2" x14ac:dyDescent="0.25">
      <c r="A28" s="139" t="e">
        <f>#REF!</f>
        <v>#REF!</v>
      </c>
      <c r="B28" s="186" t="e">
        <f>#REF!</f>
        <v>#REF!</v>
      </c>
    </row>
    <row r="29" spans="1:2" x14ac:dyDescent="0.25">
      <c r="A29" s="139" t="e">
        <f>#REF!</f>
        <v>#REF!</v>
      </c>
      <c r="B29" s="186" t="e">
        <f>#REF!</f>
        <v>#REF!</v>
      </c>
    </row>
    <row r="30" spans="1:2" x14ac:dyDescent="0.25">
      <c r="A30" s="139" t="e">
        <f>#REF!</f>
        <v>#REF!</v>
      </c>
      <c r="B30" s="186" t="e">
        <f>#REF!</f>
        <v>#REF!</v>
      </c>
    </row>
    <row r="31" spans="1:2" x14ac:dyDescent="0.25">
      <c r="A31" s="139" t="e">
        <f>#REF!</f>
        <v>#REF!</v>
      </c>
      <c r="B31" s="186" t="e">
        <f>#REF!</f>
        <v>#REF!</v>
      </c>
    </row>
  </sheetData>
  <sortState xmlns:xlrd2="http://schemas.microsoft.com/office/spreadsheetml/2017/richdata2" ref="A3:B31">
    <sortCondition descending="1" ref="B2:B31"/>
  </sortState>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0000"/>
  </sheetPr>
  <dimension ref="A1:R14"/>
  <sheetViews>
    <sheetView workbookViewId="0"/>
  </sheetViews>
  <sheetFormatPr defaultRowHeight="15" x14ac:dyDescent="0.25"/>
  <cols>
    <col min="1" max="1" width="17.42578125" bestFit="1" customWidth="1"/>
    <col min="4" max="4" width="11.28515625" customWidth="1"/>
  </cols>
  <sheetData>
    <row r="1" spans="1:18" x14ac:dyDescent="0.25">
      <c r="A1" s="617" t="s">
        <v>738</v>
      </c>
      <c r="B1" s="719">
        <v>2022</v>
      </c>
      <c r="C1" s="720"/>
      <c r="D1" s="721"/>
      <c r="E1" s="719">
        <v>2018</v>
      </c>
      <c r="F1" s="720"/>
      <c r="G1" s="721"/>
      <c r="H1" s="720">
        <v>2014</v>
      </c>
      <c r="I1" s="720"/>
      <c r="J1" s="720"/>
      <c r="L1" s="507"/>
    </row>
    <row r="2" spans="1:18" x14ac:dyDescent="0.25">
      <c r="B2" s="614" t="s">
        <v>41</v>
      </c>
      <c r="C2" s="615" t="s">
        <v>736</v>
      </c>
      <c r="D2" s="616" t="s">
        <v>737</v>
      </c>
      <c r="E2" s="614" t="s">
        <v>41</v>
      </c>
      <c r="F2" s="615" t="s">
        <v>736</v>
      </c>
      <c r="G2" s="616" t="s">
        <v>737</v>
      </c>
      <c r="H2" s="615" t="s">
        <v>41</v>
      </c>
      <c r="I2" s="615" t="s">
        <v>736</v>
      </c>
      <c r="J2" s="615" t="s">
        <v>737</v>
      </c>
    </row>
    <row r="3" spans="1:18" x14ac:dyDescent="0.25">
      <c r="A3" s="390" t="s">
        <v>310</v>
      </c>
      <c r="B3" s="641" t="e">
        <f>#REF!</f>
        <v>#REF!</v>
      </c>
      <c r="C3" s="331">
        <f>'[4]2020'!$J$7</f>
        <v>40191</v>
      </c>
      <c r="D3" s="611" t="e">
        <f t="shared" ref="D3:D9" si="0">B3/C3*100</f>
        <v>#REF!</v>
      </c>
      <c r="E3" s="331">
        <v>13143</v>
      </c>
      <c r="F3" s="331">
        <f>'[5]C10.1_10.2 data'!C3</f>
        <v>33388</v>
      </c>
      <c r="G3" s="611">
        <f t="shared" ref="G3:G9" si="1">E3/F3*100</f>
        <v>39.364442314604048</v>
      </c>
      <c r="H3" s="331">
        <v>12670</v>
      </c>
      <c r="I3" s="331">
        <f>'[5]C10.1_10.2 data'!F3</f>
        <v>31733</v>
      </c>
      <c r="J3" s="507">
        <f t="shared" ref="J3:J9" si="2">H3/I3*100</f>
        <v>39.926889988340214</v>
      </c>
      <c r="L3" s="507" t="e">
        <f t="shared" ref="L3:M8" si="3">(B3-H3)/H3*100</f>
        <v>#REF!</v>
      </c>
      <c r="M3" s="507">
        <f>(C3-I3)/I3*100</f>
        <v>26.653641319761761</v>
      </c>
      <c r="N3" t="e">
        <f>(B3-H3)/H3*100</f>
        <v>#REF!</v>
      </c>
      <c r="P3" s="331" t="e">
        <f>B3-H3</f>
        <v>#REF!</v>
      </c>
    </row>
    <row r="4" spans="1:18" x14ac:dyDescent="0.25">
      <c r="A4" s="390" t="s">
        <v>344</v>
      </c>
      <c r="B4" s="641" t="e">
        <f>#REF!</f>
        <v>#REF!</v>
      </c>
      <c r="C4" s="331">
        <f>'[4]2020'!$J$6</f>
        <v>99295</v>
      </c>
      <c r="D4" s="611" t="e">
        <f t="shared" si="0"/>
        <v>#REF!</v>
      </c>
      <c r="E4" s="331">
        <v>25151</v>
      </c>
      <c r="F4" s="331">
        <f>'[5]C10.1_10.2 data'!C4</f>
        <v>83024</v>
      </c>
      <c r="G4" s="611">
        <f t="shared" si="1"/>
        <v>30.293650028907305</v>
      </c>
      <c r="H4" s="331">
        <v>22419</v>
      </c>
      <c r="I4" s="331">
        <f>'[5]C10.1_10.2 data'!F4</f>
        <v>68497</v>
      </c>
      <c r="J4" s="507">
        <f t="shared" si="2"/>
        <v>32.729900579587429</v>
      </c>
      <c r="L4" s="507" t="e">
        <f t="shared" si="3"/>
        <v>#REF!</v>
      </c>
      <c r="M4" s="507">
        <f t="shared" si="3"/>
        <v>44.962553104515521</v>
      </c>
      <c r="N4" t="e">
        <f>(B4-H4)/H4*100</f>
        <v>#REF!</v>
      </c>
      <c r="P4" s="331" t="e">
        <f>B4-H4</f>
        <v>#REF!</v>
      </c>
    </row>
    <row r="5" spans="1:18" x14ac:dyDescent="0.25">
      <c r="A5" s="379" t="s">
        <v>320</v>
      </c>
      <c r="B5" s="641" t="e">
        <f>#REF!</f>
        <v>#REF!</v>
      </c>
      <c r="C5" s="331">
        <f>'[4]2020'!$J$3</f>
        <v>168636</v>
      </c>
      <c r="D5" s="611" t="e">
        <f t="shared" si="0"/>
        <v>#REF!</v>
      </c>
      <c r="E5" s="331">
        <v>48632</v>
      </c>
      <c r="F5" s="331">
        <f>'[5]C10.1_10.2 data'!C5</f>
        <v>160173</v>
      </c>
      <c r="G5" s="611">
        <f t="shared" si="1"/>
        <v>30.362170902711444</v>
      </c>
      <c r="H5" s="331">
        <v>48101</v>
      </c>
      <c r="I5" s="331">
        <f>'[5]C10.1_10.2 data'!F5</f>
        <v>133052</v>
      </c>
      <c r="J5" s="507">
        <f t="shared" si="2"/>
        <v>36.15203078495626</v>
      </c>
      <c r="L5" s="507" t="e">
        <f t="shared" si="3"/>
        <v>#REF!</v>
      </c>
      <c r="M5" s="507">
        <f t="shared" si="3"/>
        <v>26.744430748880138</v>
      </c>
      <c r="N5" t="e">
        <f t="shared" ref="N5:N9" si="4">(B5-H5)/H5*100</f>
        <v>#REF!</v>
      </c>
      <c r="P5" s="331" t="e">
        <f t="shared" ref="P5:P8" si="5">B5-H5</f>
        <v>#REF!</v>
      </c>
    </row>
    <row r="6" spans="1:18" x14ac:dyDescent="0.25">
      <c r="A6" s="390" t="s">
        <v>330</v>
      </c>
      <c r="B6" s="641" t="e">
        <f>#REF!</f>
        <v>#REF!</v>
      </c>
      <c r="C6" s="331">
        <f>'[4]2020'!$J$4</f>
        <v>79498</v>
      </c>
      <c r="D6" s="611" t="e">
        <f t="shared" si="0"/>
        <v>#REF!</v>
      </c>
      <c r="E6" s="331">
        <v>26117</v>
      </c>
      <c r="F6" s="331">
        <f>'[5]C10.1_10.2 data'!C6</f>
        <v>72375</v>
      </c>
      <c r="G6" s="611">
        <f t="shared" si="1"/>
        <v>36.085664939550952</v>
      </c>
      <c r="H6" s="331">
        <v>24368</v>
      </c>
      <c r="I6" s="331">
        <f>'[5]C10.1_10.2 data'!F6</f>
        <v>67418</v>
      </c>
      <c r="J6" s="507">
        <f t="shared" si="2"/>
        <v>36.144649796790176</v>
      </c>
      <c r="L6" s="507" t="e">
        <f t="shared" si="3"/>
        <v>#REF!</v>
      </c>
      <c r="M6" s="507">
        <f t="shared" si="3"/>
        <v>17.918063425198021</v>
      </c>
      <c r="N6" t="e">
        <f t="shared" si="4"/>
        <v>#REF!</v>
      </c>
      <c r="P6" s="331" t="e">
        <f t="shared" si="5"/>
        <v>#REF!</v>
      </c>
    </row>
    <row r="7" spans="1:18" x14ac:dyDescent="0.25">
      <c r="A7" s="379" t="s">
        <v>311</v>
      </c>
      <c r="B7" s="641" t="e">
        <f>#REF!</f>
        <v>#REF!</v>
      </c>
      <c r="C7" s="331">
        <f>'[4]2020'!$J$2</f>
        <v>87438</v>
      </c>
      <c r="D7" s="611" t="e">
        <f t="shared" si="0"/>
        <v>#REF!</v>
      </c>
      <c r="E7" s="331">
        <v>35289</v>
      </c>
      <c r="F7" s="331">
        <f>'[5]C10.1_10.2 data'!C7</f>
        <v>82910</v>
      </c>
      <c r="G7" s="611">
        <f t="shared" si="1"/>
        <v>42.563020142322998</v>
      </c>
      <c r="H7" s="331">
        <v>34694</v>
      </c>
      <c r="I7" s="331">
        <f>'[5]C10.1_10.2 data'!F7</f>
        <v>79833</v>
      </c>
      <c r="J7" s="507">
        <f t="shared" si="2"/>
        <v>43.458219032229778</v>
      </c>
      <c r="L7" s="507" t="e">
        <f t="shared" si="3"/>
        <v>#REF!</v>
      </c>
      <c r="M7" s="507">
        <f t="shared" si="3"/>
        <v>9.5261358085002446</v>
      </c>
      <c r="N7" t="e">
        <f t="shared" si="4"/>
        <v>#REF!</v>
      </c>
      <c r="P7" s="331" t="e">
        <f t="shared" si="5"/>
        <v>#REF!</v>
      </c>
    </row>
    <row r="8" spans="1:18" x14ac:dyDescent="0.25">
      <c r="A8" s="390" t="s">
        <v>337</v>
      </c>
      <c r="B8" s="641" t="e">
        <f>#REF!</f>
        <v>#REF!</v>
      </c>
      <c r="C8" s="331">
        <f>'[4]2020'!$J$5</f>
        <v>66993</v>
      </c>
      <c r="D8" s="611" t="e">
        <f t="shared" si="0"/>
        <v>#REF!</v>
      </c>
      <c r="E8" s="331">
        <v>23193</v>
      </c>
      <c r="F8" s="331">
        <f>'[5]C10.1_10.2 data'!C8</f>
        <v>61689</v>
      </c>
      <c r="G8" s="611">
        <f t="shared" si="1"/>
        <v>37.596654184700675</v>
      </c>
      <c r="H8" s="331">
        <v>21769</v>
      </c>
      <c r="I8" s="331">
        <f>'[5]C10.1_10.2 data'!F8</f>
        <v>59158</v>
      </c>
      <c r="J8" s="507">
        <f t="shared" si="2"/>
        <v>36.798066195611753</v>
      </c>
      <c r="L8" s="507" t="e">
        <f t="shared" si="3"/>
        <v>#REF!</v>
      </c>
      <c r="M8" s="507">
        <f t="shared" si="3"/>
        <v>13.244193515669899</v>
      </c>
      <c r="N8" t="e">
        <f t="shared" si="4"/>
        <v>#REF!</v>
      </c>
      <c r="P8" s="331" t="e">
        <f t="shared" si="5"/>
        <v>#REF!</v>
      </c>
    </row>
    <row r="9" spans="1:18" x14ac:dyDescent="0.25">
      <c r="A9" s="605" t="s">
        <v>1</v>
      </c>
      <c r="B9" s="612" t="e">
        <f>SUM(B3:B8)</f>
        <v>#REF!</v>
      </c>
      <c r="C9" s="606">
        <f>SUM(C3:C8)</f>
        <v>542051</v>
      </c>
      <c r="D9" s="613" t="e">
        <f t="shared" si="0"/>
        <v>#REF!</v>
      </c>
      <c r="E9" s="612">
        <f>SUM(E3:E8)</f>
        <v>171525</v>
      </c>
      <c r="F9" s="606">
        <f>SUM(F3:F8)</f>
        <v>493559</v>
      </c>
      <c r="G9" s="613">
        <f t="shared" si="1"/>
        <v>34.752684076270519</v>
      </c>
      <c r="H9" s="606">
        <f>SUM(H3:H8)</f>
        <v>164021</v>
      </c>
      <c r="I9" s="606">
        <f>SUM(I3:I8)</f>
        <v>439691</v>
      </c>
      <c r="J9" s="610">
        <f t="shared" si="2"/>
        <v>37.303697369288884</v>
      </c>
      <c r="L9" s="507" t="e">
        <f>(B9-H9)/H9*100</f>
        <v>#REF!</v>
      </c>
      <c r="M9" s="507">
        <f>(C9-I9)/I9*100</f>
        <v>23.279985262377441</v>
      </c>
      <c r="N9" t="e">
        <f t="shared" si="4"/>
        <v>#REF!</v>
      </c>
    </row>
    <row r="10" spans="1:18" x14ac:dyDescent="0.25">
      <c r="A10" s="575" t="s">
        <v>619</v>
      </c>
      <c r="B10" s="588" t="e">
        <f>B9-#REF!</f>
        <v>#REF!</v>
      </c>
    </row>
    <row r="11" spans="1:18" x14ac:dyDescent="0.25">
      <c r="A11" s="617" t="s">
        <v>739</v>
      </c>
      <c r="D11" s="645"/>
      <c r="I11" s="507" t="e">
        <f>(B9-H9)/H9*100</f>
        <v>#REF!</v>
      </c>
      <c r="J11" s="507">
        <f>(C9-I9)/I9*100</f>
        <v>23.279985262377441</v>
      </c>
      <c r="R11" s="507" t="e">
        <f>D7-D4</f>
        <v>#REF!</v>
      </c>
    </row>
    <row r="12" spans="1:18" x14ac:dyDescent="0.25">
      <c r="A12" t="s">
        <v>1</v>
      </c>
      <c r="B12" s="607">
        <v>2010</v>
      </c>
      <c r="C12" s="607">
        <v>2011</v>
      </c>
      <c r="D12" s="607">
        <v>2012</v>
      </c>
      <c r="E12" s="607">
        <v>2013</v>
      </c>
      <c r="F12" s="607">
        <v>2014</v>
      </c>
      <c r="G12" s="607">
        <v>2015</v>
      </c>
      <c r="H12" s="607">
        <v>2016</v>
      </c>
      <c r="I12" s="607">
        <v>2017</v>
      </c>
      <c r="J12" s="607">
        <v>2018</v>
      </c>
      <c r="K12" s="607">
        <v>2019</v>
      </c>
      <c r="L12" s="607">
        <v>2020</v>
      </c>
      <c r="M12" s="607">
        <v>2021</v>
      </c>
      <c r="N12" s="607">
        <v>2022</v>
      </c>
    </row>
    <row r="13" spans="1:18" x14ac:dyDescent="0.25">
      <c r="A13" t="s">
        <v>733</v>
      </c>
      <c r="B13" s="331">
        <v>152828</v>
      </c>
      <c r="C13" s="331">
        <v>156977</v>
      </c>
      <c r="D13" s="588">
        <v>158558</v>
      </c>
      <c r="E13" s="588">
        <v>160895</v>
      </c>
      <c r="F13" s="588">
        <v>164021</v>
      </c>
      <c r="G13" s="588">
        <v>167069</v>
      </c>
      <c r="H13" s="588">
        <v>170816</v>
      </c>
      <c r="I13" s="588">
        <v>169767</v>
      </c>
      <c r="J13" s="588">
        <v>171525</v>
      </c>
      <c r="K13" s="588">
        <v>171986</v>
      </c>
      <c r="L13" s="588">
        <v>176652</v>
      </c>
      <c r="M13" s="588">
        <v>191408</v>
      </c>
      <c r="N13" s="588">
        <v>186590</v>
      </c>
      <c r="P13" s="575" t="s">
        <v>774</v>
      </c>
    </row>
    <row r="14" spans="1:18" x14ac:dyDescent="0.25">
      <c r="A14" s="516" t="s">
        <v>734</v>
      </c>
      <c r="B14" s="516">
        <f>(B13-152960)/152960</f>
        <v>-8.6297071129707117E-4</v>
      </c>
      <c r="C14" s="516">
        <f>(C13-B13)/B13</f>
        <v>2.7148166566336011E-2</v>
      </c>
      <c r="D14" s="516">
        <f t="shared" ref="D14:H14" si="6">(D13-C13)/C13</f>
        <v>1.0071539142676953E-2</v>
      </c>
      <c r="E14" s="516">
        <f t="shared" si="6"/>
        <v>1.4739086012689364E-2</v>
      </c>
      <c r="F14" s="516">
        <f t="shared" si="6"/>
        <v>1.9428820037912926E-2</v>
      </c>
      <c r="G14" s="516">
        <f t="shared" si="6"/>
        <v>1.8582986324921807E-2</v>
      </c>
      <c r="H14" s="516">
        <f t="shared" si="6"/>
        <v>2.2427859148016687E-2</v>
      </c>
      <c r="I14" s="516">
        <f t="shared" ref="I14" si="7">(I13-H13)/H13</f>
        <v>-6.1411109029599099E-3</v>
      </c>
      <c r="J14" s="516">
        <f>(J13-I13)/I13</f>
        <v>1.0355369418084787E-2</v>
      </c>
      <c r="K14" s="516">
        <f t="shared" ref="K14" si="8">(K13-J13)/J13</f>
        <v>2.6876548608074625E-3</v>
      </c>
      <c r="L14" s="516">
        <f t="shared" ref="L14" si="9">(L13-K13)/K13</f>
        <v>2.7130115241938296E-2</v>
      </c>
      <c r="M14" s="516">
        <f>(M13-L13)/L13</f>
        <v>8.3531462989380245E-2</v>
      </c>
      <c r="N14" s="516">
        <f t="shared" ref="N14" si="10">(N13-M13)/M13</f>
        <v>-2.5171361698570593E-2</v>
      </c>
      <c r="O14" s="608"/>
      <c r="P14" s="608"/>
    </row>
  </sheetData>
  <sortState xmlns:xlrd2="http://schemas.microsoft.com/office/spreadsheetml/2017/richdata2" ref="A3:J8">
    <sortCondition ref="A3:A8"/>
  </sortState>
  <mergeCells count="3">
    <mergeCell ref="B1:D1"/>
    <mergeCell ref="E1:G1"/>
    <mergeCell ref="H1:J1"/>
  </mergeCells>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6C8DE-FFE4-473C-AA1C-518D30C797BF}">
  <sheetPr>
    <tabColor rgb="FFFF0000"/>
  </sheetPr>
  <dimension ref="B1:C77"/>
  <sheetViews>
    <sheetView workbookViewId="0"/>
  </sheetViews>
  <sheetFormatPr defaultRowHeight="15" x14ac:dyDescent="0.25"/>
  <cols>
    <col min="2" max="2" width="22.85546875" bestFit="1" customWidth="1"/>
    <col min="3" max="3" width="25.5703125" style="331" bestFit="1" customWidth="1"/>
  </cols>
  <sheetData>
    <row r="1" spans="2:3" x14ac:dyDescent="0.25">
      <c r="C1" s="331" t="s">
        <v>773</v>
      </c>
    </row>
    <row r="2" spans="2:3" x14ac:dyDescent="0.25">
      <c r="B2" t="s">
        <v>340</v>
      </c>
      <c r="C2" s="331" t="e">
        <f>#REF!*1000/#REF!</f>
        <v>#REF!</v>
      </c>
    </row>
    <row r="3" spans="2:3" x14ac:dyDescent="0.25">
      <c r="B3" t="s">
        <v>407</v>
      </c>
      <c r="C3" s="331" t="e">
        <f>#REF!*1000/#REF!</f>
        <v>#REF!</v>
      </c>
    </row>
    <row r="4" spans="2:3" x14ac:dyDescent="0.25">
      <c r="B4" s="673" t="s">
        <v>346</v>
      </c>
      <c r="C4" s="331" t="e">
        <f>#REF!*1000/#REF!</f>
        <v>#REF!</v>
      </c>
    </row>
    <row r="5" spans="2:3" x14ac:dyDescent="0.25">
      <c r="B5" t="s">
        <v>404</v>
      </c>
      <c r="C5" s="331" t="e">
        <f>#REF!*1000/#REF!</f>
        <v>#REF!</v>
      </c>
    </row>
    <row r="6" spans="2:3" x14ac:dyDescent="0.25">
      <c r="B6" t="s">
        <v>392</v>
      </c>
      <c r="C6" s="331" t="e">
        <f>#REF!*1000/#REF!</f>
        <v>#REF!</v>
      </c>
    </row>
    <row r="7" spans="2:3" x14ac:dyDescent="0.25">
      <c r="B7" t="s">
        <v>343</v>
      </c>
      <c r="C7" s="331" t="e">
        <f>#REF!*1000/#REF!</f>
        <v>#REF!</v>
      </c>
    </row>
    <row r="8" spans="2:3" x14ac:dyDescent="0.25">
      <c r="B8" t="s">
        <v>319</v>
      </c>
      <c r="C8" s="331" t="e">
        <f>#REF!*1000/#REF!</f>
        <v>#REF!</v>
      </c>
    </row>
    <row r="9" spans="2:3" x14ac:dyDescent="0.25">
      <c r="B9" t="s">
        <v>333</v>
      </c>
      <c r="C9" s="331" t="e">
        <f>#REF!*1000/#REF!</f>
        <v>#REF!</v>
      </c>
    </row>
    <row r="10" spans="2:3" x14ac:dyDescent="0.25">
      <c r="B10" s="24" t="s">
        <v>344</v>
      </c>
      <c r="C10" s="599" t="e">
        <f>#REF!*1000/#REF!</f>
        <v>#REF!</v>
      </c>
    </row>
    <row r="11" spans="2:3" x14ac:dyDescent="0.25">
      <c r="B11" t="s">
        <v>396</v>
      </c>
      <c r="C11" s="331" t="e">
        <f>#REF!*1000/#REF!</f>
        <v>#REF!</v>
      </c>
    </row>
    <row r="12" spans="2:3" x14ac:dyDescent="0.25">
      <c r="B12" t="s">
        <v>353</v>
      </c>
      <c r="C12" s="331" t="e">
        <f>#REF!*1000/#REF!</f>
        <v>#REF!</v>
      </c>
    </row>
    <row r="13" spans="2:3" x14ac:dyDescent="0.25">
      <c r="B13" t="s">
        <v>398</v>
      </c>
      <c r="C13" s="331" t="e">
        <f>#REF!*1000/#REF!</f>
        <v>#REF!</v>
      </c>
    </row>
    <row r="14" spans="2:3" x14ac:dyDescent="0.25">
      <c r="B14" t="s">
        <v>345</v>
      </c>
      <c r="C14" s="331" t="e">
        <f>#REF!*1000/#REF!</f>
        <v>#REF!</v>
      </c>
    </row>
    <row r="15" spans="2:3" x14ac:dyDescent="0.25">
      <c r="B15" t="s">
        <v>350</v>
      </c>
      <c r="C15" s="331" t="e">
        <f>#REF!*1000/#REF!</f>
        <v>#REF!</v>
      </c>
    </row>
    <row r="16" spans="2:3" x14ac:dyDescent="0.25">
      <c r="B16" t="s">
        <v>351</v>
      </c>
      <c r="C16" s="331" t="e">
        <f>#REF!*1000/#REF!</f>
        <v>#REF!</v>
      </c>
    </row>
    <row r="17" spans="2:3" x14ac:dyDescent="0.25">
      <c r="B17" t="s">
        <v>357</v>
      </c>
      <c r="C17" s="331" t="e">
        <f>#REF!*1000/#REF!</f>
        <v>#REF!</v>
      </c>
    </row>
    <row r="18" spans="2:3" x14ac:dyDescent="0.25">
      <c r="B18" t="s">
        <v>347</v>
      </c>
      <c r="C18" s="331" t="e">
        <f>#REF!*1000/#REF!</f>
        <v>#REF!</v>
      </c>
    </row>
    <row r="19" spans="2:3" x14ac:dyDescent="0.25">
      <c r="B19" t="s">
        <v>393</v>
      </c>
      <c r="C19" s="331" t="e">
        <f>#REF!*1000/#REF!</f>
        <v>#REF!</v>
      </c>
    </row>
    <row r="20" spans="2:3" x14ac:dyDescent="0.25">
      <c r="B20" t="s">
        <v>409</v>
      </c>
      <c r="C20" s="331" t="e">
        <f>#REF!*1000/#REF!</f>
        <v>#REF!</v>
      </c>
    </row>
    <row r="21" spans="2:3" x14ac:dyDescent="0.25">
      <c r="B21" t="s">
        <v>401</v>
      </c>
      <c r="C21" s="331" t="e">
        <f>#REF!*1000/#REF!</f>
        <v>#REF!</v>
      </c>
    </row>
    <row r="22" spans="2:3" x14ac:dyDescent="0.25">
      <c r="B22" t="s">
        <v>390</v>
      </c>
      <c r="C22" s="331" t="e">
        <f>#REF!*1000/#REF!</f>
        <v>#REF!</v>
      </c>
    </row>
    <row r="23" spans="2:3" x14ac:dyDescent="0.25">
      <c r="B23" t="s">
        <v>336</v>
      </c>
      <c r="C23" s="331" t="e">
        <f>#REF!*1000/#REF!</f>
        <v>#REF!</v>
      </c>
    </row>
    <row r="24" spans="2:3" x14ac:dyDescent="0.25">
      <c r="B24" t="s">
        <v>355</v>
      </c>
      <c r="C24" s="331" t="e">
        <f>#REF!*1000/#REF!</f>
        <v>#REF!</v>
      </c>
    </row>
    <row r="25" spans="2:3" x14ac:dyDescent="0.25">
      <c r="B25" s="24" t="s">
        <v>330</v>
      </c>
      <c r="C25" s="599" t="e">
        <f>#REF!*1000/#REF!</f>
        <v>#REF!</v>
      </c>
    </row>
    <row r="26" spans="2:3" x14ac:dyDescent="0.25">
      <c r="B26" t="s">
        <v>325</v>
      </c>
      <c r="C26" s="331" t="e">
        <f>#REF!*1000/#REF!</f>
        <v>#REF!</v>
      </c>
    </row>
    <row r="27" spans="2:3" x14ac:dyDescent="0.25">
      <c r="B27" t="s">
        <v>327</v>
      </c>
      <c r="C27" s="331" t="e">
        <f>#REF!*1000/#REF!</f>
        <v>#REF!</v>
      </c>
    </row>
    <row r="28" spans="2:3" x14ac:dyDescent="0.25">
      <c r="B28" t="s">
        <v>334</v>
      </c>
      <c r="C28" s="331" t="e">
        <f>#REF!*1000/#REF!</f>
        <v>#REF!</v>
      </c>
    </row>
    <row r="29" spans="2:3" x14ac:dyDescent="0.25">
      <c r="B29" t="s">
        <v>354</v>
      </c>
      <c r="C29" s="331" t="e">
        <f>#REF!*1000/#REF!</f>
        <v>#REF!</v>
      </c>
    </row>
    <row r="30" spans="2:3" x14ac:dyDescent="0.25">
      <c r="B30" t="s">
        <v>348</v>
      </c>
      <c r="C30" s="331" t="e">
        <f>#REF!*1000/#REF!</f>
        <v>#REF!</v>
      </c>
    </row>
    <row r="31" spans="2:3" x14ac:dyDescent="0.25">
      <c r="B31" t="s">
        <v>312</v>
      </c>
      <c r="C31" s="331" t="e">
        <f>#REF!*1000/#REF!</f>
        <v>#REF!</v>
      </c>
    </row>
    <row r="32" spans="2:3" x14ac:dyDescent="0.25">
      <c r="B32" s="24" t="s">
        <v>310</v>
      </c>
      <c r="C32" s="599" t="e">
        <f>#REF!*1000/#REF!</f>
        <v>#REF!</v>
      </c>
    </row>
    <row r="33" spans="2:3" x14ac:dyDescent="0.25">
      <c r="B33" t="s">
        <v>400</v>
      </c>
      <c r="C33" s="331" t="e">
        <f>#REF!*1000/#REF!</f>
        <v>#REF!</v>
      </c>
    </row>
    <row r="34" spans="2:3" x14ac:dyDescent="0.25">
      <c r="B34" t="s">
        <v>387</v>
      </c>
      <c r="C34" s="331" t="e">
        <f>#REF!*1000/#REF!</f>
        <v>#REF!</v>
      </c>
    </row>
    <row r="35" spans="2:3" x14ac:dyDescent="0.25">
      <c r="B35" t="s">
        <v>356</v>
      </c>
      <c r="C35" s="331" t="e">
        <f>#REF!*1000/#REF!</f>
        <v>#REF!</v>
      </c>
    </row>
    <row r="36" spans="2:3" x14ac:dyDescent="0.25">
      <c r="B36" t="s">
        <v>332</v>
      </c>
      <c r="C36" s="331" t="e">
        <f>#REF!*1000/#REF!</f>
        <v>#REF!</v>
      </c>
    </row>
    <row r="37" spans="2:3" x14ac:dyDescent="0.25">
      <c r="B37" t="s">
        <v>324</v>
      </c>
      <c r="C37" s="331" t="e">
        <f>#REF!*1000/#REF!</f>
        <v>#REF!</v>
      </c>
    </row>
    <row r="38" spans="2:3" x14ac:dyDescent="0.25">
      <c r="B38" t="s">
        <v>358</v>
      </c>
      <c r="C38" s="331" t="e">
        <f>#REF!*1000/#REF!</f>
        <v>#REF!</v>
      </c>
    </row>
    <row r="39" spans="2:3" x14ac:dyDescent="0.25">
      <c r="B39" s="24" t="s">
        <v>309</v>
      </c>
      <c r="C39" s="599" t="e">
        <f>#REF!*1000/#REF!</f>
        <v>#REF!</v>
      </c>
    </row>
    <row r="40" spans="2:3" x14ac:dyDescent="0.25">
      <c r="B40" t="s">
        <v>342</v>
      </c>
      <c r="C40" s="331" t="e">
        <f>#REF!*1000/#REF!</f>
        <v>#REF!</v>
      </c>
    </row>
    <row r="41" spans="2:3" x14ac:dyDescent="0.25">
      <c r="B41" s="24" t="s">
        <v>199</v>
      </c>
      <c r="C41" s="599" t="e">
        <f>#REF!*1000/#REF!</f>
        <v>#REF!</v>
      </c>
    </row>
    <row r="42" spans="2:3" x14ac:dyDescent="0.25">
      <c r="B42" t="s">
        <v>408</v>
      </c>
      <c r="C42" s="331" t="e">
        <f>#REF!*1000/#REF!</f>
        <v>#REF!</v>
      </c>
    </row>
    <row r="43" spans="2:3" x14ac:dyDescent="0.25">
      <c r="B43" t="s">
        <v>349</v>
      </c>
      <c r="C43" s="331" t="e">
        <f>#REF!*1000/#REF!</f>
        <v>#REF!</v>
      </c>
    </row>
    <row r="44" spans="2:3" x14ac:dyDescent="0.25">
      <c r="B44" t="s">
        <v>399</v>
      </c>
      <c r="C44" s="331" t="e">
        <f>#REF!*1000/#REF!</f>
        <v>#REF!</v>
      </c>
    </row>
    <row r="45" spans="2:3" x14ac:dyDescent="0.25">
      <c r="B45" t="s">
        <v>352</v>
      </c>
      <c r="C45" s="331" t="e">
        <f>#REF!*1000/#REF!</f>
        <v>#REF!</v>
      </c>
    </row>
    <row r="46" spans="2:3" x14ac:dyDescent="0.25">
      <c r="B46" t="s">
        <v>321</v>
      </c>
      <c r="C46" s="331" t="e">
        <f>#REF!*1000/#REF!</f>
        <v>#REF!</v>
      </c>
    </row>
    <row r="47" spans="2:3" x14ac:dyDescent="0.25">
      <c r="B47" s="24" t="s">
        <v>337</v>
      </c>
      <c r="C47" s="599" t="e">
        <f>#REF!*1000/#REF!</f>
        <v>#REF!</v>
      </c>
    </row>
    <row r="48" spans="2:3" x14ac:dyDescent="0.25">
      <c r="B48" t="s">
        <v>397</v>
      </c>
      <c r="C48" s="331" t="e">
        <f>#REF!*1000/#REF!</f>
        <v>#REF!</v>
      </c>
    </row>
    <row r="49" spans="2:3" x14ac:dyDescent="0.25">
      <c r="B49" t="s">
        <v>394</v>
      </c>
      <c r="C49" s="331" t="e">
        <f>#REF!*1000/#REF!</f>
        <v>#REF!</v>
      </c>
    </row>
    <row r="50" spans="2:3" x14ac:dyDescent="0.25">
      <c r="B50" t="s">
        <v>335</v>
      </c>
      <c r="C50" s="331" t="e">
        <f>#REF!*1000/#REF!</f>
        <v>#REF!</v>
      </c>
    </row>
    <row r="51" spans="2:3" x14ac:dyDescent="0.25">
      <c r="B51" t="s">
        <v>389</v>
      </c>
      <c r="C51" s="331" t="e">
        <f>#REF!*1000/#REF!</f>
        <v>#REF!</v>
      </c>
    </row>
    <row r="52" spans="2:3" x14ac:dyDescent="0.25">
      <c r="B52" t="s">
        <v>328</v>
      </c>
      <c r="C52" s="331" t="e">
        <f>#REF!*1000/#REF!</f>
        <v>#REF!</v>
      </c>
    </row>
    <row r="53" spans="2:3" x14ac:dyDescent="0.25">
      <c r="B53" t="s">
        <v>410</v>
      </c>
      <c r="C53" s="331" t="e">
        <f>#REF!*1000/#REF!</f>
        <v>#REF!</v>
      </c>
    </row>
    <row r="54" spans="2:3" x14ac:dyDescent="0.25">
      <c r="B54" s="24" t="s">
        <v>311</v>
      </c>
      <c r="C54" s="599" t="e">
        <f>#REF!*1000/#REF!</f>
        <v>#REF!</v>
      </c>
    </row>
    <row r="55" spans="2:3" x14ac:dyDescent="0.25">
      <c r="B55" t="s">
        <v>331</v>
      </c>
      <c r="C55" s="331" t="e">
        <f>#REF!*1000/#REF!</f>
        <v>#REF!</v>
      </c>
    </row>
    <row r="56" spans="2:3" x14ac:dyDescent="0.25">
      <c r="B56" t="s">
        <v>341</v>
      </c>
      <c r="C56" s="331" t="e">
        <f>#REF!*1000/#REF!</f>
        <v>#REF!</v>
      </c>
    </row>
    <row r="57" spans="2:3" x14ac:dyDescent="0.25">
      <c r="B57" s="24" t="s">
        <v>320</v>
      </c>
      <c r="C57" s="599" t="e">
        <f>#REF!*1000/#REF!</f>
        <v>#REF!</v>
      </c>
    </row>
    <row r="58" spans="2:3" x14ac:dyDescent="0.25">
      <c r="B58" t="s">
        <v>314</v>
      </c>
      <c r="C58" s="331" t="e">
        <f>#REF!*1000/#REF!</f>
        <v>#REF!</v>
      </c>
    </row>
    <row r="59" spans="2:3" x14ac:dyDescent="0.25">
      <c r="B59" t="s">
        <v>403</v>
      </c>
      <c r="C59" s="331" t="e">
        <f>#REF!*1000/#REF!</f>
        <v>#REF!</v>
      </c>
    </row>
    <row r="60" spans="2:3" x14ac:dyDescent="0.25">
      <c r="B60" t="s">
        <v>322</v>
      </c>
      <c r="C60" s="331" t="e">
        <f>#REF!*1000/#REF!</f>
        <v>#REF!</v>
      </c>
    </row>
    <row r="61" spans="2:3" x14ac:dyDescent="0.25">
      <c r="B61" t="s">
        <v>395</v>
      </c>
      <c r="C61" s="331" t="e">
        <f>#REF!*1000/#REF!</f>
        <v>#REF!</v>
      </c>
    </row>
    <row r="62" spans="2:3" x14ac:dyDescent="0.25">
      <c r="B62" t="s">
        <v>326</v>
      </c>
      <c r="C62" s="331" t="e">
        <f>#REF!*1000/#REF!</f>
        <v>#REF!</v>
      </c>
    </row>
    <row r="63" spans="2:3" x14ac:dyDescent="0.25">
      <c r="B63" t="s">
        <v>323</v>
      </c>
      <c r="C63" s="331" t="e">
        <f>#REF!*1000/#REF!</f>
        <v>#REF!</v>
      </c>
    </row>
    <row r="64" spans="2:3" x14ac:dyDescent="0.25">
      <c r="B64" t="s">
        <v>338</v>
      </c>
      <c r="C64" s="331" t="e">
        <f>#REF!*1000/#REF!</f>
        <v>#REF!</v>
      </c>
    </row>
    <row r="65" spans="2:3" x14ac:dyDescent="0.25">
      <c r="B65" t="s">
        <v>316</v>
      </c>
      <c r="C65" s="331" t="e">
        <f>#REF!*1000/#REF!</f>
        <v>#REF!</v>
      </c>
    </row>
    <row r="66" spans="2:3" x14ac:dyDescent="0.25">
      <c r="B66" t="s">
        <v>406</v>
      </c>
      <c r="C66" s="331" t="e">
        <f>#REF!*1000/#REF!</f>
        <v>#REF!</v>
      </c>
    </row>
    <row r="67" spans="2:3" x14ac:dyDescent="0.25">
      <c r="B67" t="s">
        <v>315</v>
      </c>
      <c r="C67" s="331" t="e">
        <f>#REF!*1000/#REF!</f>
        <v>#REF!</v>
      </c>
    </row>
    <row r="68" spans="2:3" x14ac:dyDescent="0.25">
      <c r="B68" t="s">
        <v>391</v>
      </c>
      <c r="C68" s="331" t="e">
        <f>#REF!*1000/#REF!</f>
        <v>#REF!</v>
      </c>
    </row>
    <row r="69" spans="2:3" x14ac:dyDescent="0.25">
      <c r="B69" t="s">
        <v>388</v>
      </c>
      <c r="C69" s="331" t="e">
        <f>#REF!*1000/#REF!</f>
        <v>#REF!</v>
      </c>
    </row>
    <row r="70" spans="2:3" x14ac:dyDescent="0.25">
      <c r="B70" t="s">
        <v>405</v>
      </c>
      <c r="C70" s="331" t="e">
        <f>#REF!*1000/#REF!</f>
        <v>#REF!</v>
      </c>
    </row>
    <row r="71" spans="2:3" x14ac:dyDescent="0.25">
      <c r="B71" t="s">
        <v>318</v>
      </c>
      <c r="C71" s="331" t="e">
        <f>#REF!*1000/#REF!</f>
        <v>#REF!</v>
      </c>
    </row>
    <row r="72" spans="2:3" x14ac:dyDescent="0.25">
      <c r="B72" t="s">
        <v>313</v>
      </c>
      <c r="C72" s="331" t="e">
        <f>#REF!*1000/#REF!</f>
        <v>#REF!</v>
      </c>
    </row>
    <row r="73" spans="2:3" x14ac:dyDescent="0.25">
      <c r="B73" t="s">
        <v>329</v>
      </c>
      <c r="C73" s="331" t="e">
        <f>#REF!*1000/#REF!</f>
        <v>#REF!</v>
      </c>
    </row>
    <row r="74" spans="2:3" x14ac:dyDescent="0.25">
      <c r="B74" t="s">
        <v>411</v>
      </c>
      <c r="C74" s="331" t="e">
        <f>#REF!*1000/#REF!</f>
        <v>#REF!</v>
      </c>
    </row>
    <row r="75" spans="2:3" x14ac:dyDescent="0.25">
      <c r="B75" t="s">
        <v>317</v>
      </c>
      <c r="C75" s="331" t="e">
        <f>#REF!*1000/#REF!</f>
        <v>#REF!</v>
      </c>
    </row>
    <row r="76" spans="2:3" x14ac:dyDescent="0.25">
      <c r="B76" t="s">
        <v>402</v>
      </c>
      <c r="C76" s="331" t="e">
        <f>#REF!*1000/#REF!</f>
        <v>#REF!</v>
      </c>
    </row>
    <row r="77" spans="2:3" x14ac:dyDescent="0.25">
      <c r="B77" t="s">
        <v>339</v>
      </c>
      <c r="C77" s="331" t="e">
        <f>#REF!*1000/#REF!</f>
        <v>#REF!</v>
      </c>
    </row>
  </sheetData>
  <sortState xmlns:xlrd2="http://schemas.microsoft.com/office/spreadsheetml/2017/richdata2" ref="B2:C77">
    <sortCondition ref="C1:C77"/>
  </sortState>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22306-108E-4B4C-9B35-53F420AB4DB2}">
  <sheetPr>
    <tabColor rgb="FFFF0000"/>
  </sheetPr>
  <dimension ref="A1:I81"/>
  <sheetViews>
    <sheetView workbookViewId="0"/>
  </sheetViews>
  <sheetFormatPr defaultColWidth="8.85546875" defaultRowHeight="15" x14ac:dyDescent="0.25"/>
  <cols>
    <col min="1" max="1" width="4.7109375" customWidth="1"/>
    <col min="2" max="2" width="22.5703125" customWidth="1"/>
    <col min="3" max="3" width="21.140625" bestFit="1" customWidth="1"/>
    <col min="4" max="4" width="4.7109375" customWidth="1"/>
    <col min="5" max="5" width="22.5703125" customWidth="1"/>
    <col min="6" max="6" width="21.140625" customWidth="1"/>
    <col min="7" max="8" width="10.7109375" customWidth="1"/>
  </cols>
  <sheetData>
    <row r="1" spans="1:9" x14ac:dyDescent="0.25">
      <c r="A1" s="49" t="s">
        <v>834</v>
      </c>
    </row>
    <row r="2" spans="1:9" ht="15.75" thickBot="1" x14ac:dyDescent="0.3"/>
    <row r="3" spans="1:9" x14ac:dyDescent="0.25">
      <c r="A3" s="722" t="s">
        <v>306</v>
      </c>
      <c r="B3" s="723"/>
      <c r="C3" s="444" t="s">
        <v>833</v>
      </c>
      <c r="D3" s="722" t="s">
        <v>306</v>
      </c>
      <c r="E3" s="723"/>
      <c r="F3" s="453" t="s">
        <v>833</v>
      </c>
      <c r="G3" s="646"/>
      <c r="H3" s="646"/>
    </row>
    <row r="4" spans="1:9" x14ac:dyDescent="0.25">
      <c r="A4" s="724"/>
      <c r="B4" s="725"/>
      <c r="C4" s="360" t="s">
        <v>1</v>
      </c>
      <c r="D4" s="724"/>
      <c r="E4" s="725"/>
      <c r="F4" s="451" t="s">
        <v>1</v>
      </c>
      <c r="G4" s="647"/>
      <c r="H4" s="647"/>
    </row>
    <row r="5" spans="1:9" x14ac:dyDescent="0.25">
      <c r="A5" s="29"/>
      <c r="B5" s="29"/>
      <c r="C5" s="445"/>
      <c r="F5" s="454"/>
    </row>
    <row r="6" spans="1:9" x14ac:dyDescent="0.25">
      <c r="A6" s="30" t="s">
        <v>309</v>
      </c>
      <c r="B6" s="30"/>
      <c r="C6" s="500" t="e">
        <f>#REF!*1000/#REF!</f>
        <v>#REF!</v>
      </c>
      <c r="F6" s="448"/>
    </row>
    <row r="7" spans="1:9" x14ac:dyDescent="0.25">
      <c r="A7" s="29"/>
      <c r="B7" s="29"/>
      <c r="C7" s="501"/>
      <c r="F7" s="448"/>
    </row>
    <row r="8" spans="1:9" x14ac:dyDescent="0.25">
      <c r="A8" s="374" t="s">
        <v>199</v>
      </c>
      <c r="B8" s="30"/>
      <c r="C8" s="500" t="e">
        <f>#REF!*1000/#REF!</f>
        <v>#REF!</v>
      </c>
      <c r="F8" s="448"/>
    </row>
    <row r="9" spans="1:9" x14ac:dyDescent="0.25">
      <c r="A9" s="375"/>
      <c r="B9" s="29"/>
      <c r="C9" s="501"/>
      <c r="F9" s="448"/>
    </row>
    <row r="10" spans="1:9" x14ac:dyDescent="0.25">
      <c r="A10" s="374" t="s">
        <v>310</v>
      </c>
      <c r="B10" s="30"/>
      <c r="C10" s="502" t="e">
        <f>#REF!*1000/#REF!</f>
        <v>#REF!</v>
      </c>
      <c r="F10" s="448"/>
    </row>
    <row r="11" spans="1:9" x14ac:dyDescent="0.25">
      <c r="A11" s="29"/>
      <c r="B11" s="29"/>
      <c r="C11" s="501"/>
      <c r="F11" s="448"/>
    </row>
    <row r="12" spans="1:9" x14ac:dyDescent="0.25">
      <c r="A12" s="379" t="s">
        <v>311</v>
      </c>
      <c r="B12" s="33"/>
      <c r="C12" s="502" t="e">
        <f>#REF!*1000/#REF!</f>
        <v>#REF!</v>
      </c>
      <c r="D12" s="390" t="s">
        <v>337</v>
      </c>
      <c r="E12" s="29"/>
      <c r="F12" s="364" t="e">
        <f>#REF!*1000/#REF!</f>
        <v>#REF!</v>
      </c>
      <c r="G12" s="365"/>
    </row>
    <row r="13" spans="1:9" x14ac:dyDescent="0.25">
      <c r="A13" s="38"/>
      <c r="B13" s="38"/>
      <c r="C13" s="503"/>
      <c r="D13" s="151"/>
      <c r="E13" s="38"/>
      <c r="F13" s="369"/>
      <c r="G13" s="370"/>
    </row>
    <row r="14" spans="1:9" x14ac:dyDescent="0.25">
      <c r="A14" s="38"/>
      <c r="B14" s="389" t="s">
        <v>778</v>
      </c>
      <c r="C14" s="503" t="e">
        <f>#REF!*1000/#REF!</f>
        <v>#REF!</v>
      </c>
      <c r="D14" s="391"/>
      <c r="E14" s="38" t="s">
        <v>804</v>
      </c>
      <c r="F14" s="383" t="e">
        <f>#REF!*1000/#REF!</f>
        <v>#REF!</v>
      </c>
      <c r="G14" s="384"/>
      <c r="H14" s="494" t="s">
        <v>818</v>
      </c>
      <c r="I14" s="671" t="e">
        <f>$F$32</f>
        <v>#REF!</v>
      </c>
    </row>
    <row r="15" spans="1:9" x14ac:dyDescent="0.25">
      <c r="A15" s="38"/>
      <c r="B15" s="389" t="s">
        <v>779</v>
      </c>
      <c r="C15" s="503" t="e">
        <f>#REF!*1000/#REF!</f>
        <v>#REF!</v>
      </c>
      <c r="D15" s="391"/>
      <c r="E15" s="38" t="s">
        <v>805</v>
      </c>
      <c r="F15" s="383" t="e">
        <f>#REF!*1000/#REF!</f>
        <v>#REF!</v>
      </c>
      <c r="G15" s="384"/>
      <c r="H15" s="494" t="s">
        <v>794</v>
      </c>
      <c r="I15" s="671" t="e">
        <f>$C$40</f>
        <v>#REF!</v>
      </c>
    </row>
    <row r="16" spans="1:9" x14ac:dyDescent="0.25">
      <c r="A16" s="38"/>
      <c r="B16" s="389" t="s">
        <v>313</v>
      </c>
      <c r="C16" s="503" t="e">
        <f>#REF!*1000/#REF!</f>
        <v>#REF!</v>
      </c>
      <c r="D16" s="391"/>
      <c r="E16" s="38" t="s">
        <v>806</v>
      </c>
      <c r="F16" s="383" t="e">
        <f>#REF!*1000/#REF!</f>
        <v>#REF!</v>
      </c>
      <c r="G16" s="384"/>
      <c r="H16" s="493" t="s">
        <v>827</v>
      </c>
      <c r="I16" s="671" t="e">
        <f>$F$49</f>
        <v>#REF!</v>
      </c>
    </row>
    <row r="17" spans="1:9" x14ac:dyDescent="0.25">
      <c r="A17" s="38"/>
      <c r="B17" s="389" t="s">
        <v>780</v>
      </c>
      <c r="C17" s="503" t="e">
        <f>#REF!*1000/#REF!</f>
        <v>#REF!</v>
      </c>
      <c r="D17" s="391"/>
      <c r="E17" s="38" t="s">
        <v>829</v>
      </c>
      <c r="F17" s="383" t="e">
        <f>#REF!*1000/#REF!</f>
        <v>#REF!</v>
      </c>
      <c r="G17" s="384"/>
      <c r="H17" s="494" t="s">
        <v>822</v>
      </c>
      <c r="I17" s="671" t="e">
        <f>$F$40</f>
        <v>#REF!</v>
      </c>
    </row>
    <row r="18" spans="1:9" x14ac:dyDescent="0.25">
      <c r="A18" s="38"/>
      <c r="B18" s="389" t="s">
        <v>781</v>
      </c>
      <c r="C18" s="503" t="e">
        <f>#REF!*1000/#REF!</f>
        <v>#REF!</v>
      </c>
      <c r="D18" s="391"/>
      <c r="E18" s="38" t="s">
        <v>807</v>
      </c>
      <c r="F18" s="383" t="e">
        <f>#REF!*1000/#REF!</f>
        <v>#REF!</v>
      </c>
      <c r="G18" s="384"/>
      <c r="H18" s="493" t="s">
        <v>792</v>
      </c>
      <c r="I18" s="671" t="e">
        <f>$C$35</f>
        <v>#REF!</v>
      </c>
    </row>
    <row r="19" spans="1:9" x14ac:dyDescent="0.25">
      <c r="A19" s="38"/>
      <c r="B19" s="389" t="s">
        <v>782</v>
      </c>
      <c r="C19" s="503" t="e">
        <f>#REF!*1000/#REF!</f>
        <v>#REF!</v>
      </c>
      <c r="D19" s="63"/>
      <c r="E19" s="38" t="s">
        <v>808</v>
      </c>
      <c r="F19" s="383" t="e">
        <f>#REF!*1000/#REF!</f>
        <v>#REF!</v>
      </c>
      <c r="G19" s="384"/>
      <c r="H19" s="493" t="s">
        <v>404</v>
      </c>
      <c r="I19" s="671" t="e">
        <f>$C$52</f>
        <v>#REF!</v>
      </c>
    </row>
    <row r="20" spans="1:9" x14ac:dyDescent="0.25">
      <c r="A20" s="38"/>
      <c r="B20" s="389" t="s">
        <v>783</v>
      </c>
      <c r="C20" s="503" t="e">
        <f>#REF!*1000/#REF!</f>
        <v>#REF!</v>
      </c>
      <c r="D20" s="390"/>
      <c r="E20" s="38" t="s">
        <v>809</v>
      </c>
      <c r="F20" s="383" t="e">
        <f>#REF!*1000/#REF!</f>
        <v>#REF!</v>
      </c>
      <c r="G20" s="384"/>
      <c r="H20" s="493" t="s">
        <v>813</v>
      </c>
      <c r="I20" s="671" t="e">
        <f>$F$27</f>
        <v>#REF!</v>
      </c>
    </row>
    <row r="21" spans="1:9" x14ac:dyDescent="0.25">
      <c r="A21" s="38"/>
      <c r="B21" s="389" t="s">
        <v>784</v>
      </c>
      <c r="C21" s="503" t="e">
        <f>#REF!*1000/#REF!</f>
        <v>#REF!</v>
      </c>
      <c r="D21" s="391"/>
      <c r="E21" s="38" t="s">
        <v>810</v>
      </c>
      <c r="F21" s="383" t="e">
        <f>#REF!*1000/#REF!</f>
        <v>#REF!</v>
      </c>
      <c r="G21" s="384"/>
      <c r="H21" s="493" t="s">
        <v>810</v>
      </c>
      <c r="I21" s="671" t="e">
        <f>$F$21</f>
        <v>#REF!</v>
      </c>
    </row>
    <row r="22" spans="1:9" x14ac:dyDescent="0.25">
      <c r="A22" s="38"/>
      <c r="B22" s="389" t="s">
        <v>785</v>
      </c>
      <c r="C22" s="503" t="e">
        <f>#REF!*1000/#REF!</f>
        <v>#REF!</v>
      </c>
      <c r="D22" s="391"/>
      <c r="E22" s="38" t="s">
        <v>811</v>
      </c>
      <c r="F22" s="383" t="e">
        <f>#REF!*1000/#REF!</f>
        <v>#REF!</v>
      </c>
      <c r="G22" s="384"/>
      <c r="H22" s="493" t="s">
        <v>793</v>
      </c>
      <c r="I22" s="671" t="e">
        <f>$C$39</f>
        <v>#REF!</v>
      </c>
    </row>
    <row r="23" spans="1:9" x14ac:dyDescent="0.25">
      <c r="A23" s="38"/>
      <c r="B23" s="389" t="s">
        <v>317</v>
      </c>
      <c r="C23" s="503" t="e">
        <f>#REF!*1000/#REF!</f>
        <v>#REF!</v>
      </c>
      <c r="D23" s="391"/>
      <c r="E23" s="38" t="s">
        <v>812</v>
      </c>
      <c r="F23" s="383" t="e">
        <f>#REF!*1000/#REF!</f>
        <v>#REF!</v>
      </c>
      <c r="G23" s="384"/>
      <c r="H23" s="670" t="s">
        <v>788</v>
      </c>
      <c r="I23" s="671" t="e">
        <f>$C$27</f>
        <v>#REF!</v>
      </c>
    </row>
    <row r="24" spans="1:9" x14ac:dyDescent="0.25">
      <c r="A24" s="38"/>
      <c r="B24" s="389" t="s">
        <v>786</v>
      </c>
      <c r="C24" s="503" t="e">
        <f>#REF!*1000/#REF!</f>
        <v>#REF!</v>
      </c>
      <c r="D24" s="391"/>
      <c r="E24" s="38"/>
      <c r="F24" s="383"/>
      <c r="G24" s="384"/>
      <c r="H24" s="493" t="s">
        <v>814</v>
      </c>
      <c r="I24" s="671" t="e">
        <f>$F$28</f>
        <v>#REF!</v>
      </c>
    </row>
    <row r="25" spans="1:9" x14ac:dyDescent="0.25">
      <c r="A25" s="38"/>
      <c r="B25" s="389" t="s">
        <v>318</v>
      </c>
      <c r="C25" s="503" t="e">
        <f>#REF!*1000/#REF!</f>
        <v>#REF!</v>
      </c>
      <c r="D25" s="390" t="s">
        <v>344</v>
      </c>
      <c r="E25" s="38"/>
      <c r="F25" s="376" t="e">
        <f>#REF!*1000/#REF!</f>
        <v>#REF!</v>
      </c>
      <c r="G25" s="377"/>
      <c r="H25" s="493" t="s">
        <v>815</v>
      </c>
      <c r="I25" s="671" t="e">
        <f>$F$29</f>
        <v>#REF!</v>
      </c>
    </row>
    <row r="26" spans="1:9" x14ac:dyDescent="0.25">
      <c r="A26" s="38"/>
      <c r="B26" s="389" t="s">
        <v>787</v>
      </c>
      <c r="C26" s="503" t="e">
        <f>#REF!*1000/#REF!</f>
        <v>#REF!</v>
      </c>
      <c r="D26" s="405"/>
      <c r="E26" s="38"/>
      <c r="F26" s="383"/>
      <c r="G26" s="384"/>
      <c r="H26" s="493" t="s">
        <v>789</v>
      </c>
      <c r="I26" s="671" t="e">
        <f>$C$32</f>
        <v>#REF!</v>
      </c>
    </row>
    <row r="27" spans="1:9" x14ac:dyDescent="0.25">
      <c r="A27" s="38"/>
      <c r="B27" s="389" t="s">
        <v>788</v>
      </c>
      <c r="C27" s="503" t="e">
        <f>#REF!*1000/#REF!</f>
        <v>#REF!</v>
      </c>
      <c r="D27" s="391"/>
      <c r="E27" s="38" t="s">
        <v>813</v>
      </c>
      <c r="F27" s="383" t="e">
        <f>#REF!*1000/#REF!</f>
        <v>#REF!</v>
      </c>
      <c r="G27" s="384"/>
      <c r="H27" s="493" t="s">
        <v>325</v>
      </c>
      <c r="I27" s="671" t="e">
        <f>$C$36</f>
        <v>#REF!</v>
      </c>
    </row>
    <row r="28" spans="1:9" x14ac:dyDescent="0.25">
      <c r="A28" s="29"/>
      <c r="B28" s="29"/>
      <c r="C28" s="501"/>
      <c r="D28" s="391"/>
      <c r="E28" s="38" t="s">
        <v>814</v>
      </c>
      <c r="F28" s="383" t="e">
        <f>#REF!*1000/#REF!</f>
        <v>#REF!</v>
      </c>
      <c r="G28" s="384"/>
      <c r="H28" s="493" t="s">
        <v>795</v>
      </c>
      <c r="I28" s="671" t="e">
        <f>$C$42</f>
        <v>#REF!</v>
      </c>
    </row>
    <row r="29" spans="1:9" x14ac:dyDescent="0.25">
      <c r="A29" s="379" t="s">
        <v>320</v>
      </c>
      <c r="B29" s="29"/>
      <c r="C29" s="500" t="e">
        <f>#REF!*1000/#REF!</f>
        <v>#REF!</v>
      </c>
      <c r="D29" s="391"/>
      <c r="E29" s="38" t="s">
        <v>815</v>
      </c>
      <c r="F29" s="383" t="e">
        <f>#REF!*1000/#REF!</f>
        <v>#REF!</v>
      </c>
      <c r="G29" s="384"/>
      <c r="H29" s="493" t="s">
        <v>820</v>
      </c>
      <c r="I29" s="671" t="e">
        <f>$F$38</f>
        <v>#REF!</v>
      </c>
    </row>
    <row r="30" spans="1:9" x14ac:dyDescent="0.25">
      <c r="A30" s="38"/>
      <c r="B30" s="38"/>
      <c r="C30" s="503"/>
      <c r="D30" s="391"/>
      <c r="E30" s="38" t="s">
        <v>816</v>
      </c>
      <c r="F30" s="383" t="e">
        <f>#REF!*1000/#REF!</f>
        <v>#REF!</v>
      </c>
      <c r="G30" s="384"/>
      <c r="H30" s="493" t="s">
        <v>817</v>
      </c>
      <c r="I30" s="671" t="e">
        <f>$F$31</f>
        <v>#REF!</v>
      </c>
    </row>
    <row r="31" spans="1:9" x14ac:dyDescent="0.25">
      <c r="A31" s="38"/>
      <c r="B31" s="38" t="s">
        <v>321</v>
      </c>
      <c r="C31" s="503" t="e">
        <f>#REF!*1000/#REF!</f>
        <v>#REF!</v>
      </c>
      <c r="D31" s="63"/>
      <c r="E31" s="38" t="s">
        <v>817</v>
      </c>
      <c r="F31" s="383" t="e">
        <f>#REF!*1000/#REF!</f>
        <v>#REF!</v>
      </c>
      <c r="G31" s="384"/>
      <c r="H31" s="493" t="s">
        <v>799</v>
      </c>
      <c r="I31" s="671" t="e">
        <f>$C$51</f>
        <v>#REF!</v>
      </c>
    </row>
    <row r="32" spans="1:9" x14ac:dyDescent="0.25">
      <c r="A32" s="38"/>
      <c r="B32" s="38" t="s">
        <v>789</v>
      </c>
      <c r="C32" s="503" t="e">
        <f>#REF!*1000/#REF!</f>
        <v>#REF!</v>
      </c>
      <c r="D32" s="38"/>
      <c r="E32" s="29" t="s">
        <v>818</v>
      </c>
      <c r="F32" s="383" t="e">
        <f>#REF!*1000/#REF!</f>
        <v>#REF!</v>
      </c>
      <c r="G32" s="384"/>
      <c r="H32" s="493" t="s">
        <v>387</v>
      </c>
      <c r="I32" s="671" t="e">
        <f>$C$47</f>
        <v>#REF!</v>
      </c>
    </row>
    <row r="33" spans="1:9" x14ac:dyDescent="0.25">
      <c r="A33" s="38"/>
      <c r="B33" s="38" t="s">
        <v>790</v>
      </c>
      <c r="C33" s="503" t="e">
        <f>#REF!*1000/#REF!</f>
        <v>#REF!</v>
      </c>
      <c r="D33" s="30"/>
      <c r="E33" s="29"/>
      <c r="F33" s="383"/>
      <c r="G33" s="384"/>
      <c r="H33" s="493" t="s">
        <v>816</v>
      </c>
      <c r="I33" s="671" t="e">
        <f>$F$30</f>
        <v>#REF!</v>
      </c>
    </row>
    <row r="34" spans="1:9" x14ac:dyDescent="0.25">
      <c r="A34" s="38"/>
      <c r="B34" s="38" t="s">
        <v>791</v>
      </c>
      <c r="C34" s="503" t="e">
        <f>#REF!*1000/#REF!</f>
        <v>#REF!</v>
      </c>
      <c r="D34" s="390" t="s">
        <v>310</v>
      </c>
      <c r="E34" s="29"/>
      <c r="F34" s="376" t="e">
        <f>#REF!*1000/#REF!</f>
        <v>#REF!</v>
      </c>
      <c r="G34" s="377"/>
      <c r="H34" s="493" t="s">
        <v>800</v>
      </c>
      <c r="I34" s="671" t="e">
        <f>$C$54</f>
        <v>#REF!</v>
      </c>
    </row>
    <row r="35" spans="1:9" x14ac:dyDescent="0.25">
      <c r="A35" s="38"/>
      <c r="B35" s="38" t="s">
        <v>792</v>
      </c>
      <c r="C35" s="503" t="e">
        <f>#REF!*1000/#REF!</f>
        <v>#REF!</v>
      </c>
      <c r="D35" s="391"/>
      <c r="E35" s="38"/>
      <c r="F35" s="383"/>
      <c r="G35" s="384"/>
      <c r="H35" s="493" t="s">
        <v>825</v>
      </c>
      <c r="I35" s="671" t="e">
        <f>$F$47</f>
        <v>#REF!</v>
      </c>
    </row>
    <row r="36" spans="1:9" x14ac:dyDescent="0.25">
      <c r="A36" s="38"/>
      <c r="B36" s="38" t="s">
        <v>325</v>
      </c>
      <c r="C36" s="503" t="e">
        <f>#REF!*1000/#REF!</f>
        <v>#REF!</v>
      </c>
      <c r="D36" s="391"/>
      <c r="E36" s="38" t="s">
        <v>819</v>
      </c>
      <c r="F36" s="383" t="e">
        <f>#REF!*1000/#REF!</f>
        <v>#REF!</v>
      </c>
      <c r="G36" s="384"/>
      <c r="H36" s="493" t="s">
        <v>350</v>
      </c>
      <c r="I36" s="671" t="e">
        <f>$F$37</f>
        <v>#REF!</v>
      </c>
    </row>
    <row r="37" spans="1:9" x14ac:dyDescent="0.25">
      <c r="A37" s="38"/>
      <c r="B37" s="38" t="s">
        <v>326</v>
      </c>
      <c r="C37" s="503" t="e">
        <f>#REF!*1000/#REF!</f>
        <v>#REF!</v>
      </c>
      <c r="D37" s="391"/>
      <c r="E37" s="38" t="s">
        <v>350</v>
      </c>
      <c r="F37" s="383" t="e">
        <f>#REF!*1000/#REF!</f>
        <v>#REF!</v>
      </c>
      <c r="G37" s="384"/>
      <c r="H37" s="493" t="s">
        <v>411</v>
      </c>
      <c r="I37" s="671" t="e">
        <f>$C$43</f>
        <v>#REF!</v>
      </c>
    </row>
    <row r="38" spans="1:9" x14ac:dyDescent="0.25">
      <c r="A38" s="38"/>
      <c r="B38" s="38" t="s">
        <v>327</v>
      </c>
      <c r="C38" s="503" t="e">
        <f>#REF!*1000/#REF!</f>
        <v>#REF!</v>
      </c>
      <c r="D38" s="391"/>
      <c r="E38" s="38" t="s">
        <v>820</v>
      </c>
      <c r="F38" s="383" t="e">
        <f>#REF!*1000/#REF!</f>
        <v>#REF!</v>
      </c>
      <c r="G38" s="384"/>
      <c r="H38" s="493" t="s">
        <v>327</v>
      </c>
      <c r="I38" s="671" t="e">
        <f>$C$38</f>
        <v>#REF!</v>
      </c>
    </row>
    <row r="39" spans="1:9" x14ac:dyDescent="0.25">
      <c r="A39" s="38"/>
      <c r="B39" s="38" t="s">
        <v>793</v>
      </c>
      <c r="C39" s="503" t="e">
        <f>#REF!*1000/#REF!</f>
        <v>#REF!</v>
      </c>
      <c r="D39" s="391"/>
      <c r="E39" s="38" t="s">
        <v>821</v>
      </c>
      <c r="F39" s="383" t="e">
        <f>#REF!*1000/#REF!</f>
        <v>#REF!</v>
      </c>
      <c r="G39" s="384"/>
      <c r="H39" s="493" t="s">
        <v>829</v>
      </c>
      <c r="I39" s="671" t="e">
        <f>$F$17</f>
        <v>#REF!</v>
      </c>
    </row>
    <row r="40" spans="1:9" x14ac:dyDescent="0.25">
      <c r="A40" s="38"/>
      <c r="B40" s="29" t="s">
        <v>794</v>
      </c>
      <c r="C40" s="503" t="e">
        <f>#REF!*1000/#REF!</f>
        <v>#REF!</v>
      </c>
      <c r="D40" s="391"/>
      <c r="E40" s="29" t="s">
        <v>822</v>
      </c>
      <c r="F40" s="383" t="e">
        <f>#REF!*1000/#REF!</f>
        <v>#REF!</v>
      </c>
      <c r="G40" s="384"/>
      <c r="H40" s="493" t="s">
        <v>807</v>
      </c>
      <c r="I40" s="671" t="e">
        <f>$F$18</f>
        <v>#REF!</v>
      </c>
    </row>
    <row r="41" spans="1:9" x14ac:dyDescent="0.25">
      <c r="A41" s="38"/>
      <c r="B41" s="29" t="s">
        <v>329</v>
      </c>
      <c r="C41" s="503" t="e">
        <f>#REF!*1000/#REF!</f>
        <v>#REF!</v>
      </c>
      <c r="D41" s="391"/>
      <c r="E41" s="29" t="s">
        <v>823</v>
      </c>
      <c r="F41" s="383" t="e">
        <f>#REF!*1000/#REF!</f>
        <v>#REF!</v>
      </c>
      <c r="G41" s="384"/>
      <c r="H41" s="493" t="s">
        <v>409</v>
      </c>
      <c r="I41" s="671" t="e">
        <f>$F$45</f>
        <v>#REF!</v>
      </c>
    </row>
    <row r="42" spans="1:9" x14ac:dyDescent="0.25">
      <c r="A42" s="63"/>
      <c r="B42" s="38" t="s">
        <v>795</v>
      </c>
      <c r="C42" s="503" t="e">
        <f>#REF!*1000/#REF!</f>
        <v>#REF!</v>
      </c>
      <c r="D42" s="63"/>
      <c r="E42" s="29" t="s">
        <v>824</v>
      </c>
      <c r="F42" s="383" t="e">
        <f>#REF!*1000/#REF!</f>
        <v>#REF!</v>
      </c>
      <c r="G42" s="384"/>
      <c r="H42" s="494" t="s">
        <v>824</v>
      </c>
      <c r="I42" s="671" t="e">
        <f>$F$42</f>
        <v>#REF!</v>
      </c>
    </row>
    <row r="43" spans="1:9" x14ac:dyDescent="0.25">
      <c r="A43" s="63"/>
      <c r="B43" s="38" t="s">
        <v>411</v>
      </c>
      <c r="C43" s="503" t="e">
        <f>#REF!*1000/#REF!</f>
        <v>#REF!</v>
      </c>
      <c r="D43" s="63"/>
      <c r="E43" s="38" t="s">
        <v>356</v>
      </c>
      <c r="F43" s="383" t="e">
        <f>#REF!*1000/#REF!</f>
        <v>#REF!</v>
      </c>
      <c r="G43" s="384"/>
      <c r="H43" s="493" t="s">
        <v>356</v>
      </c>
      <c r="I43" s="671" t="e">
        <f>$F$43</f>
        <v>#REF!</v>
      </c>
    </row>
    <row r="44" spans="1:9" x14ac:dyDescent="0.25">
      <c r="A44" s="38"/>
      <c r="B44" s="38"/>
      <c r="C44" s="503"/>
      <c r="D44" s="391"/>
      <c r="E44" s="38" t="s">
        <v>408</v>
      </c>
      <c r="F44" s="383" t="e">
        <f>#REF!*1000/#REF!</f>
        <v>#REF!</v>
      </c>
      <c r="G44" s="384"/>
      <c r="H44" s="493" t="s">
        <v>321</v>
      </c>
      <c r="I44" s="671" t="e">
        <f>$C$31</f>
        <v>#REF!</v>
      </c>
    </row>
    <row r="45" spans="1:9" x14ac:dyDescent="0.25">
      <c r="A45" s="390" t="s">
        <v>330</v>
      </c>
      <c r="B45" s="29"/>
      <c r="C45" s="500" t="e">
        <f>#REF!*1000/#REF!</f>
        <v>#REF!</v>
      </c>
      <c r="D45" s="63"/>
      <c r="E45" s="38" t="s">
        <v>409</v>
      </c>
      <c r="F45" s="383" t="e">
        <f>#REF!*1000/#REF!</f>
        <v>#REF!</v>
      </c>
      <c r="G45" s="384"/>
      <c r="H45" s="493" t="s">
        <v>821</v>
      </c>
      <c r="I45" s="671" t="e">
        <f>$F$39</f>
        <v>#REF!</v>
      </c>
    </row>
    <row r="46" spans="1:9" x14ac:dyDescent="0.25">
      <c r="A46" s="151"/>
      <c r="B46" s="30"/>
      <c r="C46" s="503"/>
      <c r="D46" s="391"/>
      <c r="E46" s="38" t="s">
        <v>828</v>
      </c>
      <c r="F46" s="383" t="e">
        <f>#REF!*1000/#REF!</f>
        <v>#REF!</v>
      </c>
      <c r="G46" s="384"/>
      <c r="H46" s="493" t="s">
        <v>326</v>
      </c>
      <c r="I46" s="671" t="e">
        <f>$C$37</f>
        <v>#REF!</v>
      </c>
    </row>
    <row r="47" spans="1:9" x14ac:dyDescent="0.25">
      <c r="A47" s="38"/>
      <c r="B47" s="38" t="s">
        <v>387</v>
      </c>
      <c r="C47" s="503" t="e">
        <f>#REF!*1000/#REF!</f>
        <v>#REF!</v>
      </c>
      <c r="D47" s="391"/>
      <c r="E47" s="38" t="s">
        <v>825</v>
      </c>
      <c r="F47" s="383" t="e">
        <f>#REF!*1000/#REF!</f>
        <v>#REF!</v>
      </c>
      <c r="G47" s="384"/>
      <c r="H47" s="493" t="s">
        <v>806</v>
      </c>
      <c r="I47" s="671" t="e">
        <f>$F$16</f>
        <v>#REF!</v>
      </c>
    </row>
    <row r="48" spans="1:9" x14ac:dyDescent="0.25">
      <c r="A48" s="38"/>
      <c r="B48" s="38" t="s">
        <v>796</v>
      </c>
      <c r="C48" s="503" t="e">
        <f>#REF!*1000/#REF!</f>
        <v>#REF!</v>
      </c>
      <c r="D48" s="391"/>
      <c r="E48" s="38" t="s">
        <v>826</v>
      </c>
      <c r="F48" s="383" t="e">
        <f>#REF!*1000/#REF!</f>
        <v>#REF!</v>
      </c>
      <c r="G48" s="384"/>
      <c r="H48" s="493" t="s">
        <v>332</v>
      </c>
      <c r="I48" s="671" t="e">
        <f>$C$53</f>
        <v>#REF!</v>
      </c>
    </row>
    <row r="49" spans="1:9" x14ac:dyDescent="0.25">
      <c r="A49" s="38"/>
      <c r="B49" s="38" t="s">
        <v>797</v>
      </c>
      <c r="C49" s="503" t="e">
        <f>#REF!*1000/#REF!</f>
        <v>#REF!</v>
      </c>
      <c r="D49" s="504"/>
      <c r="E49" s="38" t="s">
        <v>827</v>
      </c>
      <c r="F49" s="383" t="e">
        <f>#REF!*1000/#REF!</f>
        <v>#REF!</v>
      </c>
      <c r="G49" s="384"/>
      <c r="H49" s="493" t="s">
        <v>797</v>
      </c>
      <c r="I49" s="671" t="e">
        <f>$C$49</f>
        <v>#REF!</v>
      </c>
    </row>
    <row r="50" spans="1:9" x14ac:dyDescent="0.25">
      <c r="A50" s="38"/>
      <c r="B50" s="38" t="s">
        <v>798</v>
      </c>
      <c r="C50" s="503" t="e">
        <f>#REF!*1000/#REF!</f>
        <v>#REF!</v>
      </c>
      <c r="D50" s="448"/>
      <c r="E50" s="505"/>
      <c r="F50" s="448"/>
      <c r="H50" s="493" t="s">
        <v>804</v>
      </c>
      <c r="I50" s="671" t="e">
        <f>$F$14</f>
        <v>#REF!</v>
      </c>
    </row>
    <row r="51" spans="1:9" x14ac:dyDescent="0.25">
      <c r="A51" s="38"/>
      <c r="B51" s="38" t="s">
        <v>799</v>
      </c>
      <c r="C51" s="503" t="e">
        <f>#REF!*1000/#REF!</f>
        <v>#REF!</v>
      </c>
      <c r="D51" s="448"/>
      <c r="E51" s="505"/>
      <c r="F51" s="448"/>
      <c r="H51" s="493" t="s">
        <v>819</v>
      </c>
      <c r="I51" s="671" t="e">
        <f>$F$36</f>
        <v>#REF!</v>
      </c>
    </row>
    <row r="52" spans="1:9" x14ac:dyDescent="0.25">
      <c r="A52" s="38"/>
      <c r="B52" s="38" t="s">
        <v>404</v>
      </c>
      <c r="C52" s="503" t="e">
        <f>#REF!*1000/#REF!</f>
        <v>#REF!</v>
      </c>
      <c r="D52" s="448"/>
      <c r="E52" s="505"/>
      <c r="F52" s="448"/>
      <c r="H52" s="494" t="s">
        <v>823</v>
      </c>
      <c r="I52" s="671" t="e">
        <f>$F$41</f>
        <v>#REF!</v>
      </c>
    </row>
    <row r="53" spans="1:9" x14ac:dyDescent="0.25">
      <c r="A53" s="29"/>
      <c r="B53" s="38" t="s">
        <v>332</v>
      </c>
      <c r="C53" s="503" t="e">
        <f>#REF!*1000/#REF!</f>
        <v>#REF!</v>
      </c>
      <c r="D53" s="448"/>
      <c r="E53" s="505"/>
      <c r="F53" s="448"/>
      <c r="H53" s="493" t="s">
        <v>803</v>
      </c>
      <c r="I53" s="671" t="e">
        <f>$C$57</f>
        <v>#REF!</v>
      </c>
    </row>
    <row r="54" spans="1:9" x14ac:dyDescent="0.25">
      <c r="A54" s="29"/>
      <c r="B54" s="38" t="s">
        <v>800</v>
      </c>
      <c r="C54" s="503" t="e">
        <f>#REF!*1000/#REF!</f>
        <v>#REF!</v>
      </c>
      <c r="D54" s="448"/>
      <c r="E54" s="505"/>
      <c r="F54" s="448"/>
      <c r="H54" s="493" t="s">
        <v>801</v>
      </c>
      <c r="I54" s="671" t="e">
        <f>$C$55</f>
        <v>#REF!</v>
      </c>
    </row>
    <row r="55" spans="1:9" x14ac:dyDescent="0.25">
      <c r="A55" s="29"/>
      <c r="B55" s="38" t="s">
        <v>801</v>
      </c>
      <c r="C55" s="503" t="e">
        <f>#REF!*1000/#REF!</f>
        <v>#REF!</v>
      </c>
      <c r="D55" s="448"/>
      <c r="E55" s="505"/>
      <c r="F55" s="448"/>
      <c r="H55" s="670" t="s">
        <v>780</v>
      </c>
      <c r="I55" s="671" t="e">
        <f>$C$17</f>
        <v>#REF!</v>
      </c>
    </row>
    <row r="56" spans="1:9" x14ac:dyDescent="0.25">
      <c r="A56" s="38"/>
      <c r="B56" s="38" t="s">
        <v>802</v>
      </c>
      <c r="C56" s="503" t="e">
        <f>#REF!*1000/#REF!</f>
        <v>#REF!</v>
      </c>
      <c r="D56" s="448"/>
      <c r="E56" s="505"/>
      <c r="F56" s="448"/>
      <c r="H56" s="493" t="s">
        <v>812</v>
      </c>
      <c r="I56" s="671" t="e">
        <f>$F$23</f>
        <v>#REF!</v>
      </c>
    </row>
    <row r="57" spans="1:9" x14ac:dyDescent="0.25">
      <c r="A57" s="29"/>
      <c r="B57" s="38" t="s">
        <v>803</v>
      </c>
      <c r="C57" s="503" t="e">
        <f>#REF!*1000/#REF!</f>
        <v>#REF!</v>
      </c>
      <c r="D57" s="448"/>
      <c r="E57" s="505"/>
      <c r="F57" s="448"/>
      <c r="H57" s="670" t="s">
        <v>779</v>
      </c>
      <c r="I57" s="671" t="e">
        <f>$C$15</f>
        <v>#REF!</v>
      </c>
    </row>
    <row r="58" spans="1:9" ht="15.75" thickBot="1" x14ac:dyDescent="0.3">
      <c r="A58" s="446"/>
      <c r="B58" s="392"/>
      <c r="C58" s="447"/>
      <c r="D58" s="449"/>
      <c r="E58" s="450"/>
      <c r="F58" s="449"/>
      <c r="H58" s="493" t="s">
        <v>808</v>
      </c>
      <c r="I58" s="671" t="e">
        <f>$F$19</f>
        <v>#REF!</v>
      </c>
    </row>
    <row r="59" spans="1:9" ht="8.1" customHeight="1" x14ac:dyDescent="0.25">
      <c r="A59" s="29"/>
      <c r="B59" s="38"/>
      <c r="C59" s="370"/>
      <c r="H59" s="494" t="s">
        <v>329</v>
      </c>
      <c r="I59" s="671" t="e">
        <f>$C$41</f>
        <v>#REF!</v>
      </c>
    </row>
    <row r="60" spans="1:9" x14ac:dyDescent="0.25">
      <c r="A60" s="32" t="s">
        <v>752</v>
      </c>
      <c r="H60" s="670" t="s">
        <v>782</v>
      </c>
      <c r="I60" s="671" t="e">
        <f>$C$19</f>
        <v>#REF!</v>
      </c>
    </row>
    <row r="61" spans="1:9" ht="8.1" customHeight="1" x14ac:dyDescent="0.25">
      <c r="H61" s="493" t="s">
        <v>798</v>
      </c>
      <c r="I61" s="671" t="e">
        <f>$C$50</f>
        <v>#REF!</v>
      </c>
    </row>
    <row r="62" spans="1:9" ht="33.75" customHeight="1" x14ac:dyDescent="0.25">
      <c r="A62" s="726" t="s">
        <v>753</v>
      </c>
      <c r="B62" s="727"/>
      <c r="C62" s="727"/>
      <c r="D62" s="727"/>
      <c r="E62" s="727"/>
      <c r="F62" s="727"/>
      <c r="G62" s="673"/>
      <c r="H62" s="493" t="s">
        <v>408</v>
      </c>
      <c r="I62" s="671" t="e">
        <f>$F$44</f>
        <v>#REF!</v>
      </c>
    </row>
    <row r="63" spans="1:9" x14ac:dyDescent="0.25">
      <c r="H63" s="493" t="s">
        <v>805</v>
      </c>
      <c r="I63" s="671" t="e">
        <f>$F$15</f>
        <v>#REF!</v>
      </c>
    </row>
    <row r="64" spans="1:9" x14ac:dyDescent="0.25">
      <c r="H64" s="493" t="s">
        <v>828</v>
      </c>
      <c r="I64" s="671" t="e">
        <f>$F$46</f>
        <v>#REF!</v>
      </c>
    </row>
    <row r="65" spans="8:9" x14ac:dyDescent="0.25">
      <c r="H65" s="493" t="s">
        <v>826</v>
      </c>
      <c r="I65" s="671" t="e">
        <f>$F$48</f>
        <v>#REF!</v>
      </c>
    </row>
    <row r="66" spans="8:9" x14ac:dyDescent="0.25">
      <c r="H66" s="670" t="s">
        <v>781</v>
      </c>
      <c r="I66" s="671" t="e">
        <f>$C$18</f>
        <v>#REF!</v>
      </c>
    </row>
    <row r="67" spans="8:9" x14ac:dyDescent="0.25">
      <c r="H67" s="493" t="s">
        <v>790</v>
      </c>
      <c r="I67" s="671" t="e">
        <f>$C$33</f>
        <v>#REF!</v>
      </c>
    </row>
    <row r="68" spans="8:9" x14ac:dyDescent="0.25">
      <c r="H68" s="493" t="s">
        <v>796</v>
      </c>
      <c r="I68" s="671" t="e">
        <f>$C$48</f>
        <v>#REF!</v>
      </c>
    </row>
    <row r="69" spans="8:9" x14ac:dyDescent="0.25">
      <c r="H69" s="670" t="s">
        <v>783</v>
      </c>
      <c r="I69" s="671" t="e">
        <f>$C$20</f>
        <v>#REF!</v>
      </c>
    </row>
    <row r="70" spans="8:9" x14ac:dyDescent="0.25">
      <c r="H70" s="493" t="s">
        <v>791</v>
      </c>
      <c r="I70" s="671" t="e">
        <f>$C$34</f>
        <v>#REF!</v>
      </c>
    </row>
    <row r="71" spans="8:9" x14ac:dyDescent="0.25">
      <c r="H71" s="670" t="s">
        <v>785</v>
      </c>
      <c r="I71" s="671" t="e">
        <f>$C$22</f>
        <v>#REF!</v>
      </c>
    </row>
    <row r="72" spans="8:9" x14ac:dyDescent="0.25">
      <c r="H72" s="493" t="s">
        <v>802</v>
      </c>
      <c r="I72" s="671" t="e">
        <f>$C$56</f>
        <v>#REF!</v>
      </c>
    </row>
    <row r="73" spans="8:9" x14ac:dyDescent="0.25">
      <c r="H73" s="670" t="s">
        <v>784</v>
      </c>
      <c r="I73" s="671" t="e">
        <f>$C$21</f>
        <v>#REF!</v>
      </c>
    </row>
    <row r="74" spans="8:9" x14ac:dyDescent="0.25">
      <c r="H74" s="493" t="s">
        <v>811</v>
      </c>
      <c r="I74" s="671" t="e">
        <f>$F$22</f>
        <v>#REF!</v>
      </c>
    </row>
    <row r="75" spans="8:9" x14ac:dyDescent="0.25">
      <c r="H75" s="670" t="s">
        <v>778</v>
      </c>
      <c r="I75" s="671" t="e">
        <f>$C$14</f>
        <v>#REF!</v>
      </c>
    </row>
    <row r="76" spans="8:9" x14ac:dyDescent="0.25">
      <c r="H76" s="670" t="s">
        <v>786</v>
      </c>
      <c r="I76" s="671" t="e">
        <f>$C$24</f>
        <v>#REF!</v>
      </c>
    </row>
    <row r="77" spans="8:9" x14ac:dyDescent="0.25">
      <c r="H77" s="670" t="s">
        <v>313</v>
      </c>
      <c r="I77" s="671" t="e">
        <f>$C$16</f>
        <v>#REF!</v>
      </c>
    </row>
    <row r="78" spans="8:9" x14ac:dyDescent="0.25">
      <c r="H78" s="670" t="s">
        <v>787</v>
      </c>
      <c r="I78" s="671" t="e">
        <f>$C$26</f>
        <v>#REF!</v>
      </c>
    </row>
    <row r="79" spans="8:9" x14ac:dyDescent="0.25">
      <c r="H79" s="670" t="s">
        <v>318</v>
      </c>
      <c r="I79" s="671" t="e">
        <f>$C$25</f>
        <v>#REF!</v>
      </c>
    </row>
    <row r="80" spans="8:9" x14ac:dyDescent="0.25">
      <c r="H80" s="670" t="s">
        <v>317</v>
      </c>
      <c r="I80" s="671" t="e">
        <f>$C$23</f>
        <v>#REF!</v>
      </c>
    </row>
    <row r="81" spans="8:9" x14ac:dyDescent="0.25">
      <c r="H81" s="493" t="s">
        <v>809</v>
      </c>
      <c r="I81" s="671" t="e">
        <f>$F$20</f>
        <v>#REF!</v>
      </c>
    </row>
  </sheetData>
  <sortState xmlns:xlrd2="http://schemas.microsoft.com/office/spreadsheetml/2017/richdata2" ref="H14:I81">
    <sortCondition ref="I14:I81"/>
  </sortState>
  <mergeCells count="3">
    <mergeCell ref="A3:B4"/>
    <mergeCell ref="D3:E4"/>
    <mergeCell ref="A62:F62"/>
  </mergeCells>
  <pageMargins left="0.23622047244094491" right="0.23622047244094491" top="0.23622047244094491" bottom="0.27559055118110237" header="0.31496062992125984" footer="0.31496062992125984"/>
  <pageSetup paperSize="9" scale="8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93">
    <tabColor rgb="FFFF0000"/>
  </sheetPr>
  <dimension ref="A1:WVA117"/>
  <sheetViews>
    <sheetView workbookViewId="0"/>
  </sheetViews>
  <sheetFormatPr defaultRowHeight="11.25" x14ac:dyDescent="0.2"/>
  <cols>
    <col min="1" max="1" width="3.85546875" style="29" customWidth="1"/>
    <col min="2" max="2" width="29.28515625" style="29" customWidth="1"/>
    <col min="3" max="11" width="8.28515625" style="357" customWidth="1"/>
    <col min="12" max="14" width="9.140625" style="29" customWidth="1"/>
    <col min="15" max="23" width="9.140625" style="29"/>
    <col min="24" max="24" width="13.140625" style="29" bestFit="1" customWidth="1"/>
    <col min="25" max="25" width="35.28515625" style="29" bestFit="1" customWidth="1"/>
    <col min="26" max="238" width="9.140625" style="29"/>
    <col min="239" max="239" width="3.85546875" style="29" customWidth="1"/>
    <col min="240" max="240" width="19.42578125" style="29" customWidth="1"/>
    <col min="241" max="249" width="8.28515625" style="29" customWidth="1"/>
    <col min="250" max="494" width="9.140625" style="29"/>
    <col min="495" max="495" width="3.85546875" style="29" customWidth="1"/>
    <col min="496" max="496" width="19.42578125" style="29" customWidth="1"/>
    <col min="497" max="505" width="8.28515625" style="29" customWidth="1"/>
    <col min="506" max="750" width="9.140625" style="29"/>
    <col min="751" max="751" width="3.85546875" style="29" customWidth="1"/>
    <col min="752" max="752" width="19.42578125" style="29" customWidth="1"/>
    <col min="753" max="761" width="8.28515625" style="29" customWidth="1"/>
    <col min="762" max="1006" width="9.140625" style="29"/>
    <col min="1007" max="1007" width="3.85546875" style="29" customWidth="1"/>
    <col min="1008" max="1008" width="19.42578125" style="29" customWidth="1"/>
    <col min="1009" max="1017" width="8.28515625" style="29" customWidth="1"/>
    <col min="1018" max="1262" width="9.140625" style="29"/>
    <col min="1263" max="1263" width="3.85546875" style="29" customWidth="1"/>
    <col min="1264" max="1264" width="19.42578125" style="29" customWidth="1"/>
    <col min="1265" max="1273" width="8.28515625" style="29" customWidth="1"/>
    <col min="1274" max="1518" width="9.140625" style="29"/>
    <col min="1519" max="1519" width="3.85546875" style="29" customWidth="1"/>
    <col min="1520" max="1520" width="19.42578125" style="29" customWidth="1"/>
    <col min="1521" max="1529" width="8.28515625" style="29" customWidth="1"/>
    <col min="1530" max="1774" width="9.140625" style="29"/>
    <col min="1775" max="1775" width="3.85546875" style="29" customWidth="1"/>
    <col min="1776" max="1776" width="19.42578125" style="29" customWidth="1"/>
    <col min="1777" max="1785" width="8.28515625" style="29" customWidth="1"/>
    <col min="1786" max="2030" width="9.140625" style="29"/>
    <col min="2031" max="2031" width="3.85546875" style="29" customWidth="1"/>
    <col min="2032" max="2032" width="19.42578125" style="29" customWidth="1"/>
    <col min="2033" max="2041" width="8.28515625" style="29" customWidth="1"/>
    <col min="2042" max="2286" width="9.140625" style="29"/>
    <col min="2287" max="2287" width="3.85546875" style="29" customWidth="1"/>
    <col min="2288" max="2288" width="19.42578125" style="29" customWidth="1"/>
    <col min="2289" max="2297" width="8.28515625" style="29" customWidth="1"/>
    <col min="2298" max="2542" width="9.140625" style="29"/>
    <col min="2543" max="2543" width="3.85546875" style="29" customWidth="1"/>
    <col min="2544" max="2544" width="19.42578125" style="29" customWidth="1"/>
    <col min="2545" max="2553" width="8.28515625" style="29" customWidth="1"/>
    <col min="2554" max="2798" width="9.140625" style="29"/>
    <col min="2799" max="2799" width="3.85546875" style="29" customWidth="1"/>
    <col min="2800" max="2800" width="19.42578125" style="29" customWidth="1"/>
    <col min="2801" max="2809" width="8.28515625" style="29" customWidth="1"/>
    <col min="2810" max="3054" width="9.140625" style="29"/>
    <col min="3055" max="3055" width="3.85546875" style="29" customWidth="1"/>
    <col min="3056" max="3056" width="19.42578125" style="29" customWidth="1"/>
    <col min="3057" max="3065" width="8.28515625" style="29" customWidth="1"/>
    <col min="3066" max="3310" width="9.140625" style="29"/>
    <col min="3311" max="3311" width="3.85546875" style="29" customWidth="1"/>
    <col min="3312" max="3312" width="19.42578125" style="29" customWidth="1"/>
    <col min="3313" max="3321" width="8.28515625" style="29" customWidth="1"/>
    <col min="3322" max="3566" width="9.140625" style="29"/>
    <col min="3567" max="3567" width="3.85546875" style="29" customWidth="1"/>
    <col min="3568" max="3568" width="19.42578125" style="29" customWidth="1"/>
    <col min="3569" max="3577" width="8.28515625" style="29" customWidth="1"/>
    <col min="3578" max="3822" width="9.140625" style="29"/>
    <col min="3823" max="3823" width="3.85546875" style="29" customWidth="1"/>
    <col min="3824" max="3824" width="19.42578125" style="29" customWidth="1"/>
    <col min="3825" max="3833" width="8.28515625" style="29" customWidth="1"/>
    <col min="3834" max="4078" width="9.140625" style="29"/>
    <col min="4079" max="4079" width="3.85546875" style="29" customWidth="1"/>
    <col min="4080" max="4080" width="19.42578125" style="29" customWidth="1"/>
    <col min="4081" max="4089" width="8.28515625" style="29" customWidth="1"/>
    <col min="4090" max="4334" width="9.140625" style="29"/>
    <col min="4335" max="4335" width="3.85546875" style="29" customWidth="1"/>
    <col min="4336" max="4336" width="19.42578125" style="29" customWidth="1"/>
    <col min="4337" max="4345" width="8.28515625" style="29" customWidth="1"/>
    <col min="4346" max="4590" width="9.140625" style="29"/>
    <col min="4591" max="4591" width="3.85546875" style="29" customWidth="1"/>
    <col min="4592" max="4592" width="19.42578125" style="29" customWidth="1"/>
    <col min="4593" max="4601" width="8.28515625" style="29" customWidth="1"/>
    <col min="4602" max="4846" width="9.140625" style="29"/>
    <col min="4847" max="4847" width="3.85546875" style="29" customWidth="1"/>
    <col min="4848" max="4848" width="19.42578125" style="29" customWidth="1"/>
    <col min="4849" max="4857" width="8.28515625" style="29" customWidth="1"/>
    <col min="4858" max="5102" width="9.140625" style="29"/>
    <col min="5103" max="5103" width="3.85546875" style="29" customWidth="1"/>
    <col min="5104" max="5104" width="19.42578125" style="29" customWidth="1"/>
    <col min="5105" max="5113" width="8.28515625" style="29" customWidth="1"/>
    <col min="5114" max="5358" width="9.140625" style="29"/>
    <col min="5359" max="5359" width="3.85546875" style="29" customWidth="1"/>
    <col min="5360" max="5360" width="19.42578125" style="29" customWidth="1"/>
    <col min="5361" max="5369" width="8.28515625" style="29" customWidth="1"/>
    <col min="5370" max="5614" width="9.140625" style="29"/>
    <col min="5615" max="5615" width="3.85546875" style="29" customWidth="1"/>
    <col min="5616" max="5616" width="19.42578125" style="29" customWidth="1"/>
    <col min="5617" max="5625" width="8.28515625" style="29" customWidth="1"/>
    <col min="5626" max="5870" width="9.140625" style="29"/>
    <col min="5871" max="5871" width="3.85546875" style="29" customWidth="1"/>
    <col min="5872" max="5872" width="19.42578125" style="29" customWidth="1"/>
    <col min="5873" max="5881" width="8.28515625" style="29" customWidth="1"/>
    <col min="5882" max="6126" width="9.140625" style="29"/>
    <col min="6127" max="6127" width="3.85546875" style="29" customWidth="1"/>
    <col min="6128" max="6128" width="19.42578125" style="29" customWidth="1"/>
    <col min="6129" max="6137" width="8.28515625" style="29" customWidth="1"/>
    <col min="6138" max="6382" width="9.140625" style="29"/>
    <col min="6383" max="6383" width="3.85546875" style="29" customWidth="1"/>
    <col min="6384" max="6384" width="19.42578125" style="29" customWidth="1"/>
    <col min="6385" max="6393" width="8.28515625" style="29" customWidth="1"/>
    <col min="6394" max="6638" width="9.140625" style="29"/>
    <col min="6639" max="6639" width="3.85546875" style="29" customWidth="1"/>
    <col min="6640" max="6640" width="19.42578125" style="29" customWidth="1"/>
    <col min="6641" max="6649" width="8.28515625" style="29" customWidth="1"/>
    <col min="6650" max="6894" width="9.140625" style="29"/>
    <col min="6895" max="6895" width="3.85546875" style="29" customWidth="1"/>
    <col min="6896" max="6896" width="19.42578125" style="29" customWidth="1"/>
    <col min="6897" max="6905" width="8.28515625" style="29" customWidth="1"/>
    <col min="6906" max="7150" width="9.140625" style="29"/>
    <col min="7151" max="7151" width="3.85546875" style="29" customWidth="1"/>
    <col min="7152" max="7152" width="19.42578125" style="29" customWidth="1"/>
    <col min="7153" max="7161" width="8.28515625" style="29" customWidth="1"/>
    <col min="7162" max="7406" width="9.140625" style="29"/>
    <col min="7407" max="7407" width="3.85546875" style="29" customWidth="1"/>
    <col min="7408" max="7408" width="19.42578125" style="29" customWidth="1"/>
    <col min="7409" max="7417" width="8.28515625" style="29" customWidth="1"/>
    <col min="7418" max="7662" width="9.140625" style="29"/>
    <col min="7663" max="7663" width="3.85546875" style="29" customWidth="1"/>
    <col min="7664" max="7664" width="19.42578125" style="29" customWidth="1"/>
    <col min="7665" max="7673" width="8.28515625" style="29" customWidth="1"/>
    <col min="7674" max="7918" width="9.140625" style="29"/>
    <col min="7919" max="7919" width="3.85546875" style="29" customWidth="1"/>
    <col min="7920" max="7920" width="19.42578125" style="29" customWidth="1"/>
    <col min="7921" max="7929" width="8.28515625" style="29" customWidth="1"/>
    <col min="7930" max="8174" width="9.140625" style="29"/>
    <col min="8175" max="8175" width="3.85546875" style="29" customWidth="1"/>
    <col min="8176" max="8176" width="19.42578125" style="29" customWidth="1"/>
    <col min="8177" max="8185" width="8.28515625" style="29" customWidth="1"/>
    <col min="8186" max="8430" width="9.140625" style="29"/>
    <col min="8431" max="8431" width="3.85546875" style="29" customWidth="1"/>
    <col min="8432" max="8432" width="19.42578125" style="29" customWidth="1"/>
    <col min="8433" max="8441" width="8.28515625" style="29" customWidth="1"/>
    <col min="8442" max="8686" width="9.140625" style="29"/>
    <col min="8687" max="8687" width="3.85546875" style="29" customWidth="1"/>
    <col min="8688" max="8688" width="19.42578125" style="29" customWidth="1"/>
    <col min="8689" max="8697" width="8.28515625" style="29" customWidth="1"/>
    <col min="8698" max="8942" width="9.140625" style="29"/>
    <col min="8943" max="8943" width="3.85546875" style="29" customWidth="1"/>
    <col min="8944" max="8944" width="19.42578125" style="29" customWidth="1"/>
    <col min="8945" max="8953" width="8.28515625" style="29" customWidth="1"/>
    <col min="8954" max="9198" width="9.140625" style="29"/>
    <col min="9199" max="9199" width="3.85546875" style="29" customWidth="1"/>
    <col min="9200" max="9200" width="19.42578125" style="29" customWidth="1"/>
    <col min="9201" max="9209" width="8.28515625" style="29" customWidth="1"/>
    <col min="9210" max="9454" width="9.140625" style="29"/>
    <col min="9455" max="9455" width="3.85546875" style="29" customWidth="1"/>
    <col min="9456" max="9456" width="19.42578125" style="29" customWidth="1"/>
    <col min="9457" max="9465" width="8.28515625" style="29" customWidth="1"/>
    <col min="9466" max="9710" width="9.140625" style="29"/>
    <col min="9711" max="9711" width="3.85546875" style="29" customWidth="1"/>
    <col min="9712" max="9712" width="19.42578125" style="29" customWidth="1"/>
    <col min="9713" max="9721" width="8.28515625" style="29" customWidth="1"/>
    <col min="9722" max="9966" width="9.140625" style="29"/>
    <col min="9967" max="9967" width="3.85546875" style="29" customWidth="1"/>
    <col min="9968" max="9968" width="19.42578125" style="29" customWidth="1"/>
    <col min="9969" max="9977" width="8.28515625" style="29" customWidth="1"/>
    <col min="9978" max="10222" width="9.140625" style="29"/>
    <col min="10223" max="10223" width="3.85546875" style="29" customWidth="1"/>
    <col min="10224" max="10224" width="19.42578125" style="29" customWidth="1"/>
    <col min="10225" max="10233" width="8.28515625" style="29" customWidth="1"/>
    <col min="10234" max="10478" width="9.140625" style="29"/>
    <col min="10479" max="10479" width="3.85546875" style="29" customWidth="1"/>
    <col min="10480" max="10480" width="19.42578125" style="29" customWidth="1"/>
    <col min="10481" max="10489" width="8.28515625" style="29" customWidth="1"/>
    <col min="10490" max="10734" width="9.140625" style="29"/>
    <col min="10735" max="10735" width="3.85546875" style="29" customWidth="1"/>
    <col min="10736" max="10736" width="19.42578125" style="29" customWidth="1"/>
    <col min="10737" max="10745" width="8.28515625" style="29" customWidth="1"/>
    <col min="10746" max="10990" width="9.140625" style="29"/>
    <col min="10991" max="10991" width="3.85546875" style="29" customWidth="1"/>
    <col min="10992" max="10992" width="19.42578125" style="29" customWidth="1"/>
    <col min="10993" max="11001" width="8.28515625" style="29" customWidth="1"/>
    <col min="11002" max="11246" width="9.140625" style="29"/>
    <col min="11247" max="11247" width="3.85546875" style="29" customWidth="1"/>
    <col min="11248" max="11248" width="19.42578125" style="29" customWidth="1"/>
    <col min="11249" max="11257" width="8.28515625" style="29" customWidth="1"/>
    <col min="11258" max="11502" width="9.140625" style="29"/>
    <col min="11503" max="11503" width="3.85546875" style="29" customWidth="1"/>
    <col min="11504" max="11504" width="19.42578125" style="29" customWidth="1"/>
    <col min="11505" max="11513" width="8.28515625" style="29" customWidth="1"/>
    <col min="11514" max="11758" width="9.140625" style="29"/>
    <col min="11759" max="11759" width="3.85546875" style="29" customWidth="1"/>
    <col min="11760" max="11760" width="19.42578125" style="29" customWidth="1"/>
    <col min="11761" max="11769" width="8.28515625" style="29" customWidth="1"/>
    <col min="11770" max="12014" width="9.140625" style="29"/>
    <col min="12015" max="12015" width="3.85546875" style="29" customWidth="1"/>
    <col min="12016" max="12016" width="19.42578125" style="29" customWidth="1"/>
    <col min="12017" max="12025" width="8.28515625" style="29" customWidth="1"/>
    <col min="12026" max="12270" width="9.140625" style="29"/>
    <col min="12271" max="12271" width="3.85546875" style="29" customWidth="1"/>
    <col min="12272" max="12272" width="19.42578125" style="29" customWidth="1"/>
    <col min="12273" max="12281" width="8.28515625" style="29" customWidth="1"/>
    <col min="12282" max="12526" width="9.140625" style="29"/>
    <col min="12527" max="12527" width="3.85546875" style="29" customWidth="1"/>
    <col min="12528" max="12528" width="19.42578125" style="29" customWidth="1"/>
    <col min="12529" max="12537" width="8.28515625" style="29" customWidth="1"/>
    <col min="12538" max="12782" width="9.140625" style="29"/>
    <col min="12783" max="12783" width="3.85546875" style="29" customWidth="1"/>
    <col min="12784" max="12784" width="19.42578125" style="29" customWidth="1"/>
    <col min="12785" max="12793" width="8.28515625" style="29" customWidth="1"/>
    <col min="12794" max="13038" width="9.140625" style="29"/>
    <col min="13039" max="13039" width="3.85546875" style="29" customWidth="1"/>
    <col min="13040" max="13040" width="19.42578125" style="29" customWidth="1"/>
    <col min="13041" max="13049" width="8.28515625" style="29" customWidth="1"/>
    <col min="13050" max="13294" width="9.140625" style="29"/>
    <col min="13295" max="13295" width="3.85546875" style="29" customWidth="1"/>
    <col min="13296" max="13296" width="19.42578125" style="29" customWidth="1"/>
    <col min="13297" max="13305" width="8.28515625" style="29" customWidth="1"/>
    <col min="13306" max="13550" width="9.140625" style="29"/>
    <col min="13551" max="13551" width="3.85546875" style="29" customWidth="1"/>
    <col min="13552" max="13552" width="19.42578125" style="29" customWidth="1"/>
    <col min="13553" max="13561" width="8.28515625" style="29" customWidth="1"/>
    <col min="13562" max="13806" width="9.140625" style="29"/>
    <col min="13807" max="13807" width="3.85546875" style="29" customWidth="1"/>
    <col min="13808" max="13808" width="19.42578125" style="29" customWidth="1"/>
    <col min="13809" max="13817" width="8.28515625" style="29" customWidth="1"/>
    <col min="13818" max="14062" width="9.140625" style="29"/>
    <col min="14063" max="14063" width="3.85546875" style="29" customWidth="1"/>
    <col min="14064" max="14064" width="19.42578125" style="29" customWidth="1"/>
    <col min="14065" max="14073" width="8.28515625" style="29" customWidth="1"/>
    <col min="14074" max="14318" width="9.140625" style="29"/>
    <col min="14319" max="14319" width="3.85546875" style="29" customWidth="1"/>
    <col min="14320" max="14320" width="19.42578125" style="29" customWidth="1"/>
    <col min="14321" max="14329" width="8.28515625" style="29" customWidth="1"/>
    <col min="14330" max="14574" width="9.140625" style="29"/>
    <col min="14575" max="14575" width="3.85546875" style="29" customWidth="1"/>
    <col min="14576" max="14576" width="19.42578125" style="29" customWidth="1"/>
    <col min="14577" max="14585" width="8.28515625" style="29" customWidth="1"/>
    <col min="14586" max="14830" width="9.140625" style="29"/>
    <col min="14831" max="14831" width="3.85546875" style="29" customWidth="1"/>
    <col min="14832" max="14832" width="19.42578125" style="29" customWidth="1"/>
    <col min="14833" max="14841" width="8.28515625" style="29" customWidth="1"/>
    <col min="14842" max="15086" width="9.140625" style="29"/>
    <col min="15087" max="15087" width="3.85546875" style="29" customWidth="1"/>
    <col min="15088" max="15088" width="19.42578125" style="29" customWidth="1"/>
    <col min="15089" max="15097" width="8.28515625" style="29" customWidth="1"/>
    <col min="15098" max="15342" width="9.140625" style="29"/>
    <col min="15343" max="15343" width="3.85546875" style="29" customWidth="1"/>
    <col min="15344" max="15344" width="19.42578125" style="29" customWidth="1"/>
    <col min="15345" max="15353" width="8.28515625" style="29" customWidth="1"/>
    <col min="15354" max="15598" width="9.140625" style="29"/>
    <col min="15599" max="15599" width="3.85546875" style="29" customWidth="1"/>
    <col min="15600" max="15600" width="19.42578125" style="29" customWidth="1"/>
    <col min="15601" max="15609" width="8.28515625" style="29" customWidth="1"/>
    <col min="15610" max="15854" width="9.140625" style="29"/>
    <col min="15855" max="15855" width="3.85546875" style="29" customWidth="1"/>
    <col min="15856" max="15856" width="19.42578125" style="29" customWidth="1"/>
    <col min="15857" max="15865" width="8.28515625" style="29" customWidth="1"/>
    <col min="15866" max="16110" width="9.140625" style="29"/>
    <col min="16111" max="16111" width="3.85546875" style="29" customWidth="1"/>
    <col min="16112" max="16112" width="19.42578125" style="29" customWidth="1"/>
    <col min="16113" max="16121" width="8.28515625" style="29" customWidth="1"/>
    <col min="16122" max="16384" width="9.140625" style="29"/>
  </cols>
  <sheetData>
    <row r="1" spans="1:26" ht="12.75" x14ac:dyDescent="0.2">
      <c r="A1" s="49" t="s">
        <v>382</v>
      </c>
      <c r="B1" s="49"/>
      <c r="C1" s="49"/>
      <c r="D1" s="49"/>
      <c r="E1" s="49"/>
      <c r="F1" s="49"/>
      <c r="G1" s="49"/>
      <c r="N1" s="60" t="e">
        <f>N6-'Per 1000 pop comparison'!I16</f>
        <v>#REF!</v>
      </c>
      <c r="T1" s="29">
        <v>21.707723491571748</v>
      </c>
    </row>
    <row r="2" spans="1:26" ht="12" thickBot="1" x14ac:dyDescent="0.25"/>
    <row r="3" spans="1:26" x14ac:dyDescent="0.2">
      <c r="A3" s="722" t="s">
        <v>306</v>
      </c>
      <c r="B3" s="723"/>
      <c r="C3" s="728" t="s">
        <v>46</v>
      </c>
      <c r="D3" s="729"/>
      <c r="E3" s="734"/>
      <c r="F3" s="728" t="s">
        <v>4</v>
      </c>
      <c r="G3" s="729"/>
      <c r="H3" s="734"/>
      <c r="I3" s="728" t="s">
        <v>6</v>
      </c>
      <c r="J3" s="729"/>
      <c r="K3" s="729"/>
      <c r="L3" s="728" t="s">
        <v>7</v>
      </c>
      <c r="M3" s="729"/>
      <c r="N3" s="734"/>
      <c r="O3" s="728" t="s">
        <v>13</v>
      </c>
      <c r="P3" s="729"/>
      <c r="Q3" s="734"/>
      <c r="R3" s="728" t="s">
        <v>9</v>
      </c>
      <c r="S3" s="729"/>
      <c r="T3" s="729"/>
      <c r="U3" s="728" t="s">
        <v>11</v>
      </c>
      <c r="V3" s="729"/>
      <c r="W3" s="729"/>
    </row>
    <row r="4" spans="1:26" s="30" customFormat="1" x14ac:dyDescent="0.2">
      <c r="A4" s="724"/>
      <c r="B4" s="725"/>
      <c r="C4" s="360" t="s">
        <v>307</v>
      </c>
      <c r="D4" s="360" t="s">
        <v>308</v>
      </c>
      <c r="E4" s="361" t="s">
        <v>1</v>
      </c>
      <c r="F4" s="361" t="s">
        <v>307</v>
      </c>
      <c r="G4" s="361" t="s">
        <v>308</v>
      </c>
      <c r="H4" s="361" t="s">
        <v>1</v>
      </c>
      <c r="I4" s="360" t="s">
        <v>307</v>
      </c>
      <c r="J4" s="360" t="s">
        <v>308</v>
      </c>
      <c r="K4" s="361" t="s">
        <v>1</v>
      </c>
      <c r="L4" s="360" t="s">
        <v>307</v>
      </c>
      <c r="M4" s="360" t="s">
        <v>308</v>
      </c>
      <c r="N4" s="361" t="s">
        <v>1</v>
      </c>
      <c r="O4" s="361" t="s">
        <v>307</v>
      </c>
      <c r="P4" s="361" t="s">
        <v>308</v>
      </c>
      <c r="Q4" s="361" t="s">
        <v>1</v>
      </c>
      <c r="R4" s="360" t="s">
        <v>307</v>
      </c>
      <c r="S4" s="360" t="s">
        <v>308</v>
      </c>
      <c r="T4" s="361" t="s">
        <v>1</v>
      </c>
      <c r="U4" s="360" t="s">
        <v>307</v>
      </c>
      <c r="V4" s="360" t="s">
        <v>308</v>
      </c>
      <c r="W4" s="451" t="s">
        <v>1</v>
      </c>
    </row>
    <row r="5" spans="1:26" x14ac:dyDescent="0.2">
      <c r="C5" s="362"/>
      <c r="E5" s="363"/>
      <c r="H5" s="363"/>
      <c r="I5" s="362"/>
      <c r="L5" s="362"/>
      <c r="M5" s="357"/>
      <c r="N5" s="363"/>
      <c r="O5" s="357"/>
      <c r="P5" s="357"/>
      <c r="Q5" s="363"/>
      <c r="R5" s="362"/>
      <c r="S5" s="357"/>
      <c r="T5" s="357"/>
      <c r="U5" s="452"/>
      <c r="V5" s="357"/>
      <c r="W5" s="357"/>
      <c r="Y5" s="29" t="s">
        <v>385</v>
      </c>
    </row>
    <row r="6" spans="1:26" x14ac:dyDescent="0.2">
      <c r="A6" s="30" t="s">
        <v>309</v>
      </c>
      <c r="B6" s="30"/>
      <c r="C6" s="364"/>
      <c r="D6" s="365"/>
      <c r="E6" s="366" t="e">
        <f>(#REF!/#REF!)*1000</f>
        <v>#REF!</v>
      </c>
      <c r="F6" s="365"/>
      <c r="G6" s="365"/>
      <c r="H6" s="366" t="e">
        <f>(#REF!/#REF!)*1000</f>
        <v>#REF!</v>
      </c>
      <c r="I6" s="367"/>
      <c r="J6" s="368"/>
      <c r="K6" s="368" t="e">
        <f>(#REF!/#REF!)*1000</f>
        <v>#REF!</v>
      </c>
      <c r="L6" s="364"/>
      <c r="M6" s="365"/>
      <c r="N6" s="366" t="e">
        <f>(#REF!/#REF!)*1000</f>
        <v>#REF!</v>
      </c>
      <c r="O6" s="365"/>
      <c r="P6" s="365"/>
      <c r="Q6" s="366" t="e">
        <f>(#REF!/#REF!)*1000</f>
        <v>#REF!</v>
      </c>
      <c r="R6" s="367"/>
      <c r="S6" s="368"/>
      <c r="T6" s="368" t="e">
        <f>(#REF!/#REF!)*1000</f>
        <v>#REF!</v>
      </c>
      <c r="U6" s="367"/>
      <c r="V6" s="368"/>
      <c r="W6" s="368" t="e">
        <f>(#REF!/#REF!)*1000</f>
        <v>#REF!</v>
      </c>
      <c r="Y6" s="60">
        <v>165815</v>
      </c>
    </row>
    <row r="7" spans="1:26" x14ac:dyDescent="0.2">
      <c r="C7" s="369"/>
      <c r="D7" s="370"/>
      <c r="E7" s="371"/>
      <c r="F7" s="370"/>
      <c r="G7" s="370"/>
      <c r="H7" s="371"/>
      <c r="I7" s="372"/>
      <c r="J7" s="373"/>
      <c r="K7" s="373"/>
      <c r="L7" s="369"/>
      <c r="M7" s="370"/>
      <c r="N7" s="371"/>
      <c r="O7" s="370"/>
      <c r="P7" s="370"/>
      <c r="Q7" s="371"/>
      <c r="R7" s="372"/>
      <c r="S7" s="373"/>
      <c r="T7" s="373"/>
      <c r="U7" s="372"/>
      <c r="V7" s="373"/>
      <c r="W7" s="373"/>
      <c r="Y7" s="29" t="e">
        <f>(Y6/#REF!)*100</f>
        <v>#REF!</v>
      </c>
      <c r="Z7" s="29" t="s">
        <v>386</v>
      </c>
    </row>
    <row r="8" spans="1:26" x14ac:dyDescent="0.2">
      <c r="A8" s="374" t="s">
        <v>199</v>
      </c>
      <c r="B8" s="30"/>
      <c r="C8" s="364"/>
      <c r="D8" s="365"/>
      <c r="E8" s="366" t="e">
        <f>(#REF!/#REF!)*1000</f>
        <v>#REF!</v>
      </c>
      <c r="F8" s="365"/>
      <c r="G8" s="365"/>
      <c r="H8" s="366" t="e">
        <f>(#REF!/#REF!)*1000</f>
        <v>#REF!</v>
      </c>
      <c r="I8" s="367"/>
      <c r="J8" s="368"/>
      <c r="K8" s="368" t="e">
        <f>(#REF!/#REF!)*1000</f>
        <v>#REF!</v>
      </c>
      <c r="L8" s="364"/>
      <c r="M8" s="365"/>
      <c r="N8" s="366" t="e">
        <f>(#REF!/#REF!)*1000</f>
        <v>#REF!</v>
      </c>
      <c r="O8" s="365"/>
      <c r="P8" s="365"/>
      <c r="Q8" s="366" t="e">
        <f>(#REF!/#REF!)*1000</f>
        <v>#REF!</v>
      </c>
      <c r="R8" s="367"/>
      <c r="S8" s="368"/>
      <c r="T8" s="368" t="e">
        <f>(#REF!/#REF!)*1000</f>
        <v>#REF!</v>
      </c>
      <c r="U8" s="367"/>
      <c r="V8" s="368"/>
      <c r="W8" s="368" t="e">
        <f>(#REF!/#REF!)*1000</f>
        <v>#REF!</v>
      </c>
      <c r="X8" s="29" t="s">
        <v>767</v>
      </c>
      <c r="Y8" s="29" t="e">
        <f>K6/T6</f>
        <v>#REF!</v>
      </c>
    </row>
    <row r="9" spans="1:26" x14ac:dyDescent="0.2">
      <c r="A9" s="375"/>
      <c r="C9" s="369"/>
      <c r="D9" s="370"/>
      <c r="E9" s="371"/>
      <c r="F9" s="370"/>
      <c r="G9" s="370"/>
      <c r="H9" s="371"/>
      <c r="I9" s="372"/>
      <c r="J9" s="373"/>
      <c r="K9" s="373"/>
      <c r="L9" s="369"/>
      <c r="M9" s="370"/>
      <c r="N9" s="371"/>
      <c r="O9" s="370"/>
      <c r="P9" s="370"/>
      <c r="Q9" s="371"/>
      <c r="R9" s="372"/>
      <c r="S9" s="373"/>
      <c r="T9" s="373"/>
      <c r="U9" s="372"/>
      <c r="V9" s="373"/>
      <c r="W9" s="373"/>
    </row>
    <row r="10" spans="1:26" x14ac:dyDescent="0.2">
      <c r="A10" s="374" t="s">
        <v>310</v>
      </c>
      <c r="B10" s="30"/>
      <c r="C10" s="376"/>
      <c r="D10" s="377"/>
      <c r="E10" s="378" t="e">
        <f>(#REF!/#REF!)*1000</f>
        <v>#REF!</v>
      </c>
      <c r="F10" s="377"/>
      <c r="G10" s="377"/>
      <c r="H10" s="378" t="e">
        <f>(#REF!/#REF!)*1000</f>
        <v>#REF!</v>
      </c>
      <c r="I10" s="367"/>
      <c r="J10" s="368"/>
      <c r="K10" s="368" t="e">
        <f>(#REF!/#REF!)*1000</f>
        <v>#REF!</v>
      </c>
      <c r="L10" s="376"/>
      <c r="M10" s="377"/>
      <c r="N10" s="378" t="e">
        <f>(#REF!/#REF!)*1000</f>
        <v>#REF!</v>
      </c>
      <c r="O10" s="377"/>
      <c r="P10" s="377"/>
      <c r="Q10" s="378" t="e">
        <f>(#REF!/#REF!)*1000</f>
        <v>#REF!</v>
      </c>
      <c r="R10" s="367"/>
      <c r="S10" s="368"/>
      <c r="T10" s="368" t="e">
        <f>(#REF!/#REF!)*1000</f>
        <v>#REF!</v>
      </c>
      <c r="U10" s="367"/>
      <c r="V10" s="368"/>
      <c r="W10" s="368" t="e">
        <f>(#REF!/#REF!)*1000</f>
        <v>#REF!</v>
      </c>
    </row>
    <row r="11" spans="1:26" x14ac:dyDescent="0.2">
      <c r="C11" s="369"/>
      <c r="D11" s="370"/>
      <c r="E11" s="371"/>
      <c r="F11" s="370"/>
      <c r="G11" s="370"/>
      <c r="H11" s="371"/>
      <c r="I11" s="372"/>
      <c r="J11" s="373"/>
      <c r="K11" s="373"/>
      <c r="L11" s="369"/>
      <c r="M11" s="370"/>
      <c r="N11" s="371"/>
      <c r="O11" s="370"/>
      <c r="P11" s="370"/>
      <c r="Q11" s="371"/>
      <c r="R11" s="372"/>
      <c r="S11" s="373"/>
      <c r="T11" s="373"/>
      <c r="U11" s="372"/>
      <c r="V11" s="373"/>
      <c r="W11" s="373"/>
    </row>
    <row r="12" spans="1:26" x14ac:dyDescent="0.2">
      <c r="A12" s="30"/>
      <c r="B12" s="151"/>
      <c r="C12" s="369"/>
      <c r="D12" s="370"/>
      <c r="E12" s="371"/>
      <c r="F12" s="370"/>
      <c r="G12" s="370"/>
      <c r="H12" s="371"/>
      <c r="I12" s="372"/>
      <c r="J12" s="373"/>
      <c r="K12" s="373"/>
      <c r="L12" s="369"/>
      <c r="M12" s="370"/>
      <c r="N12" s="371"/>
      <c r="O12" s="370"/>
      <c r="P12" s="370"/>
      <c r="Q12" s="371"/>
      <c r="R12" s="372"/>
      <c r="S12" s="373"/>
      <c r="T12" s="373"/>
      <c r="U12" s="372"/>
      <c r="V12" s="373"/>
      <c r="W12" s="373"/>
      <c r="Y12" s="38"/>
      <c r="Z12" s="38"/>
    </row>
    <row r="13" spans="1:26" s="38" customFormat="1" x14ac:dyDescent="0.2">
      <c r="A13" s="379" t="s">
        <v>311</v>
      </c>
      <c r="B13" s="33"/>
      <c r="C13" s="376"/>
      <c r="D13" s="377"/>
      <c r="E13" s="378" t="e">
        <f>(#REF!/#REF!)*1000</f>
        <v>#REF!</v>
      </c>
      <c r="F13" s="377"/>
      <c r="G13" s="377"/>
      <c r="H13" s="378" t="e">
        <f>(#REF!/#REF!)*1000</f>
        <v>#REF!</v>
      </c>
      <c r="I13" s="380"/>
      <c r="J13" s="381"/>
      <c r="K13" s="381" t="e">
        <f>(#REF!/#REF!)*1000</f>
        <v>#REF!</v>
      </c>
      <c r="L13" s="376"/>
      <c r="M13" s="377"/>
      <c r="N13" s="378" t="e">
        <f>(#REF!/#REF!)*1000</f>
        <v>#REF!</v>
      </c>
      <c r="O13" s="377"/>
      <c r="P13" s="377"/>
      <c r="Q13" s="378" t="e">
        <f>(#REF!/#REF!)*1000</f>
        <v>#REF!</v>
      </c>
      <c r="R13" s="380"/>
      <c r="S13" s="381"/>
      <c r="T13" s="381" t="e">
        <f>(#REF!/#REF!)*1000</f>
        <v>#REF!</v>
      </c>
      <c r="U13" s="380"/>
      <c r="V13" s="381"/>
      <c r="W13" s="381" t="e">
        <f>(#REF!/#REF!)*1000</f>
        <v>#REF!</v>
      </c>
      <c r="Y13" s="29"/>
      <c r="Z13" s="29"/>
    </row>
    <row r="14" spans="1:26" s="38" customFormat="1" x14ac:dyDescent="0.2">
      <c r="C14" s="383"/>
      <c r="D14" s="384"/>
      <c r="E14" s="385"/>
      <c r="F14" s="384"/>
      <c r="G14" s="384"/>
      <c r="H14" s="385"/>
      <c r="I14" s="386"/>
      <c r="J14" s="387"/>
      <c r="K14" s="387"/>
      <c r="L14" s="383"/>
      <c r="M14" s="384"/>
      <c r="N14" s="385"/>
      <c r="O14" s="384"/>
      <c r="P14" s="384"/>
      <c r="Q14" s="385"/>
      <c r="R14" s="386"/>
      <c r="S14" s="387"/>
      <c r="T14" s="387"/>
      <c r="U14" s="386"/>
      <c r="V14" s="387"/>
      <c r="W14" s="387"/>
      <c r="Y14" s="29"/>
      <c r="Z14" s="29"/>
    </row>
    <row r="15" spans="1:26" s="38" customFormat="1" x14ac:dyDescent="0.25">
      <c r="B15" s="389" t="s">
        <v>778</v>
      </c>
      <c r="C15" s="383"/>
      <c r="D15" s="384"/>
      <c r="E15" s="385" t="e">
        <f>(#REF!/#REF!)*1000</f>
        <v>#REF!</v>
      </c>
      <c r="F15" s="384"/>
      <c r="G15" s="384"/>
      <c r="H15" s="385" t="e">
        <f>(#REF!/#REF!)*1000</f>
        <v>#REF!</v>
      </c>
      <c r="I15" s="386"/>
      <c r="J15" s="387"/>
      <c r="K15" s="385" t="e">
        <f>(#REF!/#REF!)*1000</f>
        <v>#REF!</v>
      </c>
      <c r="L15" s="383"/>
      <c r="M15" s="384"/>
      <c r="N15" s="385" t="e">
        <f>(#REF!/#REF!)*1000</f>
        <v>#REF!</v>
      </c>
      <c r="O15" s="384"/>
      <c r="P15" s="384"/>
      <c r="Q15" s="385" t="e">
        <f>(#REF!/#REF!)*1000</f>
        <v>#REF!</v>
      </c>
      <c r="R15" s="386"/>
      <c r="S15" s="387"/>
      <c r="T15" s="385" t="e">
        <f>(#REF!/#REF!)*1000</f>
        <v>#REF!</v>
      </c>
      <c r="U15" s="386"/>
      <c r="V15" s="387"/>
      <c r="W15" s="384" t="e">
        <f>(#REF!/#REF!)*1000</f>
        <v>#REF!</v>
      </c>
    </row>
    <row r="16" spans="1:26" s="38" customFormat="1" x14ac:dyDescent="0.25">
      <c r="B16" s="389" t="s">
        <v>779</v>
      </c>
      <c r="C16" s="383"/>
      <c r="D16" s="384"/>
      <c r="E16" s="385" t="e">
        <f>(#REF!/#REF!)*1000</f>
        <v>#REF!</v>
      </c>
      <c r="F16" s="384"/>
      <c r="G16" s="384"/>
      <c r="H16" s="385" t="e">
        <f>(#REF!/#REF!)*1000</f>
        <v>#REF!</v>
      </c>
      <c r="I16" s="386"/>
      <c r="J16" s="387"/>
      <c r="K16" s="385" t="e">
        <f>(#REF!/#REF!)*1000</f>
        <v>#REF!</v>
      </c>
      <c r="L16" s="383"/>
      <c r="M16" s="384"/>
      <c r="N16" s="385" t="e">
        <f>(#REF!/#REF!)*1000</f>
        <v>#REF!</v>
      </c>
      <c r="O16" s="384"/>
      <c r="P16" s="384"/>
      <c r="Q16" s="385" t="e">
        <f>(#REF!/#REF!)*1000</f>
        <v>#REF!</v>
      </c>
      <c r="R16" s="386"/>
      <c r="S16" s="387"/>
      <c r="T16" s="385" t="e">
        <f>(#REF!/#REF!)*1000</f>
        <v>#REF!</v>
      </c>
      <c r="U16" s="386"/>
      <c r="V16" s="387"/>
      <c r="W16" s="384" t="e">
        <f>(#REF!/#REF!)*1000</f>
        <v>#REF!</v>
      </c>
    </row>
    <row r="17" spans="1:16121" s="38" customFormat="1" ht="11.85" customHeight="1" x14ac:dyDescent="0.2">
      <c r="B17" s="389" t="s">
        <v>313</v>
      </c>
      <c r="C17" s="383"/>
      <c r="D17" s="384"/>
      <c r="E17" s="385" t="e">
        <f>(#REF!/#REF!)*1000</f>
        <v>#REF!</v>
      </c>
      <c r="F17" s="384"/>
      <c r="G17" s="384"/>
      <c r="H17" s="385" t="e">
        <f>(#REF!/#REF!)*1000</f>
        <v>#REF!</v>
      </c>
      <c r="I17" s="386"/>
      <c r="J17" s="387"/>
      <c r="K17" s="385" t="e">
        <f>(#REF!/#REF!)*1000</f>
        <v>#REF!</v>
      </c>
      <c r="L17" s="383"/>
      <c r="M17" s="384"/>
      <c r="N17" s="385" t="e">
        <f>(#REF!/#REF!)*1000</f>
        <v>#REF!</v>
      </c>
      <c r="O17" s="384"/>
      <c r="P17" s="384"/>
      <c r="Q17" s="385" t="e">
        <f>(#REF!/#REF!)*1000</f>
        <v>#REF!</v>
      </c>
      <c r="R17" s="386"/>
      <c r="S17" s="387"/>
      <c r="T17" s="385" t="e">
        <f>(#REF!/#REF!)*1000</f>
        <v>#REF!</v>
      </c>
      <c r="U17" s="386"/>
      <c r="V17" s="387"/>
      <c r="W17" s="384" t="e">
        <f>(#REF!/#REF!)*1000</f>
        <v>#REF!</v>
      </c>
      <c r="Y17" s="29"/>
      <c r="Z17" s="29"/>
    </row>
    <row r="18" spans="1:16121" s="38" customFormat="1" ht="11.85" customHeight="1" x14ac:dyDescent="0.2">
      <c r="B18" s="389" t="s">
        <v>780</v>
      </c>
      <c r="C18" s="383"/>
      <c r="D18" s="384"/>
      <c r="E18" s="385" t="e">
        <f>(#REF!/#REF!)*1000</f>
        <v>#REF!</v>
      </c>
      <c r="F18" s="384"/>
      <c r="G18" s="384"/>
      <c r="H18" s="385" t="e">
        <f>(#REF!/#REF!)*1000</f>
        <v>#REF!</v>
      </c>
      <c r="I18" s="386"/>
      <c r="J18" s="387"/>
      <c r="K18" s="385" t="e">
        <f>(#REF!/#REF!)*1000</f>
        <v>#REF!</v>
      </c>
      <c r="L18" s="383"/>
      <c r="M18" s="384"/>
      <c r="N18" s="385" t="e">
        <f>(#REF!/#REF!)*1000</f>
        <v>#REF!</v>
      </c>
      <c r="O18" s="384"/>
      <c r="P18" s="384"/>
      <c r="Q18" s="385" t="e">
        <f>(#REF!/#REF!)*1000</f>
        <v>#REF!</v>
      </c>
      <c r="R18" s="386"/>
      <c r="S18" s="387"/>
      <c r="T18" s="385" t="e">
        <f>(#REF!/#REF!)*1000</f>
        <v>#REF!</v>
      </c>
      <c r="U18" s="386"/>
      <c r="V18" s="387"/>
      <c r="W18" s="384" t="e">
        <f>(#REF!/#REF!)*1000</f>
        <v>#REF!</v>
      </c>
      <c r="Y18" s="29"/>
      <c r="Z18" s="29"/>
    </row>
    <row r="19" spans="1:16121" s="38" customFormat="1" ht="11.85" customHeight="1" x14ac:dyDescent="0.2">
      <c r="B19" s="389" t="s">
        <v>781</v>
      </c>
      <c r="C19" s="383"/>
      <c r="D19" s="384"/>
      <c r="E19" s="385" t="e">
        <f>(#REF!/#REF!)*1000</f>
        <v>#REF!</v>
      </c>
      <c r="F19" s="384"/>
      <c r="G19" s="384"/>
      <c r="H19" s="385" t="e">
        <f>(#REF!/#REF!)*1000</f>
        <v>#REF!</v>
      </c>
      <c r="I19" s="386"/>
      <c r="J19" s="387"/>
      <c r="K19" s="385" t="e">
        <f>(#REF!/#REF!)*1000</f>
        <v>#REF!</v>
      </c>
      <c r="L19" s="383"/>
      <c r="M19" s="384"/>
      <c r="N19" s="385" t="e">
        <f>(#REF!/#REF!)*1000</f>
        <v>#REF!</v>
      </c>
      <c r="O19" s="384"/>
      <c r="P19" s="384"/>
      <c r="Q19" s="385" t="e">
        <f>(#REF!/#REF!)*1000</f>
        <v>#REF!</v>
      </c>
      <c r="R19" s="386"/>
      <c r="S19" s="387"/>
      <c r="T19" s="385" t="e">
        <f>(#REF!/#REF!)*1000</f>
        <v>#REF!</v>
      </c>
      <c r="U19" s="386"/>
      <c r="V19" s="387"/>
      <c r="W19" s="384" t="e">
        <f>(#REF!/#REF!)*1000</f>
        <v>#REF!</v>
      </c>
      <c r="Y19" s="29"/>
      <c r="Z19" s="29"/>
    </row>
    <row r="20" spans="1:16121" s="38" customFormat="1" ht="11.85" customHeight="1" x14ac:dyDescent="0.25">
      <c r="B20" s="389" t="s">
        <v>782</v>
      </c>
      <c r="C20" s="383"/>
      <c r="D20" s="384"/>
      <c r="E20" s="385" t="e">
        <f>(#REF!/#REF!)*1000</f>
        <v>#REF!</v>
      </c>
      <c r="F20" s="384"/>
      <c r="G20" s="384"/>
      <c r="H20" s="385" t="e">
        <f>(#REF!/#REF!)*1000</f>
        <v>#REF!</v>
      </c>
      <c r="I20" s="386"/>
      <c r="J20" s="387"/>
      <c r="K20" s="385" t="e">
        <f>(#REF!/#REF!)*1000</f>
        <v>#REF!</v>
      </c>
      <c r="L20" s="383"/>
      <c r="M20" s="384"/>
      <c r="N20" s="385" t="e">
        <f>(#REF!/#REF!)*1000</f>
        <v>#REF!</v>
      </c>
      <c r="O20" s="384"/>
      <c r="P20" s="384"/>
      <c r="Q20" s="385" t="e">
        <f>(#REF!/#REF!)*1000</f>
        <v>#REF!</v>
      </c>
      <c r="R20" s="386"/>
      <c r="S20" s="387"/>
      <c r="T20" s="385" t="e">
        <f>(#REF!/#REF!)*1000</f>
        <v>#REF!</v>
      </c>
      <c r="U20" s="386"/>
      <c r="V20" s="387"/>
      <c r="W20" s="384" t="e">
        <f>(#REF!/#REF!)*1000</f>
        <v>#REF!</v>
      </c>
    </row>
    <row r="21" spans="1:16121" s="38" customFormat="1" ht="11.85" customHeight="1" x14ac:dyDescent="0.2">
      <c r="B21" s="389" t="s">
        <v>783</v>
      </c>
      <c r="C21" s="383"/>
      <c r="D21" s="384"/>
      <c r="E21" s="385" t="e">
        <f>(#REF!/#REF!)*1000</f>
        <v>#REF!</v>
      </c>
      <c r="F21" s="384"/>
      <c r="G21" s="384"/>
      <c r="H21" s="385" t="e">
        <f>(#REF!/#REF!)*1000</f>
        <v>#REF!</v>
      </c>
      <c r="I21" s="386"/>
      <c r="J21" s="387"/>
      <c r="K21" s="385" t="e">
        <f>(#REF!/#REF!)*1000</f>
        <v>#REF!</v>
      </c>
      <c r="L21" s="383"/>
      <c r="M21" s="384"/>
      <c r="N21" s="385" t="e">
        <f>(#REF!/#REF!)*1000</f>
        <v>#REF!</v>
      </c>
      <c r="O21" s="384"/>
      <c r="P21" s="384"/>
      <c r="Q21" s="385" t="e">
        <f>(#REF!/#REF!)*1000</f>
        <v>#REF!</v>
      </c>
      <c r="R21" s="386"/>
      <c r="S21" s="387"/>
      <c r="T21" s="385" t="e">
        <f>(#REF!/#REF!)*1000</f>
        <v>#REF!</v>
      </c>
      <c r="U21" s="386"/>
      <c r="V21" s="387"/>
      <c r="W21" s="384" t="e">
        <f>(#REF!/#REF!)*1000</f>
        <v>#REF!</v>
      </c>
      <c r="Y21" s="29"/>
      <c r="Z21" s="29"/>
    </row>
    <row r="22" spans="1:16121" s="38" customFormat="1" ht="11.85" customHeight="1" x14ac:dyDescent="0.2">
      <c r="B22" s="389" t="s">
        <v>784</v>
      </c>
      <c r="C22" s="383"/>
      <c r="D22" s="384"/>
      <c r="E22" s="385" t="e">
        <f>(#REF!/#REF!)*1000</f>
        <v>#REF!</v>
      </c>
      <c r="F22" s="384"/>
      <c r="G22" s="384"/>
      <c r="H22" s="385" t="e">
        <f>(#REF!/#REF!)*1000</f>
        <v>#REF!</v>
      </c>
      <c r="I22" s="386"/>
      <c r="J22" s="387"/>
      <c r="K22" s="385" t="e">
        <f>(#REF!/#REF!)*1000</f>
        <v>#REF!</v>
      </c>
      <c r="L22" s="383"/>
      <c r="M22" s="384"/>
      <c r="N22" s="385" t="e">
        <f>(#REF!/#REF!)*1000</f>
        <v>#REF!</v>
      </c>
      <c r="O22" s="384"/>
      <c r="P22" s="384"/>
      <c r="Q22" s="385" t="e">
        <f>(#REF!/#REF!)*1000</f>
        <v>#REF!</v>
      </c>
      <c r="R22" s="386"/>
      <c r="S22" s="387"/>
      <c r="T22" s="385" t="e">
        <f>(#REF!/#REF!)*1000</f>
        <v>#REF!</v>
      </c>
      <c r="U22" s="386"/>
      <c r="V22" s="387"/>
      <c r="W22" s="384" t="e">
        <f>(#REF!/#REF!)*1000</f>
        <v>#REF!</v>
      </c>
      <c r="Y22" s="29"/>
      <c r="Z22" s="29"/>
    </row>
    <row r="23" spans="1:16121" s="38" customFormat="1" ht="11.85" customHeight="1" x14ac:dyDescent="0.2">
      <c r="B23" s="389" t="s">
        <v>785</v>
      </c>
      <c r="C23" s="383"/>
      <c r="D23" s="384"/>
      <c r="E23" s="385" t="e">
        <f>(#REF!/#REF!)*1000</f>
        <v>#REF!</v>
      </c>
      <c r="F23" s="384"/>
      <c r="G23" s="384"/>
      <c r="H23" s="385" t="e">
        <f>(#REF!/#REF!)*1000</f>
        <v>#REF!</v>
      </c>
      <c r="I23" s="386"/>
      <c r="J23" s="387"/>
      <c r="K23" s="385" t="e">
        <f>(#REF!/#REF!)*1000</f>
        <v>#REF!</v>
      </c>
      <c r="L23" s="383"/>
      <c r="M23" s="384"/>
      <c r="N23" s="385" t="e">
        <f>(#REF!/#REF!)*1000</f>
        <v>#REF!</v>
      </c>
      <c r="O23" s="384"/>
      <c r="P23" s="384"/>
      <c r="Q23" s="385" t="e">
        <f>(#REF!/#REF!)*1000</f>
        <v>#REF!</v>
      </c>
      <c r="R23" s="386"/>
      <c r="S23" s="387"/>
      <c r="T23" s="385" t="e">
        <f>(#REF!/#REF!)*1000</f>
        <v>#REF!</v>
      </c>
      <c r="U23" s="386"/>
      <c r="V23" s="387"/>
      <c r="W23" s="384" t="e">
        <f>(#REF!/#REF!)*1000</f>
        <v>#REF!</v>
      </c>
      <c r="Y23" s="29"/>
      <c r="Z23" s="29"/>
    </row>
    <row r="24" spans="1:16121" s="38" customFormat="1" ht="11.85" customHeight="1" x14ac:dyDescent="0.25">
      <c r="B24" s="389" t="s">
        <v>317</v>
      </c>
      <c r="C24" s="383"/>
      <c r="D24" s="384"/>
      <c r="E24" s="385" t="e">
        <f>(#REF!/#REF!)*1000</f>
        <v>#REF!</v>
      </c>
      <c r="F24" s="384"/>
      <c r="G24" s="384"/>
      <c r="H24" s="385" t="e">
        <f>(#REF!/#REF!)*1000</f>
        <v>#REF!</v>
      </c>
      <c r="I24" s="386"/>
      <c r="J24" s="387"/>
      <c r="K24" s="385" t="e">
        <f>(#REF!/#REF!)*1000</f>
        <v>#REF!</v>
      </c>
      <c r="L24" s="383"/>
      <c r="M24" s="384"/>
      <c r="N24" s="385" t="e">
        <f>(#REF!/#REF!)*1000</f>
        <v>#REF!</v>
      </c>
      <c r="O24" s="384"/>
      <c r="P24" s="384"/>
      <c r="Q24" s="385" t="e">
        <f>(#REF!/#REF!)*1000</f>
        <v>#REF!</v>
      </c>
      <c r="R24" s="386"/>
      <c r="S24" s="387"/>
      <c r="T24" s="385" t="e">
        <f>(#REF!/#REF!)*1000</f>
        <v>#REF!</v>
      </c>
      <c r="U24" s="386"/>
      <c r="V24" s="387"/>
      <c r="W24" s="384" t="e">
        <f>(#REF!/#REF!)*1000</f>
        <v>#REF!</v>
      </c>
    </row>
    <row r="25" spans="1:16121" s="38" customFormat="1" ht="11.85" customHeight="1" x14ac:dyDescent="0.2">
      <c r="B25" s="389" t="s">
        <v>786</v>
      </c>
      <c r="C25" s="369"/>
      <c r="D25" s="370"/>
      <c r="E25" s="385" t="e">
        <f>(#REF!/#REF!)*1000</f>
        <v>#REF!</v>
      </c>
      <c r="F25" s="370"/>
      <c r="G25" s="370"/>
      <c r="H25" s="385" t="e">
        <f>(#REF!/#REF!)*1000</f>
        <v>#REF!</v>
      </c>
      <c r="I25" s="372"/>
      <c r="J25" s="373"/>
      <c r="K25" s="385" t="e">
        <f>(#REF!/#REF!)*1000</f>
        <v>#REF!</v>
      </c>
      <c r="L25" s="369"/>
      <c r="M25" s="370"/>
      <c r="N25" s="385" t="e">
        <f>(#REF!/#REF!)*1000</f>
        <v>#REF!</v>
      </c>
      <c r="O25" s="370"/>
      <c r="P25" s="370"/>
      <c r="Q25" s="385" t="e">
        <f>(#REF!/#REF!)*1000</f>
        <v>#REF!</v>
      </c>
      <c r="R25" s="372"/>
      <c r="S25" s="373"/>
      <c r="T25" s="385" t="e">
        <f>(#REF!/#REF!)*1000</f>
        <v>#REF!</v>
      </c>
      <c r="U25" s="372"/>
      <c r="V25" s="373"/>
      <c r="W25" s="384" t="e">
        <f>(#REF!/#REF!)*1000</f>
        <v>#REF!</v>
      </c>
      <c r="X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c r="IX25" s="29"/>
      <c r="IY25" s="29"/>
      <c r="IZ25" s="29"/>
      <c r="JA25" s="29"/>
      <c r="JB25" s="29"/>
      <c r="JC25" s="29"/>
      <c r="JD25" s="29"/>
      <c r="JE25" s="29"/>
      <c r="JF25" s="29"/>
      <c r="JG25" s="29"/>
      <c r="JH25" s="29"/>
      <c r="JI25" s="29"/>
      <c r="JJ25" s="29"/>
      <c r="JK25" s="29"/>
      <c r="JL25" s="29"/>
      <c r="JM25" s="29"/>
      <c r="JN25" s="29"/>
      <c r="JO25" s="29"/>
      <c r="JP25" s="29"/>
      <c r="JQ25" s="29"/>
      <c r="JR25" s="29"/>
      <c r="JS25" s="29"/>
      <c r="JT25" s="29"/>
      <c r="JU25" s="29"/>
      <c r="JV25" s="29"/>
      <c r="JW25" s="29"/>
      <c r="JX25" s="29"/>
      <c r="JY25" s="29"/>
      <c r="JZ25" s="29"/>
      <c r="KA25" s="29"/>
      <c r="KB25" s="29"/>
      <c r="KC25" s="29"/>
      <c r="KD25" s="29"/>
      <c r="KE25" s="29"/>
      <c r="KF25" s="29"/>
      <c r="KG25" s="29"/>
      <c r="KH25" s="29"/>
      <c r="KI25" s="29"/>
      <c r="KJ25" s="29"/>
      <c r="KK25" s="29"/>
      <c r="KL25" s="29"/>
      <c r="KM25" s="29"/>
      <c r="KN25" s="29"/>
      <c r="KO25" s="29"/>
      <c r="KP25" s="29"/>
      <c r="KQ25" s="29"/>
      <c r="KR25" s="29"/>
      <c r="KS25" s="29"/>
      <c r="KT25" s="29"/>
      <c r="KU25" s="29"/>
      <c r="KV25" s="29"/>
      <c r="KW25" s="29"/>
      <c r="KX25" s="29"/>
      <c r="KY25" s="29"/>
      <c r="KZ25" s="29"/>
      <c r="LA25" s="29"/>
      <c r="LB25" s="29"/>
      <c r="LC25" s="29"/>
      <c r="LD25" s="29"/>
      <c r="LE25" s="29"/>
      <c r="LF25" s="29"/>
      <c r="LG25" s="29"/>
      <c r="LH25" s="29"/>
      <c r="LI25" s="29"/>
      <c r="LJ25" s="29"/>
      <c r="LK25" s="29"/>
      <c r="LL25" s="29"/>
      <c r="LM25" s="29"/>
      <c r="LN25" s="29"/>
      <c r="LO25" s="29"/>
      <c r="LP25" s="29"/>
      <c r="LQ25" s="29"/>
      <c r="LR25" s="29"/>
      <c r="LS25" s="29"/>
      <c r="LT25" s="29"/>
      <c r="LU25" s="29"/>
      <c r="LV25" s="29"/>
      <c r="LW25" s="29"/>
      <c r="LX25" s="29"/>
      <c r="LY25" s="29"/>
      <c r="LZ25" s="29"/>
      <c r="MA25" s="29"/>
      <c r="MB25" s="29"/>
      <c r="MC25" s="29"/>
      <c r="MD25" s="29"/>
      <c r="ME25" s="29"/>
      <c r="MF25" s="29"/>
      <c r="MG25" s="29"/>
      <c r="MH25" s="29"/>
      <c r="MI25" s="29"/>
      <c r="MJ25" s="29"/>
      <c r="MK25" s="29"/>
      <c r="ML25" s="29"/>
      <c r="MM25" s="29"/>
      <c r="MN25" s="29"/>
      <c r="MO25" s="29"/>
      <c r="MP25" s="29"/>
      <c r="MQ25" s="29"/>
      <c r="MR25" s="29"/>
      <c r="MS25" s="29"/>
      <c r="MT25" s="29"/>
      <c r="MU25" s="29"/>
      <c r="MV25" s="29"/>
      <c r="MW25" s="29"/>
      <c r="MX25" s="29"/>
      <c r="MY25" s="29"/>
      <c r="MZ25" s="29"/>
      <c r="NA25" s="29"/>
      <c r="NB25" s="29"/>
      <c r="NC25" s="29"/>
      <c r="ND25" s="29"/>
      <c r="NE25" s="29"/>
      <c r="NF25" s="29"/>
      <c r="NG25" s="29"/>
      <c r="NH25" s="29"/>
      <c r="NI25" s="29"/>
      <c r="NJ25" s="29"/>
      <c r="NK25" s="29"/>
      <c r="NL25" s="29"/>
      <c r="NM25" s="29"/>
      <c r="NN25" s="29"/>
      <c r="NO25" s="29"/>
      <c r="NP25" s="29"/>
      <c r="NQ25" s="29"/>
      <c r="NR25" s="29"/>
      <c r="NS25" s="29"/>
      <c r="NT25" s="29"/>
      <c r="NU25" s="29"/>
      <c r="NV25" s="29"/>
      <c r="NW25" s="29"/>
      <c r="NX25" s="29"/>
      <c r="NY25" s="29"/>
      <c r="NZ25" s="29"/>
      <c r="OA25" s="29"/>
      <c r="OB25" s="29"/>
      <c r="OC25" s="29"/>
      <c r="OD25" s="29"/>
      <c r="OE25" s="29"/>
      <c r="OF25" s="29"/>
      <c r="OG25" s="29"/>
      <c r="OH25" s="29"/>
      <c r="OI25" s="29"/>
      <c r="OJ25" s="29"/>
      <c r="OK25" s="29"/>
      <c r="OL25" s="29"/>
      <c r="OM25" s="29"/>
      <c r="ON25" s="29"/>
      <c r="OO25" s="29"/>
      <c r="OP25" s="29"/>
      <c r="OQ25" s="29"/>
      <c r="OR25" s="29"/>
      <c r="OS25" s="29"/>
      <c r="OT25" s="29"/>
      <c r="OU25" s="29"/>
      <c r="OV25" s="29"/>
      <c r="OW25" s="29"/>
      <c r="OX25" s="29"/>
      <c r="OY25" s="29"/>
      <c r="OZ25" s="29"/>
      <c r="PA25" s="29"/>
      <c r="PB25" s="29"/>
      <c r="PC25" s="29"/>
      <c r="PD25" s="29"/>
      <c r="PE25" s="29"/>
      <c r="PF25" s="29"/>
      <c r="PG25" s="29"/>
      <c r="PH25" s="29"/>
      <c r="PI25" s="29"/>
      <c r="PJ25" s="29"/>
      <c r="PK25" s="29"/>
      <c r="PL25" s="29"/>
      <c r="PM25" s="29"/>
      <c r="PN25" s="29"/>
      <c r="PO25" s="29"/>
      <c r="PP25" s="29"/>
      <c r="PQ25" s="29"/>
      <c r="PR25" s="29"/>
      <c r="PS25" s="29"/>
      <c r="PT25" s="29"/>
      <c r="PU25" s="29"/>
      <c r="PV25" s="29"/>
      <c r="PW25" s="29"/>
      <c r="PX25" s="29"/>
      <c r="PY25" s="29"/>
      <c r="PZ25" s="29"/>
      <c r="QA25" s="29"/>
      <c r="QB25" s="29"/>
      <c r="QC25" s="29"/>
      <c r="QD25" s="29"/>
      <c r="QE25" s="29"/>
      <c r="QF25" s="29"/>
      <c r="QG25" s="29"/>
      <c r="QH25" s="29"/>
      <c r="QI25" s="29"/>
      <c r="QJ25" s="29"/>
      <c r="QK25" s="29"/>
      <c r="QL25" s="29"/>
      <c r="QM25" s="29"/>
      <c r="QN25" s="29"/>
      <c r="QO25" s="29"/>
      <c r="QP25" s="29"/>
      <c r="QQ25" s="29"/>
      <c r="QR25" s="29"/>
      <c r="QS25" s="29"/>
      <c r="QT25" s="29"/>
      <c r="QU25" s="29"/>
      <c r="QV25" s="29"/>
      <c r="QW25" s="29"/>
      <c r="QX25" s="29"/>
      <c r="QY25" s="29"/>
      <c r="QZ25" s="29"/>
      <c r="RA25" s="29"/>
      <c r="RB25" s="29"/>
      <c r="RC25" s="29"/>
      <c r="RD25" s="29"/>
      <c r="RE25" s="29"/>
      <c r="RF25" s="29"/>
      <c r="RG25" s="29"/>
      <c r="RH25" s="29"/>
      <c r="RI25" s="29"/>
      <c r="RJ25" s="29"/>
      <c r="RK25" s="29"/>
      <c r="RL25" s="29"/>
      <c r="RM25" s="29"/>
      <c r="RN25" s="29"/>
      <c r="RO25" s="29"/>
      <c r="RP25" s="29"/>
      <c r="RQ25" s="29"/>
      <c r="RR25" s="29"/>
      <c r="RS25" s="29"/>
      <c r="RT25" s="29"/>
      <c r="RU25" s="29"/>
      <c r="RV25" s="29"/>
      <c r="RW25" s="29"/>
      <c r="RX25" s="29"/>
      <c r="RY25" s="29"/>
      <c r="RZ25" s="29"/>
      <c r="SA25" s="29"/>
      <c r="SB25" s="29"/>
      <c r="SC25" s="29"/>
      <c r="SD25" s="29"/>
      <c r="SE25" s="29"/>
      <c r="SF25" s="29"/>
      <c r="SG25" s="29"/>
      <c r="SH25" s="29"/>
      <c r="SI25" s="29"/>
      <c r="SJ25" s="29"/>
      <c r="SK25" s="29"/>
      <c r="SL25" s="29"/>
      <c r="SM25" s="29"/>
      <c r="SN25" s="29"/>
      <c r="SO25" s="29"/>
      <c r="SP25" s="29"/>
      <c r="SQ25" s="29"/>
      <c r="SR25" s="29"/>
      <c r="SS25" s="29"/>
      <c r="ST25" s="29"/>
      <c r="SU25" s="29"/>
      <c r="SV25" s="29"/>
      <c r="SW25" s="29"/>
      <c r="SX25" s="29"/>
      <c r="SY25" s="29"/>
      <c r="SZ25" s="29"/>
      <c r="TA25" s="29"/>
      <c r="TB25" s="29"/>
      <c r="TC25" s="29"/>
      <c r="TD25" s="29"/>
      <c r="TE25" s="29"/>
      <c r="TF25" s="29"/>
      <c r="TG25" s="29"/>
      <c r="TH25" s="29"/>
      <c r="TI25" s="29"/>
      <c r="TJ25" s="29"/>
      <c r="TK25" s="29"/>
      <c r="TL25" s="29"/>
      <c r="TM25" s="29"/>
      <c r="TN25" s="29"/>
      <c r="TO25" s="29"/>
      <c r="TP25" s="29"/>
      <c r="TQ25" s="29"/>
      <c r="TR25" s="29"/>
      <c r="TS25" s="29"/>
      <c r="TT25" s="29"/>
      <c r="TU25" s="29"/>
      <c r="TV25" s="29"/>
      <c r="TW25" s="29"/>
      <c r="TX25" s="29"/>
      <c r="TY25" s="29"/>
      <c r="TZ25" s="29"/>
      <c r="UA25" s="29"/>
      <c r="UB25" s="29"/>
      <c r="UC25" s="29"/>
      <c r="UD25" s="29"/>
      <c r="UE25" s="29"/>
      <c r="UF25" s="29"/>
      <c r="UG25" s="29"/>
      <c r="UH25" s="29"/>
      <c r="UI25" s="29"/>
      <c r="UJ25" s="29"/>
      <c r="UK25" s="29"/>
      <c r="UL25" s="29"/>
      <c r="UM25" s="29"/>
      <c r="UN25" s="29"/>
      <c r="UO25" s="29"/>
      <c r="UP25" s="29"/>
      <c r="UQ25" s="29"/>
      <c r="UR25" s="29"/>
      <c r="US25" s="29"/>
      <c r="UT25" s="29"/>
      <c r="UU25" s="29"/>
      <c r="UV25" s="29"/>
      <c r="UW25" s="29"/>
      <c r="UX25" s="29"/>
      <c r="UY25" s="29"/>
      <c r="UZ25" s="29"/>
      <c r="VA25" s="29"/>
      <c r="VB25" s="29"/>
      <c r="VC25" s="29"/>
      <c r="VD25" s="29"/>
      <c r="VE25" s="29"/>
      <c r="VF25" s="29"/>
      <c r="VG25" s="29"/>
      <c r="VH25" s="29"/>
      <c r="VI25" s="29"/>
      <c r="VJ25" s="29"/>
      <c r="VK25" s="29"/>
      <c r="VL25" s="29"/>
      <c r="VM25" s="29"/>
      <c r="VN25" s="29"/>
      <c r="VO25" s="29"/>
      <c r="VP25" s="29"/>
      <c r="VQ25" s="29"/>
      <c r="VR25" s="29"/>
      <c r="VS25" s="29"/>
      <c r="VT25" s="29"/>
      <c r="VU25" s="29"/>
      <c r="VV25" s="29"/>
      <c r="VW25" s="29"/>
      <c r="VX25" s="29"/>
      <c r="VY25" s="29"/>
      <c r="VZ25" s="29"/>
      <c r="WA25" s="29"/>
      <c r="WB25" s="29"/>
      <c r="WC25" s="29"/>
      <c r="WD25" s="29"/>
      <c r="WE25" s="29"/>
      <c r="WF25" s="29"/>
      <c r="WG25" s="29"/>
      <c r="WH25" s="29"/>
      <c r="WI25" s="29"/>
      <c r="WJ25" s="29"/>
      <c r="WK25" s="29"/>
      <c r="WL25" s="29"/>
      <c r="WM25" s="29"/>
      <c r="WN25" s="29"/>
      <c r="WO25" s="29"/>
      <c r="WP25" s="29"/>
      <c r="WQ25" s="29"/>
      <c r="WR25" s="29"/>
      <c r="WS25" s="29"/>
      <c r="WT25" s="29"/>
      <c r="WU25" s="29"/>
      <c r="WV25" s="29"/>
      <c r="WW25" s="29"/>
      <c r="WX25" s="29"/>
      <c r="WY25" s="29"/>
      <c r="WZ25" s="29"/>
      <c r="XA25" s="29"/>
      <c r="XB25" s="29"/>
      <c r="XC25" s="29"/>
      <c r="XD25" s="29"/>
      <c r="XE25" s="29"/>
      <c r="XF25" s="29"/>
      <c r="XG25" s="29"/>
      <c r="XH25" s="29"/>
      <c r="XI25" s="29"/>
      <c r="XJ25" s="29"/>
      <c r="XK25" s="29"/>
      <c r="XL25" s="29"/>
      <c r="XM25" s="29"/>
      <c r="XN25" s="29"/>
      <c r="XO25" s="29"/>
      <c r="XP25" s="29"/>
      <c r="XQ25" s="29"/>
      <c r="XR25" s="29"/>
      <c r="XS25" s="29"/>
      <c r="XT25" s="29"/>
      <c r="XU25" s="29"/>
      <c r="XV25" s="29"/>
      <c r="XW25" s="29"/>
      <c r="XX25" s="29"/>
      <c r="XY25" s="29"/>
      <c r="XZ25" s="29"/>
      <c r="YA25" s="29"/>
      <c r="YB25" s="29"/>
      <c r="YC25" s="29"/>
      <c r="YD25" s="29"/>
      <c r="YE25" s="29"/>
      <c r="YF25" s="29"/>
      <c r="YG25" s="29"/>
      <c r="YH25" s="29"/>
      <c r="YI25" s="29"/>
      <c r="YJ25" s="29"/>
      <c r="YK25" s="29"/>
      <c r="YL25" s="29"/>
      <c r="YM25" s="29"/>
      <c r="YN25" s="29"/>
      <c r="YO25" s="29"/>
      <c r="YP25" s="29"/>
      <c r="YQ25" s="29"/>
      <c r="YR25" s="29"/>
      <c r="YS25" s="29"/>
      <c r="YT25" s="29"/>
      <c r="YU25" s="29"/>
      <c r="YV25" s="29"/>
      <c r="YW25" s="29"/>
      <c r="YX25" s="29"/>
      <c r="YY25" s="29"/>
      <c r="YZ25" s="29"/>
      <c r="ZA25" s="29"/>
      <c r="ZB25" s="29"/>
      <c r="ZC25" s="29"/>
      <c r="ZD25" s="29"/>
      <c r="ZE25" s="29"/>
      <c r="ZF25" s="29"/>
      <c r="ZG25" s="29"/>
      <c r="ZH25" s="29"/>
      <c r="ZI25" s="29"/>
      <c r="ZJ25" s="29"/>
      <c r="ZK25" s="29"/>
      <c r="ZL25" s="29"/>
      <c r="ZM25" s="29"/>
      <c r="ZN25" s="29"/>
      <c r="ZO25" s="29"/>
      <c r="ZP25" s="29"/>
      <c r="ZQ25" s="29"/>
      <c r="ZR25" s="29"/>
      <c r="ZS25" s="29"/>
      <c r="ZT25" s="29"/>
      <c r="ZU25" s="29"/>
      <c r="ZV25" s="29"/>
      <c r="ZW25" s="29"/>
      <c r="ZX25" s="29"/>
      <c r="ZY25" s="29"/>
      <c r="ZZ25" s="29"/>
      <c r="AAA25" s="29"/>
      <c r="AAB25" s="29"/>
      <c r="AAC25" s="29"/>
      <c r="AAD25" s="29"/>
      <c r="AAE25" s="29"/>
      <c r="AAF25" s="29"/>
      <c r="AAG25" s="29"/>
      <c r="AAH25" s="29"/>
      <c r="AAI25" s="29"/>
      <c r="AAJ25" s="29"/>
      <c r="AAK25" s="29"/>
      <c r="AAL25" s="29"/>
      <c r="AAM25" s="29"/>
      <c r="AAN25" s="29"/>
      <c r="AAO25" s="29"/>
      <c r="AAP25" s="29"/>
      <c r="AAQ25" s="29"/>
      <c r="AAR25" s="29"/>
      <c r="AAS25" s="29"/>
      <c r="AAT25" s="29"/>
      <c r="AAU25" s="29"/>
      <c r="AAV25" s="29"/>
      <c r="AAW25" s="29"/>
      <c r="AAX25" s="29"/>
      <c r="AAY25" s="29"/>
      <c r="AAZ25" s="29"/>
      <c r="ABA25" s="29"/>
      <c r="ABB25" s="29"/>
      <c r="ABC25" s="29"/>
      <c r="ABD25" s="29"/>
      <c r="ABE25" s="29"/>
      <c r="ABF25" s="29"/>
      <c r="ABG25" s="29"/>
      <c r="ABH25" s="29"/>
      <c r="ABI25" s="29"/>
      <c r="ABJ25" s="29"/>
      <c r="ABK25" s="29"/>
      <c r="ABL25" s="29"/>
      <c r="ABM25" s="29"/>
      <c r="ABN25" s="29"/>
      <c r="ABO25" s="29"/>
      <c r="ABP25" s="29"/>
      <c r="ABQ25" s="29"/>
      <c r="ABR25" s="29"/>
      <c r="ABS25" s="29"/>
      <c r="ABT25" s="29"/>
      <c r="ABU25" s="29"/>
      <c r="ABV25" s="29"/>
      <c r="ABW25" s="29"/>
      <c r="ABX25" s="29"/>
      <c r="ABY25" s="29"/>
      <c r="ABZ25" s="29"/>
      <c r="ACA25" s="29"/>
      <c r="ACB25" s="29"/>
      <c r="ACC25" s="29"/>
      <c r="ACD25" s="29"/>
      <c r="ACE25" s="29"/>
      <c r="ACF25" s="29"/>
      <c r="ACG25" s="29"/>
      <c r="ACH25" s="29"/>
      <c r="ACI25" s="29"/>
      <c r="ACJ25" s="29"/>
      <c r="ACK25" s="29"/>
      <c r="ACL25" s="29"/>
      <c r="ACM25" s="29"/>
      <c r="ACN25" s="29"/>
      <c r="ACO25" s="29"/>
      <c r="ACP25" s="29"/>
      <c r="ACQ25" s="29"/>
      <c r="ACR25" s="29"/>
      <c r="ACS25" s="29"/>
      <c r="ACT25" s="29"/>
      <c r="ACU25" s="29"/>
      <c r="ACV25" s="29"/>
      <c r="ACW25" s="29"/>
      <c r="ACX25" s="29"/>
      <c r="ACY25" s="29"/>
      <c r="ACZ25" s="29"/>
      <c r="ADA25" s="29"/>
      <c r="ADB25" s="29"/>
      <c r="ADC25" s="29"/>
      <c r="ADD25" s="29"/>
      <c r="ADE25" s="29"/>
      <c r="ADF25" s="29"/>
      <c r="ADG25" s="29"/>
      <c r="ADH25" s="29"/>
      <c r="ADI25" s="29"/>
      <c r="ADJ25" s="29"/>
      <c r="ADK25" s="29"/>
      <c r="ADL25" s="29"/>
      <c r="ADM25" s="29"/>
      <c r="ADN25" s="29"/>
      <c r="ADO25" s="29"/>
      <c r="ADP25" s="29"/>
      <c r="ADQ25" s="29"/>
      <c r="ADR25" s="29"/>
      <c r="ADS25" s="29"/>
      <c r="ADT25" s="29"/>
      <c r="ADU25" s="29"/>
      <c r="ADV25" s="29"/>
      <c r="ADW25" s="29"/>
      <c r="ADX25" s="29"/>
      <c r="ADY25" s="29"/>
      <c r="ADZ25" s="29"/>
      <c r="AEA25" s="29"/>
      <c r="AEB25" s="29"/>
      <c r="AEC25" s="29"/>
      <c r="AED25" s="29"/>
      <c r="AEE25" s="29"/>
      <c r="AEF25" s="29"/>
      <c r="AEG25" s="29"/>
      <c r="AEH25" s="29"/>
      <c r="AEI25" s="29"/>
      <c r="AEJ25" s="29"/>
      <c r="AEK25" s="29"/>
      <c r="AEL25" s="29"/>
      <c r="AEM25" s="29"/>
      <c r="AEN25" s="29"/>
      <c r="AEO25" s="29"/>
      <c r="AEP25" s="29"/>
      <c r="AEQ25" s="29"/>
      <c r="AER25" s="29"/>
      <c r="AES25" s="29"/>
      <c r="AET25" s="29"/>
      <c r="AEU25" s="29"/>
      <c r="AEV25" s="29"/>
      <c r="AEW25" s="29"/>
      <c r="AEX25" s="29"/>
      <c r="AEY25" s="29"/>
      <c r="AEZ25" s="29"/>
      <c r="AFA25" s="29"/>
      <c r="AFB25" s="29"/>
      <c r="AFC25" s="29"/>
      <c r="AFD25" s="29"/>
      <c r="AFE25" s="29"/>
      <c r="AFF25" s="29"/>
      <c r="AFG25" s="29"/>
      <c r="AFH25" s="29"/>
      <c r="AFI25" s="29"/>
      <c r="AFJ25" s="29"/>
      <c r="AFK25" s="29"/>
      <c r="AFL25" s="29"/>
      <c r="AFM25" s="29"/>
      <c r="AFN25" s="29"/>
      <c r="AFO25" s="29"/>
      <c r="AFP25" s="29"/>
      <c r="AFQ25" s="29"/>
      <c r="AFR25" s="29"/>
      <c r="AFS25" s="29"/>
      <c r="AFT25" s="29"/>
      <c r="AFU25" s="29"/>
      <c r="AFV25" s="29"/>
      <c r="AFW25" s="29"/>
      <c r="AFX25" s="29"/>
      <c r="AFY25" s="29"/>
      <c r="AFZ25" s="29"/>
      <c r="AGA25" s="29"/>
      <c r="AGB25" s="29"/>
      <c r="AGC25" s="29"/>
      <c r="AGD25" s="29"/>
      <c r="AGE25" s="29"/>
      <c r="AGF25" s="29"/>
      <c r="AGG25" s="29"/>
      <c r="AGH25" s="29"/>
      <c r="AGI25" s="29"/>
      <c r="AGJ25" s="29"/>
      <c r="AGK25" s="29"/>
      <c r="AGL25" s="29"/>
      <c r="AGM25" s="29"/>
      <c r="AGN25" s="29"/>
      <c r="AGO25" s="29"/>
      <c r="AGP25" s="29"/>
      <c r="AGQ25" s="29"/>
      <c r="AGR25" s="29"/>
      <c r="AGS25" s="29"/>
      <c r="AGT25" s="29"/>
      <c r="AGU25" s="29"/>
      <c r="AGV25" s="29"/>
      <c r="AGW25" s="29"/>
      <c r="AGX25" s="29"/>
      <c r="AGY25" s="29"/>
      <c r="AGZ25" s="29"/>
      <c r="AHA25" s="29"/>
      <c r="AHB25" s="29"/>
      <c r="AHC25" s="29"/>
      <c r="AHD25" s="29"/>
      <c r="AHE25" s="29"/>
      <c r="AHF25" s="29"/>
      <c r="AHG25" s="29"/>
      <c r="AHH25" s="29"/>
      <c r="AHI25" s="29"/>
      <c r="AHJ25" s="29"/>
      <c r="AHK25" s="29"/>
      <c r="AHL25" s="29"/>
      <c r="AHM25" s="29"/>
      <c r="AHN25" s="29"/>
      <c r="AHO25" s="29"/>
      <c r="AHP25" s="29"/>
      <c r="AHQ25" s="29"/>
      <c r="AHR25" s="29"/>
      <c r="AHS25" s="29"/>
      <c r="AHT25" s="29"/>
      <c r="AHU25" s="29"/>
      <c r="AHV25" s="29"/>
      <c r="AHW25" s="29"/>
      <c r="AHX25" s="29"/>
      <c r="AHY25" s="29"/>
      <c r="AHZ25" s="29"/>
      <c r="AIA25" s="29"/>
      <c r="AIB25" s="29"/>
      <c r="AIC25" s="29"/>
      <c r="AID25" s="29"/>
      <c r="AIE25" s="29"/>
      <c r="AIF25" s="29"/>
      <c r="AIG25" s="29"/>
      <c r="AIH25" s="29"/>
      <c r="AII25" s="29"/>
      <c r="AIJ25" s="29"/>
      <c r="AIK25" s="29"/>
      <c r="AIL25" s="29"/>
      <c r="AIM25" s="29"/>
      <c r="AIN25" s="29"/>
      <c r="AIO25" s="29"/>
      <c r="AIP25" s="29"/>
      <c r="AIQ25" s="29"/>
      <c r="AIR25" s="29"/>
      <c r="AIS25" s="29"/>
      <c r="AIT25" s="29"/>
      <c r="AIU25" s="29"/>
      <c r="AIV25" s="29"/>
      <c r="AIW25" s="29"/>
      <c r="AIX25" s="29"/>
      <c r="AIY25" s="29"/>
      <c r="AIZ25" s="29"/>
      <c r="AJA25" s="29"/>
      <c r="AJB25" s="29"/>
      <c r="AJC25" s="29"/>
      <c r="AJD25" s="29"/>
      <c r="AJE25" s="29"/>
      <c r="AJF25" s="29"/>
      <c r="AJG25" s="29"/>
      <c r="AJH25" s="29"/>
      <c r="AJI25" s="29"/>
      <c r="AJJ25" s="29"/>
      <c r="AJK25" s="29"/>
      <c r="AJL25" s="29"/>
      <c r="AJM25" s="29"/>
      <c r="AJN25" s="29"/>
      <c r="AJO25" s="29"/>
      <c r="AJP25" s="29"/>
      <c r="AJQ25" s="29"/>
      <c r="AJR25" s="29"/>
      <c r="AJS25" s="29"/>
      <c r="AJT25" s="29"/>
      <c r="AJU25" s="29"/>
      <c r="AJV25" s="29"/>
      <c r="AJW25" s="29"/>
      <c r="AJX25" s="29"/>
      <c r="AJY25" s="29"/>
      <c r="AJZ25" s="29"/>
      <c r="AKA25" s="29"/>
      <c r="AKB25" s="29"/>
      <c r="AKC25" s="29"/>
      <c r="AKD25" s="29"/>
      <c r="AKE25" s="29"/>
      <c r="AKF25" s="29"/>
      <c r="AKG25" s="29"/>
      <c r="AKH25" s="29"/>
      <c r="AKI25" s="29"/>
      <c r="AKJ25" s="29"/>
      <c r="AKK25" s="29"/>
      <c r="AKL25" s="29"/>
      <c r="AKM25" s="29"/>
      <c r="AKN25" s="29"/>
      <c r="AKO25" s="29"/>
      <c r="AKP25" s="29"/>
      <c r="AKQ25" s="29"/>
      <c r="AKR25" s="29"/>
      <c r="AKS25" s="29"/>
      <c r="AKT25" s="29"/>
      <c r="AKU25" s="29"/>
      <c r="AKV25" s="29"/>
      <c r="AKW25" s="29"/>
      <c r="AKX25" s="29"/>
      <c r="AKY25" s="29"/>
      <c r="AKZ25" s="29"/>
      <c r="ALA25" s="29"/>
      <c r="ALB25" s="29"/>
      <c r="ALC25" s="29"/>
      <c r="ALD25" s="29"/>
      <c r="ALE25" s="29"/>
      <c r="ALF25" s="29"/>
      <c r="ALG25" s="29"/>
      <c r="ALH25" s="29"/>
      <c r="ALI25" s="29"/>
      <c r="ALJ25" s="29"/>
      <c r="ALK25" s="29"/>
      <c r="ALL25" s="29"/>
      <c r="ALM25" s="29"/>
      <c r="ALN25" s="29"/>
      <c r="ALO25" s="29"/>
      <c r="ALP25" s="29"/>
      <c r="ALQ25" s="29"/>
      <c r="ALR25" s="29"/>
      <c r="ALS25" s="29"/>
      <c r="ALT25" s="29"/>
      <c r="ALU25" s="29"/>
      <c r="ALV25" s="29"/>
      <c r="ALW25" s="29"/>
      <c r="ALX25" s="29"/>
      <c r="ALY25" s="29"/>
      <c r="ALZ25" s="29"/>
      <c r="AMA25" s="29"/>
      <c r="AMB25" s="29"/>
      <c r="AMC25" s="29"/>
      <c r="AMD25" s="29"/>
      <c r="AME25" s="29"/>
      <c r="AMF25" s="29"/>
      <c r="AMG25" s="29"/>
      <c r="AMH25" s="29"/>
      <c r="AMI25" s="29"/>
      <c r="AMJ25" s="29"/>
      <c r="AMK25" s="29"/>
      <c r="AML25" s="29"/>
      <c r="AMM25" s="29"/>
      <c r="AMN25" s="29"/>
      <c r="AMO25" s="29"/>
      <c r="AMP25" s="29"/>
      <c r="AMQ25" s="29"/>
      <c r="AMR25" s="29"/>
      <c r="AMS25" s="29"/>
      <c r="AMT25" s="29"/>
      <c r="AMU25" s="29"/>
      <c r="AMV25" s="29"/>
      <c r="AMW25" s="29"/>
      <c r="AMX25" s="29"/>
      <c r="AMY25" s="29"/>
      <c r="AMZ25" s="29"/>
      <c r="ANA25" s="29"/>
      <c r="ANB25" s="29"/>
      <c r="ANC25" s="29"/>
      <c r="AND25" s="29"/>
      <c r="ANE25" s="29"/>
      <c r="ANF25" s="29"/>
      <c r="ANG25" s="29"/>
      <c r="ANH25" s="29"/>
      <c r="ANI25" s="29"/>
      <c r="ANJ25" s="29"/>
      <c r="ANK25" s="29"/>
      <c r="ANL25" s="29"/>
      <c r="ANM25" s="29"/>
      <c r="ANN25" s="29"/>
      <c r="ANO25" s="29"/>
      <c r="ANP25" s="29"/>
      <c r="ANQ25" s="29"/>
      <c r="ANR25" s="29"/>
      <c r="ANS25" s="29"/>
      <c r="ANT25" s="29"/>
      <c r="ANU25" s="29"/>
      <c r="ANV25" s="29"/>
      <c r="ANW25" s="29"/>
      <c r="ANX25" s="29"/>
      <c r="ANY25" s="29"/>
      <c r="ANZ25" s="29"/>
      <c r="AOA25" s="29"/>
      <c r="AOB25" s="29"/>
      <c r="AOC25" s="29"/>
      <c r="AOD25" s="29"/>
      <c r="AOE25" s="29"/>
      <c r="AOF25" s="29"/>
      <c r="AOG25" s="29"/>
      <c r="AOH25" s="29"/>
      <c r="AOI25" s="29"/>
      <c r="AOJ25" s="29"/>
      <c r="AOK25" s="29"/>
      <c r="AOL25" s="29"/>
      <c r="AOM25" s="29"/>
      <c r="AON25" s="29"/>
      <c r="AOO25" s="29"/>
      <c r="AOP25" s="29"/>
      <c r="AOQ25" s="29"/>
      <c r="AOR25" s="29"/>
      <c r="AOS25" s="29"/>
      <c r="AOT25" s="29"/>
      <c r="AOU25" s="29"/>
      <c r="AOV25" s="29"/>
      <c r="AOW25" s="29"/>
      <c r="AOX25" s="29"/>
      <c r="AOY25" s="29"/>
      <c r="AOZ25" s="29"/>
      <c r="APA25" s="29"/>
      <c r="APB25" s="29"/>
      <c r="APC25" s="29"/>
      <c r="APD25" s="29"/>
      <c r="APE25" s="29"/>
      <c r="APF25" s="29"/>
      <c r="APG25" s="29"/>
      <c r="APH25" s="29"/>
      <c r="API25" s="29"/>
      <c r="APJ25" s="29"/>
      <c r="APK25" s="29"/>
      <c r="APL25" s="29"/>
      <c r="APM25" s="29"/>
      <c r="APN25" s="29"/>
      <c r="APO25" s="29"/>
      <c r="APP25" s="29"/>
      <c r="APQ25" s="29"/>
      <c r="APR25" s="29"/>
      <c r="APS25" s="29"/>
      <c r="APT25" s="29"/>
      <c r="APU25" s="29"/>
      <c r="APV25" s="29"/>
      <c r="APW25" s="29"/>
      <c r="APX25" s="29"/>
      <c r="APY25" s="29"/>
      <c r="APZ25" s="29"/>
      <c r="AQA25" s="29"/>
      <c r="AQB25" s="29"/>
      <c r="AQC25" s="29"/>
      <c r="AQD25" s="29"/>
      <c r="AQE25" s="29"/>
      <c r="AQF25" s="29"/>
      <c r="AQG25" s="29"/>
      <c r="AQH25" s="29"/>
      <c r="AQI25" s="29"/>
      <c r="AQJ25" s="29"/>
      <c r="AQK25" s="29"/>
      <c r="AQL25" s="29"/>
      <c r="AQM25" s="29"/>
      <c r="AQN25" s="29"/>
      <c r="AQO25" s="29"/>
      <c r="AQP25" s="29"/>
      <c r="AQQ25" s="29"/>
      <c r="AQR25" s="29"/>
      <c r="AQS25" s="29"/>
      <c r="AQT25" s="29"/>
      <c r="AQU25" s="29"/>
      <c r="AQV25" s="29"/>
      <c r="AQW25" s="29"/>
      <c r="AQX25" s="29"/>
      <c r="AQY25" s="29"/>
      <c r="AQZ25" s="29"/>
      <c r="ARA25" s="29"/>
      <c r="ARB25" s="29"/>
      <c r="ARC25" s="29"/>
      <c r="ARD25" s="29"/>
      <c r="ARE25" s="29"/>
      <c r="ARF25" s="29"/>
      <c r="ARG25" s="29"/>
      <c r="ARH25" s="29"/>
      <c r="ARI25" s="29"/>
      <c r="ARJ25" s="29"/>
      <c r="ARK25" s="29"/>
      <c r="ARL25" s="29"/>
      <c r="ARM25" s="29"/>
      <c r="ARN25" s="29"/>
      <c r="ARO25" s="29"/>
      <c r="ARP25" s="29"/>
      <c r="ARQ25" s="29"/>
      <c r="ARR25" s="29"/>
      <c r="ARS25" s="29"/>
      <c r="ART25" s="29"/>
      <c r="ARU25" s="29"/>
      <c r="ARV25" s="29"/>
      <c r="ARW25" s="29"/>
      <c r="ARX25" s="29"/>
      <c r="ARY25" s="29"/>
      <c r="ARZ25" s="29"/>
      <c r="ASA25" s="29"/>
      <c r="ASB25" s="29"/>
      <c r="ASC25" s="29"/>
      <c r="ASD25" s="29"/>
      <c r="ASE25" s="29"/>
      <c r="ASF25" s="29"/>
      <c r="ASG25" s="29"/>
      <c r="ASH25" s="29"/>
      <c r="ASI25" s="29"/>
      <c r="ASJ25" s="29"/>
      <c r="ASK25" s="29"/>
      <c r="ASL25" s="29"/>
      <c r="ASM25" s="29"/>
      <c r="ASN25" s="29"/>
      <c r="ASO25" s="29"/>
      <c r="ASP25" s="29"/>
      <c r="ASQ25" s="29"/>
      <c r="ASR25" s="29"/>
      <c r="ASS25" s="29"/>
      <c r="AST25" s="29"/>
      <c r="ASU25" s="29"/>
      <c r="ASV25" s="29"/>
      <c r="ASW25" s="29"/>
      <c r="ASX25" s="29"/>
      <c r="ASY25" s="29"/>
      <c r="ASZ25" s="29"/>
      <c r="ATA25" s="29"/>
      <c r="ATB25" s="29"/>
      <c r="ATC25" s="29"/>
      <c r="ATD25" s="29"/>
      <c r="ATE25" s="29"/>
      <c r="ATF25" s="29"/>
      <c r="ATG25" s="29"/>
      <c r="ATH25" s="29"/>
      <c r="ATI25" s="29"/>
      <c r="ATJ25" s="29"/>
      <c r="ATK25" s="29"/>
      <c r="ATL25" s="29"/>
      <c r="ATM25" s="29"/>
      <c r="ATN25" s="29"/>
      <c r="ATO25" s="29"/>
      <c r="ATP25" s="29"/>
      <c r="ATQ25" s="29"/>
      <c r="ATR25" s="29"/>
      <c r="ATS25" s="29"/>
      <c r="ATT25" s="29"/>
      <c r="ATU25" s="29"/>
      <c r="ATV25" s="29"/>
      <c r="ATW25" s="29"/>
      <c r="ATX25" s="29"/>
      <c r="ATY25" s="29"/>
      <c r="ATZ25" s="29"/>
      <c r="AUA25" s="29"/>
      <c r="AUB25" s="29"/>
      <c r="AUC25" s="29"/>
      <c r="AUD25" s="29"/>
      <c r="AUE25" s="29"/>
      <c r="AUF25" s="29"/>
      <c r="AUG25" s="29"/>
      <c r="AUH25" s="29"/>
      <c r="AUI25" s="29"/>
      <c r="AUJ25" s="29"/>
      <c r="AUK25" s="29"/>
      <c r="AUL25" s="29"/>
      <c r="AUM25" s="29"/>
      <c r="AUN25" s="29"/>
      <c r="AUO25" s="29"/>
      <c r="AUP25" s="29"/>
      <c r="AUQ25" s="29"/>
      <c r="AUR25" s="29"/>
      <c r="AUS25" s="29"/>
      <c r="AUT25" s="29"/>
      <c r="AUU25" s="29"/>
      <c r="AUV25" s="29"/>
      <c r="AUW25" s="29"/>
      <c r="AUX25" s="29"/>
      <c r="AUY25" s="29"/>
      <c r="AUZ25" s="29"/>
      <c r="AVA25" s="29"/>
      <c r="AVB25" s="29"/>
      <c r="AVC25" s="29"/>
      <c r="AVD25" s="29"/>
      <c r="AVE25" s="29"/>
      <c r="AVF25" s="29"/>
      <c r="AVG25" s="29"/>
      <c r="AVH25" s="29"/>
      <c r="AVI25" s="29"/>
      <c r="AVJ25" s="29"/>
      <c r="AVK25" s="29"/>
      <c r="AVL25" s="29"/>
      <c r="AVM25" s="29"/>
      <c r="AVN25" s="29"/>
      <c r="AVO25" s="29"/>
      <c r="AVP25" s="29"/>
      <c r="AVQ25" s="29"/>
      <c r="AVR25" s="29"/>
      <c r="AVS25" s="29"/>
      <c r="AVT25" s="29"/>
      <c r="AVU25" s="29"/>
      <c r="AVV25" s="29"/>
      <c r="AVW25" s="29"/>
      <c r="AVX25" s="29"/>
      <c r="AVY25" s="29"/>
      <c r="AVZ25" s="29"/>
      <c r="AWA25" s="29"/>
      <c r="AWB25" s="29"/>
      <c r="AWC25" s="29"/>
      <c r="AWD25" s="29"/>
      <c r="AWE25" s="29"/>
      <c r="AWF25" s="29"/>
      <c r="AWG25" s="29"/>
      <c r="AWH25" s="29"/>
      <c r="AWI25" s="29"/>
      <c r="AWJ25" s="29"/>
      <c r="AWK25" s="29"/>
      <c r="AWL25" s="29"/>
      <c r="AWM25" s="29"/>
      <c r="AWN25" s="29"/>
      <c r="AWO25" s="29"/>
      <c r="AWP25" s="29"/>
      <c r="AWQ25" s="29"/>
      <c r="AWR25" s="29"/>
      <c r="AWS25" s="29"/>
      <c r="AWT25" s="29"/>
      <c r="AWU25" s="29"/>
      <c r="AWV25" s="29"/>
      <c r="AWW25" s="29"/>
      <c r="AWX25" s="29"/>
      <c r="AWY25" s="29"/>
      <c r="AWZ25" s="29"/>
      <c r="AXA25" s="29"/>
      <c r="AXB25" s="29"/>
      <c r="AXC25" s="29"/>
      <c r="AXD25" s="29"/>
      <c r="AXE25" s="29"/>
      <c r="AXF25" s="29"/>
      <c r="AXG25" s="29"/>
      <c r="AXH25" s="29"/>
      <c r="AXI25" s="29"/>
      <c r="AXJ25" s="29"/>
      <c r="AXK25" s="29"/>
      <c r="AXL25" s="29"/>
      <c r="AXM25" s="29"/>
      <c r="AXN25" s="29"/>
      <c r="AXO25" s="29"/>
      <c r="AXP25" s="29"/>
      <c r="AXQ25" s="29"/>
      <c r="AXR25" s="29"/>
      <c r="AXS25" s="29"/>
      <c r="AXT25" s="29"/>
      <c r="AXU25" s="29"/>
      <c r="AXV25" s="29"/>
      <c r="AXW25" s="29"/>
      <c r="AXX25" s="29"/>
      <c r="AXY25" s="29"/>
      <c r="AXZ25" s="29"/>
      <c r="AYA25" s="29"/>
      <c r="AYB25" s="29"/>
      <c r="AYC25" s="29"/>
      <c r="AYD25" s="29"/>
      <c r="AYE25" s="29"/>
      <c r="AYF25" s="29"/>
      <c r="AYG25" s="29"/>
      <c r="AYH25" s="29"/>
      <c r="AYI25" s="29"/>
      <c r="AYJ25" s="29"/>
      <c r="AYK25" s="29"/>
      <c r="AYL25" s="29"/>
      <c r="AYM25" s="29"/>
      <c r="AYN25" s="29"/>
      <c r="AYO25" s="29"/>
      <c r="AYP25" s="29"/>
      <c r="AYQ25" s="29"/>
      <c r="AYR25" s="29"/>
      <c r="AYS25" s="29"/>
      <c r="AYT25" s="29"/>
      <c r="AYU25" s="29"/>
      <c r="AYV25" s="29"/>
      <c r="AYW25" s="29"/>
      <c r="AYX25" s="29"/>
      <c r="AYY25" s="29"/>
      <c r="AYZ25" s="29"/>
      <c r="AZA25" s="29"/>
      <c r="AZB25" s="29"/>
      <c r="AZC25" s="29"/>
      <c r="AZD25" s="29"/>
      <c r="AZE25" s="29"/>
      <c r="AZF25" s="29"/>
      <c r="AZG25" s="29"/>
      <c r="AZH25" s="29"/>
      <c r="AZI25" s="29"/>
      <c r="AZJ25" s="29"/>
      <c r="AZK25" s="29"/>
      <c r="AZL25" s="29"/>
      <c r="AZM25" s="29"/>
      <c r="AZN25" s="29"/>
      <c r="AZO25" s="29"/>
      <c r="AZP25" s="29"/>
      <c r="AZQ25" s="29"/>
      <c r="AZR25" s="29"/>
      <c r="AZS25" s="29"/>
      <c r="AZT25" s="29"/>
      <c r="AZU25" s="29"/>
      <c r="AZV25" s="29"/>
      <c r="AZW25" s="29"/>
      <c r="AZX25" s="29"/>
      <c r="AZY25" s="29"/>
      <c r="AZZ25" s="29"/>
      <c r="BAA25" s="29"/>
      <c r="BAB25" s="29"/>
      <c r="BAC25" s="29"/>
      <c r="BAD25" s="29"/>
      <c r="BAE25" s="29"/>
      <c r="BAF25" s="29"/>
      <c r="BAG25" s="29"/>
      <c r="BAH25" s="29"/>
      <c r="BAI25" s="29"/>
      <c r="BAJ25" s="29"/>
      <c r="BAK25" s="29"/>
      <c r="BAL25" s="29"/>
      <c r="BAM25" s="29"/>
      <c r="BAN25" s="29"/>
      <c r="BAO25" s="29"/>
      <c r="BAP25" s="29"/>
      <c r="BAQ25" s="29"/>
      <c r="BAR25" s="29"/>
      <c r="BAS25" s="29"/>
      <c r="BAT25" s="29"/>
      <c r="BAU25" s="29"/>
      <c r="BAV25" s="29"/>
      <c r="BAW25" s="29"/>
      <c r="BAX25" s="29"/>
      <c r="BAY25" s="29"/>
      <c r="BAZ25" s="29"/>
      <c r="BBA25" s="29"/>
      <c r="BBB25" s="29"/>
      <c r="BBC25" s="29"/>
      <c r="BBD25" s="29"/>
      <c r="BBE25" s="29"/>
      <c r="BBF25" s="29"/>
      <c r="BBG25" s="29"/>
      <c r="BBH25" s="29"/>
      <c r="BBI25" s="29"/>
      <c r="BBJ25" s="29"/>
      <c r="BBK25" s="29"/>
      <c r="BBL25" s="29"/>
      <c r="BBM25" s="29"/>
      <c r="BBN25" s="29"/>
      <c r="BBO25" s="29"/>
      <c r="BBP25" s="29"/>
      <c r="BBQ25" s="29"/>
      <c r="BBR25" s="29"/>
      <c r="BBS25" s="29"/>
      <c r="BBT25" s="29"/>
      <c r="BBU25" s="29"/>
      <c r="BBV25" s="29"/>
      <c r="BBW25" s="29"/>
      <c r="BBX25" s="29"/>
      <c r="BBY25" s="29"/>
      <c r="BBZ25" s="29"/>
      <c r="BCA25" s="29"/>
      <c r="BCB25" s="29"/>
      <c r="BCC25" s="29"/>
      <c r="BCD25" s="29"/>
      <c r="BCE25" s="29"/>
      <c r="BCF25" s="29"/>
      <c r="BCG25" s="29"/>
      <c r="BCH25" s="29"/>
      <c r="BCI25" s="29"/>
      <c r="BCJ25" s="29"/>
      <c r="BCK25" s="29"/>
      <c r="BCL25" s="29"/>
      <c r="BCM25" s="29"/>
      <c r="BCN25" s="29"/>
      <c r="BCO25" s="29"/>
      <c r="BCP25" s="29"/>
      <c r="BCQ25" s="29"/>
      <c r="BCR25" s="29"/>
      <c r="BCS25" s="29"/>
      <c r="BCT25" s="29"/>
      <c r="BCU25" s="29"/>
      <c r="BCV25" s="29"/>
      <c r="BCW25" s="29"/>
      <c r="BCX25" s="29"/>
      <c r="BCY25" s="29"/>
      <c r="BCZ25" s="29"/>
      <c r="BDA25" s="29"/>
      <c r="BDB25" s="29"/>
      <c r="BDC25" s="29"/>
      <c r="BDD25" s="29"/>
      <c r="BDE25" s="29"/>
      <c r="BDF25" s="29"/>
      <c r="BDG25" s="29"/>
      <c r="BDH25" s="29"/>
      <c r="BDI25" s="29"/>
      <c r="BDJ25" s="29"/>
      <c r="BDK25" s="29"/>
      <c r="BDL25" s="29"/>
      <c r="BDM25" s="29"/>
      <c r="BDN25" s="29"/>
      <c r="BDO25" s="29"/>
      <c r="BDP25" s="29"/>
      <c r="BDQ25" s="29"/>
      <c r="BDR25" s="29"/>
      <c r="BDS25" s="29"/>
      <c r="BDT25" s="29"/>
      <c r="BDU25" s="29"/>
      <c r="BDV25" s="29"/>
      <c r="BDW25" s="29"/>
      <c r="BDX25" s="29"/>
      <c r="BDY25" s="29"/>
      <c r="BDZ25" s="29"/>
      <c r="BEA25" s="29"/>
      <c r="BEB25" s="29"/>
      <c r="BEC25" s="29"/>
      <c r="BED25" s="29"/>
      <c r="BEE25" s="29"/>
      <c r="BEF25" s="29"/>
      <c r="BEG25" s="29"/>
      <c r="BEH25" s="29"/>
      <c r="BEI25" s="29"/>
      <c r="BEJ25" s="29"/>
      <c r="BEK25" s="29"/>
      <c r="BEL25" s="29"/>
      <c r="BEM25" s="29"/>
      <c r="BEN25" s="29"/>
      <c r="BEO25" s="29"/>
      <c r="BEP25" s="29"/>
      <c r="BEQ25" s="29"/>
      <c r="BER25" s="29"/>
      <c r="BES25" s="29"/>
      <c r="BET25" s="29"/>
      <c r="BEU25" s="29"/>
      <c r="BEV25" s="29"/>
      <c r="BEW25" s="29"/>
      <c r="BEX25" s="29"/>
      <c r="BEY25" s="29"/>
      <c r="BEZ25" s="29"/>
      <c r="BFA25" s="29"/>
      <c r="BFB25" s="29"/>
      <c r="BFC25" s="29"/>
      <c r="BFD25" s="29"/>
      <c r="BFE25" s="29"/>
      <c r="BFF25" s="29"/>
      <c r="BFG25" s="29"/>
      <c r="BFH25" s="29"/>
      <c r="BFI25" s="29"/>
      <c r="BFJ25" s="29"/>
      <c r="BFK25" s="29"/>
      <c r="BFL25" s="29"/>
      <c r="BFM25" s="29"/>
      <c r="BFN25" s="29"/>
      <c r="BFO25" s="29"/>
      <c r="BFP25" s="29"/>
      <c r="BFQ25" s="29"/>
      <c r="BFR25" s="29"/>
      <c r="BFS25" s="29"/>
      <c r="BFT25" s="29"/>
      <c r="BFU25" s="29"/>
      <c r="BFV25" s="29"/>
      <c r="BFW25" s="29"/>
      <c r="BFX25" s="29"/>
      <c r="BFY25" s="29"/>
      <c r="BFZ25" s="29"/>
      <c r="BGA25" s="29"/>
      <c r="BGB25" s="29"/>
      <c r="BGC25" s="29"/>
      <c r="BGD25" s="29"/>
      <c r="BGE25" s="29"/>
      <c r="BGF25" s="29"/>
      <c r="BGG25" s="29"/>
      <c r="BGH25" s="29"/>
      <c r="BGI25" s="29"/>
      <c r="BGJ25" s="29"/>
      <c r="BGK25" s="29"/>
      <c r="BGL25" s="29"/>
      <c r="BGM25" s="29"/>
      <c r="BGN25" s="29"/>
      <c r="BGO25" s="29"/>
      <c r="BGP25" s="29"/>
      <c r="BGQ25" s="29"/>
      <c r="BGR25" s="29"/>
      <c r="BGS25" s="29"/>
      <c r="BGT25" s="29"/>
      <c r="BGU25" s="29"/>
      <c r="BGV25" s="29"/>
      <c r="BGW25" s="29"/>
      <c r="BGX25" s="29"/>
      <c r="BGY25" s="29"/>
      <c r="BGZ25" s="29"/>
      <c r="BHA25" s="29"/>
      <c r="BHB25" s="29"/>
      <c r="BHC25" s="29"/>
      <c r="BHD25" s="29"/>
      <c r="BHE25" s="29"/>
      <c r="BHF25" s="29"/>
      <c r="BHG25" s="29"/>
      <c r="BHH25" s="29"/>
      <c r="BHI25" s="29"/>
      <c r="BHJ25" s="29"/>
      <c r="BHK25" s="29"/>
      <c r="BHL25" s="29"/>
      <c r="BHM25" s="29"/>
      <c r="BHN25" s="29"/>
      <c r="BHO25" s="29"/>
      <c r="BHP25" s="29"/>
      <c r="BHQ25" s="29"/>
      <c r="BHR25" s="29"/>
      <c r="BHS25" s="29"/>
      <c r="BHT25" s="29"/>
      <c r="BHU25" s="29"/>
      <c r="BHV25" s="29"/>
      <c r="BHW25" s="29"/>
      <c r="BHX25" s="29"/>
      <c r="BHY25" s="29"/>
      <c r="BHZ25" s="29"/>
      <c r="BIA25" s="29"/>
      <c r="BIB25" s="29"/>
      <c r="BIC25" s="29"/>
      <c r="BID25" s="29"/>
      <c r="BIE25" s="29"/>
      <c r="BIF25" s="29"/>
      <c r="BIG25" s="29"/>
      <c r="BIH25" s="29"/>
      <c r="BII25" s="29"/>
      <c r="BIJ25" s="29"/>
      <c r="BIK25" s="29"/>
      <c r="BIL25" s="29"/>
      <c r="BIM25" s="29"/>
      <c r="BIN25" s="29"/>
      <c r="BIO25" s="29"/>
      <c r="BIP25" s="29"/>
      <c r="BIQ25" s="29"/>
      <c r="BIR25" s="29"/>
      <c r="BIS25" s="29"/>
      <c r="BIT25" s="29"/>
      <c r="BIU25" s="29"/>
      <c r="BIV25" s="29"/>
      <c r="BIW25" s="29"/>
      <c r="BIX25" s="29"/>
      <c r="BIY25" s="29"/>
      <c r="BIZ25" s="29"/>
      <c r="BJA25" s="29"/>
      <c r="BJB25" s="29"/>
      <c r="BJC25" s="29"/>
      <c r="BJD25" s="29"/>
      <c r="BJE25" s="29"/>
      <c r="BJF25" s="29"/>
      <c r="BJG25" s="29"/>
      <c r="BJH25" s="29"/>
      <c r="BJI25" s="29"/>
      <c r="BJJ25" s="29"/>
      <c r="BJK25" s="29"/>
      <c r="BJL25" s="29"/>
      <c r="BJM25" s="29"/>
      <c r="BJN25" s="29"/>
      <c r="BJO25" s="29"/>
      <c r="BJP25" s="29"/>
      <c r="BJQ25" s="29"/>
      <c r="BJR25" s="29"/>
      <c r="BJS25" s="29"/>
      <c r="BJT25" s="29"/>
      <c r="BJU25" s="29"/>
      <c r="BJV25" s="29"/>
      <c r="BJW25" s="29"/>
      <c r="BJX25" s="29"/>
      <c r="BJY25" s="29"/>
      <c r="BJZ25" s="29"/>
      <c r="BKA25" s="29"/>
      <c r="BKB25" s="29"/>
      <c r="BKC25" s="29"/>
      <c r="BKD25" s="29"/>
      <c r="BKE25" s="29"/>
      <c r="BKF25" s="29"/>
      <c r="BKG25" s="29"/>
      <c r="BKH25" s="29"/>
      <c r="BKI25" s="29"/>
      <c r="BKJ25" s="29"/>
      <c r="BKK25" s="29"/>
      <c r="BKL25" s="29"/>
      <c r="BKM25" s="29"/>
      <c r="BKN25" s="29"/>
      <c r="BKO25" s="29"/>
      <c r="BKP25" s="29"/>
      <c r="BKQ25" s="29"/>
      <c r="BKR25" s="29"/>
      <c r="BKS25" s="29"/>
      <c r="BKT25" s="29"/>
      <c r="BKU25" s="29"/>
      <c r="BKV25" s="29"/>
      <c r="BKW25" s="29"/>
      <c r="BKX25" s="29"/>
      <c r="BKY25" s="29"/>
      <c r="BKZ25" s="29"/>
      <c r="BLA25" s="29"/>
      <c r="BLB25" s="29"/>
      <c r="BLC25" s="29"/>
      <c r="BLD25" s="29"/>
      <c r="BLE25" s="29"/>
      <c r="BLF25" s="29"/>
      <c r="BLG25" s="29"/>
      <c r="BLH25" s="29"/>
      <c r="BLI25" s="29"/>
      <c r="BLJ25" s="29"/>
      <c r="BLK25" s="29"/>
      <c r="BLL25" s="29"/>
      <c r="BLM25" s="29"/>
      <c r="BLN25" s="29"/>
      <c r="BLO25" s="29"/>
      <c r="BLP25" s="29"/>
      <c r="BLQ25" s="29"/>
      <c r="BLR25" s="29"/>
      <c r="BLS25" s="29"/>
      <c r="BLT25" s="29"/>
      <c r="BLU25" s="29"/>
      <c r="BLV25" s="29"/>
      <c r="BLW25" s="29"/>
      <c r="BLX25" s="29"/>
      <c r="BLY25" s="29"/>
      <c r="BLZ25" s="29"/>
      <c r="BMA25" s="29"/>
      <c r="BMB25" s="29"/>
      <c r="BMC25" s="29"/>
      <c r="BMD25" s="29"/>
      <c r="BME25" s="29"/>
      <c r="BMF25" s="29"/>
      <c r="BMG25" s="29"/>
      <c r="BMH25" s="29"/>
      <c r="BMI25" s="29"/>
      <c r="BMJ25" s="29"/>
      <c r="BMK25" s="29"/>
      <c r="BML25" s="29"/>
      <c r="BMM25" s="29"/>
      <c r="BMN25" s="29"/>
      <c r="BMO25" s="29"/>
      <c r="BMP25" s="29"/>
      <c r="BMQ25" s="29"/>
      <c r="BMR25" s="29"/>
      <c r="BMS25" s="29"/>
      <c r="BMT25" s="29"/>
      <c r="BMU25" s="29"/>
      <c r="BMV25" s="29"/>
      <c r="BMW25" s="29"/>
      <c r="BMX25" s="29"/>
      <c r="BMY25" s="29"/>
      <c r="BMZ25" s="29"/>
      <c r="BNA25" s="29"/>
      <c r="BNB25" s="29"/>
      <c r="BNC25" s="29"/>
      <c r="BND25" s="29"/>
      <c r="BNE25" s="29"/>
      <c r="BNF25" s="29"/>
      <c r="BNG25" s="29"/>
      <c r="BNH25" s="29"/>
      <c r="BNI25" s="29"/>
      <c r="BNJ25" s="29"/>
      <c r="BNK25" s="29"/>
      <c r="BNL25" s="29"/>
      <c r="BNM25" s="29"/>
      <c r="BNN25" s="29"/>
      <c r="BNO25" s="29"/>
      <c r="BNP25" s="29"/>
      <c r="BNQ25" s="29"/>
      <c r="BNR25" s="29"/>
      <c r="BNS25" s="29"/>
      <c r="BNT25" s="29"/>
      <c r="BNU25" s="29"/>
      <c r="BNV25" s="29"/>
      <c r="BNW25" s="29"/>
      <c r="BNX25" s="29"/>
      <c r="BNY25" s="29"/>
      <c r="BNZ25" s="29"/>
      <c r="BOA25" s="29"/>
      <c r="BOB25" s="29"/>
      <c r="BOC25" s="29"/>
      <c r="BOD25" s="29"/>
      <c r="BOE25" s="29"/>
      <c r="BOF25" s="29"/>
      <c r="BOG25" s="29"/>
      <c r="BOH25" s="29"/>
      <c r="BOI25" s="29"/>
      <c r="BOJ25" s="29"/>
      <c r="BOK25" s="29"/>
      <c r="BOL25" s="29"/>
      <c r="BOM25" s="29"/>
      <c r="BON25" s="29"/>
      <c r="BOO25" s="29"/>
      <c r="BOP25" s="29"/>
      <c r="BOQ25" s="29"/>
      <c r="BOR25" s="29"/>
      <c r="BOS25" s="29"/>
      <c r="BOT25" s="29"/>
      <c r="BOU25" s="29"/>
      <c r="BOV25" s="29"/>
      <c r="BOW25" s="29"/>
      <c r="BOX25" s="29"/>
      <c r="BOY25" s="29"/>
      <c r="BOZ25" s="29"/>
      <c r="BPA25" s="29"/>
      <c r="BPB25" s="29"/>
      <c r="BPC25" s="29"/>
      <c r="BPD25" s="29"/>
      <c r="BPE25" s="29"/>
      <c r="BPF25" s="29"/>
      <c r="BPG25" s="29"/>
      <c r="BPH25" s="29"/>
      <c r="BPI25" s="29"/>
      <c r="BPJ25" s="29"/>
      <c r="BPK25" s="29"/>
      <c r="BPL25" s="29"/>
      <c r="BPM25" s="29"/>
      <c r="BPN25" s="29"/>
      <c r="BPO25" s="29"/>
      <c r="BPP25" s="29"/>
      <c r="BPQ25" s="29"/>
      <c r="BPR25" s="29"/>
      <c r="BPS25" s="29"/>
      <c r="BPT25" s="29"/>
      <c r="BPU25" s="29"/>
      <c r="BPV25" s="29"/>
      <c r="BPW25" s="29"/>
      <c r="BPX25" s="29"/>
      <c r="BPY25" s="29"/>
      <c r="BPZ25" s="29"/>
      <c r="BQA25" s="29"/>
      <c r="BQB25" s="29"/>
      <c r="BQC25" s="29"/>
      <c r="BQD25" s="29"/>
      <c r="BQE25" s="29"/>
      <c r="BQF25" s="29"/>
      <c r="BQG25" s="29"/>
      <c r="BQH25" s="29"/>
      <c r="BQI25" s="29"/>
      <c r="BQJ25" s="29"/>
      <c r="BQK25" s="29"/>
      <c r="BQL25" s="29"/>
      <c r="BQM25" s="29"/>
      <c r="BQN25" s="29"/>
      <c r="BQO25" s="29"/>
      <c r="BQP25" s="29"/>
      <c r="BQQ25" s="29"/>
      <c r="BQR25" s="29"/>
      <c r="BQS25" s="29"/>
      <c r="BQT25" s="29"/>
      <c r="BQU25" s="29"/>
      <c r="BQV25" s="29"/>
      <c r="BQW25" s="29"/>
      <c r="BQX25" s="29"/>
      <c r="BQY25" s="29"/>
      <c r="BQZ25" s="29"/>
      <c r="BRA25" s="29"/>
      <c r="BRB25" s="29"/>
      <c r="BRC25" s="29"/>
      <c r="BRD25" s="29"/>
      <c r="BRE25" s="29"/>
      <c r="BRF25" s="29"/>
      <c r="BRG25" s="29"/>
      <c r="BRH25" s="29"/>
      <c r="BRI25" s="29"/>
      <c r="BRJ25" s="29"/>
      <c r="BRK25" s="29"/>
      <c r="BRL25" s="29"/>
      <c r="BRM25" s="29"/>
      <c r="BRN25" s="29"/>
      <c r="BRO25" s="29"/>
      <c r="BRP25" s="29"/>
      <c r="BRQ25" s="29"/>
      <c r="BRR25" s="29"/>
      <c r="BRS25" s="29"/>
      <c r="BRT25" s="29"/>
      <c r="BRU25" s="29"/>
      <c r="BRV25" s="29"/>
      <c r="BRW25" s="29"/>
      <c r="BRX25" s="29"/>
      <c r="BRY25" s="29"/>
      <c r="BRZ25" s="29"/>
      <c r="BSA25" s="29"/>
      <c r="BSB25" s="29"/>
      <c r="BSC25" s="29"/>
      <c r="BSD25" s="29"/>
      <c r="BSE25" s="29"/>
      <c r="BSF25" s="29"/>
      <c r="BSG25" s="29"/>
      <c r="BSH25" s="29"/>
      <c r="BSI25" s="29"/>
      <c r="BSJ25" s="29"/>
      <c r="BSK25" s="29"/>
      <c r="BSL25" s="29"/>
      <c r="BSM25" s="29"/>
      <c r="BSN25" s="29"/>
      <c r="BSO25" s="29"/>
      <c r="BSP25" s="29"/>
      <c r="BSQ25" s="29"/>
      <c r="BSR25" s="29"/>
      <c r="BSS25" s="29"/>
      <c r="BST25" s="29"/>
      <c r="BSU25" s="29"/>
      <c r="BSV25" s="29"/>
      <c r="BSW25" s="29"/>
      <c r="BSX25" s="29"/>
      <c r="BSY25" s="29"/>
      <c r="BSZ25" s="29"/>
      <c r="BTA25" s="29"/>
      <c r="BTB25" s="29"/>
      <c r="BTC25" s="29"/>
      <c r="BTD25" s="29"/>
      <c r="BTE25" s="29"/>
      <c r="BTF25" s="29"/>
      <c r="BTG25" s="29"/>
      <c r="BTH25" s="29"/>
      <c r="BTI25" s="29"/>
      <c r="BTJ25" s="29"/>
      <c r="BTK25" s="29"/>
      <c r="BTL25" s="29"/>
      <c r="BTM25" s="29"/>
      <c r="BTN25" s="29"/>
      <c r="BTO25" s="29"/>
      <c r="BTP25" s="29"/>
      <c r="BTQ25" s="29"/>
      <c r="BTR25" s="29"/>
      <c r="BTS25" s="29"/>
      <c r="BTT25" s="29"/>
      <c r="BTU25" s="29"/>
      <c r="BTV25" s="29"/>
      <c r="BTW25" s="29"/>
      <c r="BTX25" s="29"/>
      <c r="BTY25" s="29"/>
      <c r="BTZ25" s="29"/>
      <c r="BUA25" s="29"/>
      <c r="BUB25" s="29"/>
      <c r="BUC25" s="29"/>
      <c r="BUD25" s="29"/>
      <c r="BUE25" s="29"/>
      <c r="BUF25" s="29"/>
      <c r="BUG25" s="29"/>
      <c r="BUH25" s="29"/>
      <c r="BUI25" s="29"/>
      <c r="BUJ25" s="29"/>
      <c r="BUK25" s="29"/>
      <c r="BUL25" s="29"/>
      <c r="BUM25" s="29"/>
      <c r="BUN25" s="29"/>
      <c r="BUO25" s="29"/>
      <c r="BUP25" s="29"/>
      <c r="BUQ25" s="29"/>
      <c r="BUR25" s="29"/>
      <c r="BUS25" s="29"/>
      <c r="BUT25" s="29"/>
      <c r="BUU25" s="29"/>
      <c r="BUV25" s="29"/>
      <c r="BUW25" s="29"/>
      <c r="BUX25" s="29"/>
      <c r="BUY25" s="29"/>
      <c r="BUZ25" s="29"/>
      <c r="BVA25" s="29"/>
      <c r="BVB25" s="29"/>
      <c r="BVC25" s="29"/>
      <c r="BVD25" s="29"/>
      <c r="BVE25" s="29"/>
      <c r="BVF25" s="29"/>
      <c r="BVG25" s="29"/>
      <c r="BVH25" s="29"/>
      <c r="BVI25" s="29"/>
      <c r="BVJ25" s="29"/>
      <c r="BVK25" s="29"/>
      <c r="BVL25" s="29"/>
      <c r="BVM25" s="29"/>
      <c r="BVN25" s="29"/>
      <c r="BVO25" s="29"/>
      <c r="BVP25" s="29"/>
      <c r="BVQ25" s="29"/>
      <c r="BVR25" s="29"/>
      <c r="BVS25" s="29"/>
      <c r="BVT25" s="29"/>
      <c r="BVU25" s="29"/>
      <c r="BVV25" s="29"/>
      <c r="BVW25" s="29"/>
      <c r="BVX25" s="29"/>
      <c r="BVY25" s="29"/>
      <c r="BVZ25" s="29"/>
      <c r="BWA25" s="29"/>
      <c r="BWB25" s="29"/>
      <c r="BWC25" s="29"/>
      <c r="BWD25" s="29"/>
      <c r="BWE25" s="29"/>
      <c r="BWF25" s="29"/>
      <c r="BWG25" s="29"/>
      <c r="BWH25" s="29"/>
      <c r="BWI25" s="29"/>
      <c r="BWJ25" s="29"/>
      <c r="BWK25" s="29"/>
      <c r="BWL25" s="29"/>
      <c r="BWM25" s="29"/>
      <c r="BWN25" s="29"/>
      <c r="BWO25" s="29"/>
      <c r="BWP25" s="29"/>
      <c r="BWQ25" s="29"/>
      <c r="BWR25" s="29"/>
      <c r="BWS25" s="29"/>
      <c r="BWT25" s="29"/>
      <c r="BWU25" s="29"/>
      <c r="BWV25" s="29"/>
      <c r="BWW25" s="29"/>
      <c r="BWX25" s="29"/>
      <c r="BWY25" s="29"/>
      <c r="BWZ25" s="29"/>
      <c r="BXA25" s="29"/>
      <c r="BXB25" s="29"/>
      <c r="BXC25" s="29"/>
      <c r="BXD25" s="29"/>
      <c r="BXE25" s="29"/>
      <c r="BXF25" s="29"/>
      <c r="BXG25" s="29"/>
      <c r="BXH25" s="29"/>
      <c r="BXI25" s="29"/>
      <c r="BXJ25" s="29"/>
      <c r="BXK25" s="29"/>
      <c r="BXL25" s="29"/>
      <c r="BXM25" s="29"/>
      <c r="BXN25" s="29"/>
      <c r="BXO25" s="29"/>
      <c r="BXP25" s="29"/>
      <c r="BXQ25" s="29"/>
      <c r="BXR25" s="29"/>
      <c r="BXS25" s="29"/>
      <c r="BXT25" s="29"/>
      <c r="BXU25" s="29"/>
      <c r="BXV25" s="29"/>
      <c r="BXW25" s="29"/>
      <c r="BXX25" s="29"/>
      <c r="BXY25" s="29"/>
      <c r="BXZ25" s="29"/>
      <c r="BYA25" s="29"/>
      <c r="BYB25" s="29"/>
      <c r="BYC25" s="29"/>
      <c r="BYD25" s="29"/>
      <c r="BYE25" s="29"/>
      <c r="BYF25" s="29"/>
      <c r="BYG25" s="29"/>
      <c r="BYH25" s="29"/>
      <c r="BYI25" s="29"/>
      <c r="BYJ25" s="29"/>
      <c r="BYK25" s="29"/>
      <c r="BYL25" s="29"/>
      <c r="BYM25" s="29"/>
      <c r="BYN25" s="29"/>
      <c r="BYO25" s="29"/>
      <c r="BYP25" s="29"/>
      <c r="BYQ25" s="29"/>
      <c r="BYR25" s="29"/>
      <c r="BYS25" s="29"/>
      <c r="BYT25" s="29"/>
      <c r="BYU25" s="29"/>
      <c r="BYV25" s="29"/>
      <c r="BYW25" s="29"/>
      <c r="BYX25" s="29"/>
      <c r="BYY25" s="29"/>
      <c r="BYZ25" s="29"/>
      <c r="BZA25" s="29"/>
      <c r="BZB25" s="29"/>
      <c r="BZC25" s="29"/>
      <c r="BZD25" s="29"/>
      <c r="BZE25" s="29"/>
      <c r="BZF25" s="29"/>
      <c r="BZG25" s="29"/>
      <c r="BZH25" s="29"/>
      <c r="BZI25" s="29"/>
      <c r="BZJ25" s="29"/>
      <c r="BZK25" s="29"/>
      <c r="BZL25" s="29"/>
      <c r="BZM25" s="29"/>
      <c r="BZN25" s="29"/>
      <c r="BZO25" s="29"/>
      <c r="BZP25" s="29"/>
      <c r="BZQ25" s="29"/>
      <c r="BZR25" s="29"/>
      <c r="BZS25" s="29"/>
      <c r="BZT25" s="29"/>
      <c r="BZU25" s="29"/>
      <c r="BZV25" s="29"/>
      <c r="BZW25" s="29"/>
      <c r="BZX25" s="29"/>
      <c r="BZY25" s="29"/>
      <c r="BZZ25" s="29"/>
      <c r="CAA25" s="29"/>
      <c r="CAB25" s="29"/>
      <c r="CAC25" s="29"/>
      <c r="CAD25" s="29"/>
      <c r="CAE25" s="29"/>
      <c r="CAF25" s="29"/>
      <c r="CAG25" s="29"/>
      <c r="CAH25" s="29"/>
      <c r="CAI25" s="29"/>
      <c r="CAJ25" s="29"/>
      <c r="CAK25" s="29"/>
      <c r="CAL25" s="29"/>
      <c r="CAM25" s="29"/>
      <c r="CAN25" s="29"/>
      <c r="CAO25" s="29"/>
      <c r="CAP25" s="29"/>
      <c r="CAQ25" s="29"/>
      <c r="CAR25" s="29"/>
      <c r="CAS25" s="29"/>
      <c r="CAT25" s="29"/>
      <c r="CAU25" s="29"/>
      <c r="CAV25" s="29"/>
      <c r="CAW25" s="29"/>
      <c r="CAX25" s="29"/>
      <c r="CAY25" s="29"/>
      <c r="CAZ25" s="29"/>
      <c r="CBA25" s="29"/>
      <c r="CBB25" s="29"/>
      <c r="CBC25" s="29"/>
      <c r="CBD25" s="29"/>
      <c r="CBE25" s="29"/>
      <c r="CBF25" s="29"/>
      <c r="CBG25" s="29"/>
      <c r="CBH25" s="29"/>
      <c r="CBI25" s="29"/>
      <c r="CBJ25" s="29"/>
      <c r="CBK25" s="29"/>
      <c r="CBL25" s="29"/>
      <c r="CBM25" s="29"/>
      <c r="CBN25" s="29"/>
      <c r="CBO25" s="29"/>
      <c r="CBP25" s="29"/>
      <c r="CBQ25" s="29"/>
      <c r="CBR25" s="29"/>
      <c r="CBS25" s="29"/>
      <c r="CBT25" s="29"/>
      <c r="CBU25" s="29"/>
      <c r="CBV25" s="29"/>
      <c r="CBW25" s="29"/>
      <c r="CBX25" s="29"/>
      <c r="CBY25" s="29"/>
      <c r="CBZ25" s="29"/>
      <c r="CCA25" s="29"/>
      <c r="CCB25" s="29"/>
      <c r="CCC25" s="29"/>
      <c r="CCD25" s="29"/>
      <c r="CCE25" s="29"/>
      <c r="CCF25" s="29"/>
      <c r="CCG25" s="29"/>
      <c r="CCH25" s="29"/>
      <c r="CCI25" s="29"/>
      <c r="CCJ25" s="29"/>
      <c r="CCK25" s="29"/>
      <c r="CCL25" s="29"/>
      <c r="CCM25" s="29"/>
      <c r="CCN25" s="29"/>
      <c r="CCO25" s="29"/>
      <c r="CCP25" s="29"/>
      <c r="CCQ25" s="29"/>
      <c r="CCR25" s="29"/>
      <c r="CCS25" s="29"/>
      <c r="CCT25" s="29"/>
      <c r="CCU25" s="29"/>
      <c r="CCV25" s="29"/>
      <c r="CCW25" s="29"/>
      <c r="CCX25" s="29"/>
      <c r="CCY25" s="29"/>
      <c r="CCZ25" s="29"/>
      <c r="CDA25" s="29"/>
      <c r="CDB25" s="29"/>
      <c r="CDC25" s="29"/>
      <c r="CDD25" s="29"/>
      <c r="CDE25" s="29"/>
      <c r="CDF25" s="29"/>
      <c r="CDG25" s="29"/>
      <c r="CDH25" s="29"/>
      <c r="CDI25" s="29"/>
      <c r="CDJ25" s="29"/>
      <c r="CDK25" s="29"/>
      <c r="CDL25" s="29"/>
      <c r="CDM25" s="29"/>
      <c r="CDN25" s="29"/>
      <c r="CDO25" s="29"/>
      <c r="CDP25" s="29"/>
      <c r="CDQ25" s="29"/>
      <c r="CDR25" s="29"/>
      <c r="CDS25" s="29"/>
      <c r="CDT25" s="29"/>
      <c r="CDU25" s="29"/>
      <c r="CDV25" s="29"/>
      <c r="CDW25" s="29"/>
      <c r="CDX25" s="29"/>
      <c r="CDY25" s="29"/>
      <c r="CDZ25" s="29"/>
      <c r="CEA25" s="29"/>
      <c r="CEB25" s="29"/>
      <c r="CEC25" s="29"/>
      <c r="CED25" s="29"/>
      <c r="CEE25" s="29"/>
      <c r="CEF25" s="29"/>
      <c r="CEG25" s="29"/>
      <c r="CEH25" s="29"/>
      <c r="CEI25" s="29"/>
      <c r="CEJ25" s="29"/>
      <c r="CEK25" s="29"/>
      <c r="CEL25" s="29"/>
      <c r="CEM25" s="29"/>
      <c r="CEN25" s="29"/>
      <c r="CEO25" s="29"/>
      <c r="CEP25" s="29"/>
      <c r="CEQ25" s="29"/>
      <c r="CER25" s="29"/>
      <c r="CES25" s="29"/>
      <c r="CET25" s="29"/>
      <c r="CEU25" s="29"/>
      <c r="CEV25" s="29"/>
      <c r="CEW25" s="29"/>
      <c r="CEX25" s="29"/>
      <c r="CEY25" s="29"/>
      <c r="CEZ25" s="29"/>
      <c r="CFA25" s="29"/>
      <c r="CFB25" s="29"/>
      <c r="CFC25" s="29"/>
      <c r="CFD25" s="29"/>
      <c r="CFE25" s="29"/>
      <c r="CFF25" s="29"/>
      <c r="CFG25" s="29"/>
      <c r="CFH25" s="29"/>
      <c r="CFI25" s="29"/>
      <c r="CFJ25" s="29"/>
      <c r="CFK25" s="29"/>
      <c r="CFL25" s="29"/>
      <c r="CFM25" s="29"/>
      <c r="CFN25" s="29"/>
      <c r="CFO25" s="29"/>
      <c r="CFP25" s="29"/>
      <c r="CFQ25" s="29"/>
      <c r="CFR25" s="29"/>
      <c r="CFS25" s="29"/>
      <c r="CFT25" s="29"/>
      <c r="CFU25" s="29"/>
      <c r="CFV25" s="29"/>
      <c r="CFW25" s="29"/>
      <c r="CFX25" s="29"/>
      <c r="CFY25" s="29"/>
      <c r="CFZ25" s="29"/>
      <c r="CGA25" s="29"/>
      <c r="CGB25" s="29"/>
      <c r="CGC25" s="29"/>
      <c r="CGD25" s="29"/>
      <c r="CGE25" s="29"/>
      <c r="CGF25" s="29"/>
      <c r="CGG25" s="29"/>
      <c r="CGH25" s="29"/>
      <c r="CGI25" s="29"/>
      <c r="CGJ25" s="29"/>
      <c r="CGK25" s="29"/>
      <c r="CGL25" s="29"/>
      <c r="CGM25" s="29"/>
      <c r="CGN25" s="29"/>
      <c r="CGO25" s="29"/>
      <c r="CGP25" s="29"/>
      <c r="CGQ25" s="29"/>
      <c r="CGR25" s="29"/>
      <c r="CGS25" s="29"/>
      <c r="CGT25" s="29"/>
      <c r="CGU25" s="29"/>
      <c r="CGV25" s="29"/>
      <c r="CGW25" s="29"/>
      <c r="CGX25" s="29"/>
      <c r="CGY25" s="29"/>
      <c r="CGZ25" s="29"/>
      <c r="CHA25" s="29"/>
      <c r="CHB25" s="29"/>
      <c r="CHC25" s="29"/>
      <c r="CHD25" s="29"/>
      <c r="CHE25" s="29"/>
      <c r="CHF25" s="29"/>
      <c r="CHG25" s="29"/>
      <c r="CHH25" s="29"/>
      <c r="CHI25" s="29"/>
      <c r="CHJ25" s="29"/>
      <c r="CHK25" s="29"/>
      <c r="CHL25" s="29"/>
      <c r="CHM25" s="29"/>
      <c r="CHN25" s="29"/>
      <c r="CHO25" s="29"/>
      <c r="CHP25" s="29"/>
      <c r="CHQ25" s="29"/>
      <c r="CHR25" s="29"/>
      <c r="CHS25" s="29"/>
      <c r="CHT25" s="29"/>
      <c r="CHU25" s="29"/>
      <c r="CHV25" s="29"/>
      <c r="CHW25" s="29"/>
      <c r="CHX25" s="29"/>
      <c r="CHY25" s="29"/>
      <c r="CHZ25" s="29"/>
      <c r="CIA25" s="29"/>
      <c r="CIB25" s="29"/>
      <c r="CIC25" s="29"/>
      <c r="CID25" s="29"/>
      <c r="CIE25" s="29"/>
      <c r="CIF25" s="29"/>
      <c r="CIG25" s="29"/>
      <c r="CIH25" s="29"/>
      <c r="CII25" s="29"/>
      <c r="CIJ25" s="29"/>
      <c r="CIK25" s="29"/>
      <c r="CIL25" s="29"/>
      <c r="CIM25" s="29"/>
      <c r="CIN25" s="29"/>
      <c r="CIO25" s="29"/>
      <c r="CIP25" s="29"/>
      <c r="CIQ25" s="29"/>
      <c r="CIR25" s="29"/>
      <c r="CIS25" s="29"/>
      <c r="CIT25" s="29"/>
      <c r="CIU25" s="29"/>
      <c r="CIV25" s="29"/>
      <c r="CIW25" s="29"/>
      <c r="CIX25" s="29"/>
      <c r="CIY25" s="29"/>
      <c r="CIZ25" s="29"/>
      <c r="CJA25" s="29"/>
      <c r="CJB25" s="29"/>
      <c r="CJC25" s="29"/>
      <c r="CJD25" s="29"/>
      <c r="CJE25" s="29"/>
      <c r="CJF25" s="29"/>
      <c r="CJG25" s="29"/>
      <c r="CJH25" s="29"/>
      <c r="CJI25" s="29"/>
      <c r="CJJ25" s="29"/>
      <c r="CJK25" s="29"/>
      <c r="CJL25" s="29"/>
      <c r="CJM25" s="29"/>
      <c r="CJN25" s="29"/>
      <c r="CJO25" s="29"/>
      <c r="CJP25" s="29"/>
      <c r="CJQ25" s="29"/>
      <c r="CJR25" s="29"/>
      <c r="CJS25" s="29"/>
      <c r="CJT25" s="29"/>
      <c r="CJU25" s="29"/>
      <c r="CJV25" s="29"/>
      <c r="CJW25" s="29"/>
      <c r="CJX25" s="29"/>
      <c r="CJY25" s="29"/>
      <c r="CJZ25" s="29"/>
      <c r="CKA25" s="29"/>
      <c r="CKB25" s="29"/>
      <c r="CKC25" s="29"/>
      <c r="CKD25" s="29"/>
      <c r="CKE25" s="29"/>
      <c r="CKF25" s="29"/>
      <c r="CKG25" s="29"/>
      <c r="CKH25" s="29"/>
      <c r="CKI25" s="29"/>
      <c r="CKJ25" s="29"/>
      <c r="CKK25" s="29"/>
      <c r="CKL25" s="29"/>
      <c r="CKM25" s="29"/>
      <c r="CKN25" s="29"/>
      <c r="CKO25" s="29"/>
      <c r="CKP25" s="29"/>
      <c r="CKQ25" s="29"/>
      <c r="CKR25" s="29"/>
      <c r="CKS25" s="29"/>
      <c r="CKT25" s="29"/>
      <c r="CKU25" s="29"/>
      <c r="CKV25" s="29"/>
      <c r="CKW25" s="29"/>
      <c r="CKX25" s="29"/>
      <c r="CKY25" s="29"/>
      <c r="CKZ25" s="29"/>
      <c r="CLA25" s="29"/>
      <c r="CLB25" s="29"/>
      <c r="CLC25" s="29"/>
      <c r="CLD25" s="29"/>
      <c r="CLE25" s="29"/>
      <c r="CLF25" s="29"/>
      <c r="CLG25" s="29"/>
      <c r="CLH25" s="29"/>
      <c r="CLI25" s="29"/>
      <c r="CLJ25" s="29"/>
      <c r="CLK25" s="29"/>
      <c r="CLL25" s="29"/>
      <c r="CLM25" s="29"/>
      <c r="CLN25" s="29"/>
      <c r="CLO25" s="29"/>
      <c r="CLP25" s="29"/>
      <c r="CLQ25" s="29"/>
      <c r="CLR25" s="29"/>
      <c r="CLS25" s="29"/>
      <c r="CLT25" s="29"/>
      <c r="CLU25" s="29"/>
      <c r="CLV25" s="29"/>
      <c r="CLW25" s="29"/>
      <c r="CLX25" s="29"/>
      <c r="CLY25" s="29"/>
      <c r="CLZ25" s="29"/>
      <c r="CMA25" s="29"/>
      <c r="CMB25" s="29"/>
      <c r="CMC25" s="29"/>
      <c r="CMD25" s="29"/>
      <c r="CME25" s="29"/>
      <c r="CMF25" s="29"/>
      <c r="CMG25" s="29"/>
      <c r="CMH25" s="29"/>
      <c r="CMI25" s="29"/>
      <c r="CMJ25" s="29"/>
      <c r="CMK25" s="29"/>
      <c r="CML25" s="29"/>
      <c r="CMM25" s="29"/>
      <c r="CMN25" s="29"/>
      <c r="CMO25" s="29"/>
      <c r="CMP25" s="29"/>
      <c r="CMQ25" s="29"/>
      <c r="CMR25" s="29"/>
      <c r="CMS25" s="29"/>
      <c r="CMT25" s="29"/>
      <c r="CMU25" s="29"/>
      <c r="CMV25" s="29"/>
      <c r="CMW25" s="29"/>
      <c r="CMX25" s="29"/>
      <c r="CMY25" s="29"/>
      <c r="CMZ25" s="29"/>
      <c r="CNA25" s="29"/>
      <c r="CNB25" s="29"/>
      <c r="CNC25" s="29"/>
      <c r="CND25" s="29"/>
      <c r="CNE25" s="29"/>
      <c r="CNF25" s="29"/>
      <c r="CNG25" s="29"/>
      <c r="CNH25" s="29"/>
      <c r="CNI25" s="29"/>
      <c r="CNJ25" s="29"/>
      <c r="CNK25" s="29"/>
      <c r="CNL25" s="29"/>
      <c r="CNM25" s="29"/>
      <c r="CNN25" s="29"/>
      <c r="CNO25" s="29"/>
      <c r="CNP25" s="29"/>
      <c r="CNQ25" s="29"/>
      <c r="CNR25" s="29"/>
      <c r="CNS25" s="29"/>
      <c r="CNT25" s="29"/>
      <c r="CNU25" s="29"/>
      <c r="CNV25" s="29"/>
      <c r="CNW25" s="29"/>
      <c r="CNX25" s="29"/>
      <c r="CNY25" s="29"/>
      <c r="CNZ25" s="29"/>
      <c r="COA25" s="29"/>
      <c r="COB25" s="29"/>
      <c r="COC25" s="29"/>
      <c r="COD25" s="29"/>
      <c r="COE25" s="29"/>
      <c r="COF25" s="29"/>
      <c r="COG25" s="29"/>
      <c r="COH25" s="29"/>
      <c r="COI25" s="29"/>
      <c r="COJ25" s="29"/>
      <c r="COK25" s="29"/>
      <c r="COL25" s="29"/>
      <c r="COM25" s="29"/>
      <c r="CON25" s="29"/>
      <c r="COO25" s="29"/>
      <c r="COP25" s="29"/>
      <c r="COQ25" s="29"/>
      <c r="COR25" s="29"/>
      <c r="COS25" s="29"/>
      <c r="COT25" s="29"/>
      <c r="COU25" s="29"/>
      <c r="COV25" s="29"/>
      <c r="COW25" s="29"/>
      <c r="COX25" s="29"/>
      <c r="COY25" s="29"/>
      <c r="COZ25" s="29"/>
      <c r="CPA25" s="29"/>
      <c r="CPB25" s="29"/>
      <c r="CPC25" s="29"/>
      <c r="CPD25" s="29"/>
      <c r="CPE25" s="29"/>
      <c r="CPF25" s="29"/>
      <c r="CPG25" s="29"/>
      <c r="CPH25" s="29"/>
      <c r="CPI25" s="29"/>
      <c r="CPJ25" s="29"/>
      <c r="CPK25" s="29"/>
      <c r="CPL25" s="29"/>
      <c r="CPM25" s="29"/>
      <c r="CPN25" s="29"/>
      <c r="CPO25" s="29"/>
      <c r="CPP25" s="29"/>
      <c r="CPQ25" s="29"/>
      <c r="CPR25" s="29"/>
      <c r="CPS25" s="29"/>
      <c r="CPT25" s="29"/>
      <c r="CPU25" s="29"/>
      <c r="CPV25" s="29"/>
      <c r="CPW25" s="29"/>
      <c r="CPX25" s="29"/>
      <c r="CPY25" s="29"/>
      <c r="CPZ25" s="29"/>
      <c r="CQA25" s="29"/>
      <c r="CQB25" s="29"/>
      <c r="CQC25" s="29"/>
      <c r="CQD25" s="29"/>
      <c r="CQE25" s="29"/>
      <c r="CQF25" s="29"/>
      <c r="CQG25" s="29"/>
      <c r="CQH25" s="29"/>
      <c r="CQI25" s="29"/>
      <c r="CQJ25" s="29"/>
      <c r="CQK25" s="29"/>
      <c r="CQL25" s="29"/>
      <c r="CQM25" s="29"/>
      <c r="CQN25" s="29"/>
      <c r="CQO25" s="29"/>
      <c r="CQP25" s="29"/>
      <c r="CQQ25" s="29"/>
      <c r="CQR25" s="29"/>
      <c r="CQS25" s="29"/>
      <c r="CQT25" s="29"/>
      <c r="CQU25" s="29"/>
      <c r="CQV25" s="29"/>
      <c r="CQW25" s="29"/>
      <c r="CQX25" s="29"/>
      <c r="CQY25" s="29"/>
      <c r="CQZ25" s="29"/>
      <c r="CRA25" s="29"/>
      <c r="CRB25" s="29"/>
      <c r="CRC25" s="29"/>
      <c r="CRD25" s="29"/>
      <c r="CRE25" s="29"/>
      <c r="CRF25" s="29"/>
      <c r="CRG25" s="29"/>
      <c r="CRH25" s="29"/>
      <c r="CRI25" s="29"/>
      <c r="CRJ25" s="29"/>
      <c r="CRK25" s="29"/>
      <c r="CRL25" s="29"/>
      <c r="CRM25" s="29"/>
      <c r="CRN25" s="29"/>
      <c r="CRO25" s="29"/>
      <c r="CRP25" s="29"/>
      <c r="CRQ25" s="29"/>
      <c r="CRR25" s="29"/>
      <c r="CRS25" s="29"/>
      <c r="CRT25" s="29"/>
      <c r="CRU25" s="29"/>
      <c r="CRV25" s="29"/>
      <c r="CRW25" s="29"/>
      <c r="CRX25" s="29"/>
      <c r="CRY25" s="29"/>
      <c r="CRZ25" s="29"/>
      <c r="CSA25" s="29"/>
      <c r="CSB25" s="29"/>
      <c r="CSC25" s="29"/>
      <c r="CSD25" s="29"/>
      <c r="CSE25" s="29"/>
      <c r="CSF25" s="29"/>
      <c r="CSG25" s="29"/>
      <c r="CSH25" s="29"/>
      <c r="CSI25" s="29"/>
      <c r="CSJ25" s="29"/>
      <c r="CSK25" s="29"/>
      <c r="CSL25" s="29"/>
      <c r="CSM25" s="29"/>
      <c r="CSN25" s="29"/>
      <c r="CSO25" s="29"/>
      <c r="CSP25" s="29"/>
      <c r="CSQ25" s="29"/>
      <c r="CSR25" s="29"/>
      <c r="CSS25" s="29"/>
      <c r="CST25" s="29"/>
      <c r="CSU25" s="29"/>
      <c r="CSV25" s="29"/>
      <c r="CSW25" s="29"/>
      <c r="CSX25" s="29"/>
      <c r="CSY25" s="29"/>
      <c r="CSZ25" s="29"/>
      <c r="CTA25" s="29"/>
      <c r="CTB25" s="29"/>
      <c r="CTC25" s="29"/>
      <c r="CTD25" s="29"/>
      <c r="CTE25" s="29"/>
      <c r="CTF25" s="29"/>
      <c r="CTG25" s="29"/>
      <c r="CTH25" s="29"/>
      <c r="CTI25" s="29"/>
      <c r="CTJ25" s="29"/>
      <c r="CTK25" s="29"/>
      <c r="CTL25" s="29"/>
      <c r="CTM25" s="29"/>
      <c r="CTN25" s="29"/>
      <c r="CTO25" s="29"/>
      <c r="CTP25" s="29"/>
      <c r="CTQ25" s="29"/>
      <c r="CTR25" s="29"/>
      <c r="CTS25" s="29"/>
      <c r="CTT25" s="29"/>
      <c r="CTU25" s="29"/>
      <c r="CTV25" s="29"/>
      <c r="CTW25" s="29"/>
      <c r="CTX25" s="29"/>
      <c r="CTY25" s="29"/>
      <c r="CTZ25" s="29"/>
      <c r="CUA25" s="29"/>
      <c r="CUB25" s="29"/>
      <c r="CUC25" s="29"/>
      <c r="CUD25" s="29"/>
      <c r="CUE25" s="29"/>
      <c r="CUF25" s="29"/>
      <c r="CUG25" s="29"/>
      <c r="CUH25" s="29"/>
      <c r="CUI25" s="29"/>
      <c r="CUJ25" s="29"/>
      <c r="CUK25" s="29"/>
      <c r="CUL25" s="29"/>
      <c r="CUM25" s="29"/>
      <c r="CUN25" s="29"/>
      <c r="CUO25" s="29"/>
      <c r="CUP25" s="29"/>
      <c r="CUQ25" s="29"/>
      <c r="CUR25" s="29"/>
      <c r="CUS25" s="29"/>
      <c r="CUT25" s="29"/>
      <c r="CUU25" s="29"/>
      <c r="CUV25" s="29"/>
      <c r="CUW25" s="29"/>
      <c r="CUX25" s="29"/>
      <c r="CUY25" s="29"/>
      <c r="CUZ25" s="29"/>
      <c r="CVA25" s="29"/>
      <c r="CVB25" s="29"/>
      <c r="CVC25" s="29"/>
      <c r="CVD25" s="29"/>
      <c r="CVE25" s="29"/>
      <c r="CVF25" s="29"/>
      <c r="CVG25" s="29"/>
      <c r="CVH25" s="29"/>
      <c r="CVI25" s="29"/>
      <c r="CVJ25" s="29"/>
      <c r="CVK25" s="29"/>
      <c r="CVL25" s="29"/>
      <c r="CVM25" s="29"/>
      <c r="CVN25" s="29"/>
      <c r="CVO25" s="29"/>
      <c r="CVP25" s="29"/>
      <c r="CVQ25" s="29"/>
      <c r="CVR25" s="29"/>
      <c r="CVS25" s="29"/>
      <c r="CVT25" s="29"/>
      <c r="CVU25" s="29"/>
      <c r="CVV25" s="29"/>
      <c r="CVW25" s="29"/>
      <c r="CVX25" s="29"/>
      <c r="CVY25" s="29"/>
      <c r="CVZ25" s="29"/>
      <c r="CWA25" s="29"/>
      <c r="CWB25" s="29"/>
      <c r="CWC25" s="29"/>
      <c r="CWD25" s="29"/>
      <c r="CWE25" s="29"/>
      <c r="CWF25" s="29"/>
      <c r="CWG25" s="29"/>
      <c r="CWH25" s="29"/>
      <c r="CWI25" s="29"/>
      <c r="CWJ25" s="29"/>
      <c r="CWK25" s="29"/>
      <c r="CWL25" s="29"/>
      <c r="CWM25" s="29"/>
      <c r="CWN25" s="29"/>
      <c r="CWO25" s="29"/>
      <c r="CWP25" s="29"/>
      <c r="CWQ25" s="29"/>
      <c r="CWR25" s="29"/>
      <c r="CWS25" s="29"/>
      <c r="CWT25" s="29"/>
      <c r="CWU25" s="29"/>
      <c r="CWV25" s="29"/>
      <c r="CWW25" s="29"/>
      <c r="CWX25" s="29"/>
      <c r="CWY25" s="29"/>
      <c r="CWZ25" s="29"/>
      <c r="CXA25" s="29"/>
      <c r="CXB25" s="29"/>
      <c r="CXC25" s="29"/>
      <c r="CXD25" s="29"/>
      <c r="CXE25" s="29"/>
      <c r="CXF25" s="29"/>
      <c r="CXG25" s="29"/>
      <c r="CXH25" s="29"/>
      <c r="CXI25" s="29"/>
      <c r="CXJ25" s="29"/>
      <c r="CXK25" s="29"/>
      <c r="CXL25" s="29"/>
      <c r="CXM25" s="29"/>
      <c r="CXN25" s="29"/>
      <c r="CXO25" s="29"/>
      <c r="CXP25" s="29"/>
      <c r="CXQ25" s="29"/>
      <c r="CXR25" s="29"/>
      <c r="CXS25" s="29"/>
      <c r="CXT25" s="29"/>
      <c r="CXU25" s="29"/>
      <c r="CXV25" s="29"/>
      <c r="CXW25" s="29"/>
      <c r="CXX25" s="29"/>
      <c r="CXY25" s="29"/>
      <c r="CXZ25" s="29"/>
      <c r="CYA25" s="29"/>
      <c r="CYB25" s="29"/>
      <c r="CYC25" s="29"/>
      <c r="CYD25" s="29"/>
      <c r="CYE25" s="29"/>
      <c r="CYF25" s="29"/>
      <c r="CYG25" s="29"/>
      <c r="CYH25" s="29"/>
      <c r="CYI25" s="29"/>
      <c r="CYJ25" s="29"/>
      <c r="CYK25" s="29"/>
      <c r="CYL25" s="29"/>
      <c r="CYM25" s="29"/>
      <c r="CYN25" s="29"/>
      <c r="CYO25" s="29"/>
      <c r="CYP25" s="29"/>
      <c r="CYQ25" s="29"/>
      <c r="CYR25" s="29"/>
      <c r="CYS25" s="29"/>
      <c r="CYT25" s="29"/>
      <c r="CYU25" s="29"/>
      <c r="CYV25" s="29"/>
      <c r="CYW25" s="29"/>
      <c r="CYX25" s="29"/>
      <c r="CYY25" s="29"/>
      <c r="CYZ25" s="29"/>
      <c r="CZA25" s="29"/>
      <c r="CZB25" s="29"/>
      <c r="CZC25" s="29"/>
      <c r="CZD25" s="29"/>
      <c r="CZE25" s="29"/>
      <c r="CZF25" s="29"/>
      <c r="CZG25" s="29"/>
      <c r="CZH25" s="29"/>
      <c r="CZI25" s="29"/>
      <c r="CZJ25" s="29"/>
      <c r="CZK25" s="29"/>
      <c r="CZL25" s="29"/>
      <c r="CZM25" s="29"/>
      <c r="CZN25" s="29"/>
      <c r="CZO25" s="29"/>
      <c r="CZP25" s="29"/>
      <c r="CZQ25" s="29"/>
      <c r="CZR25" s="29"/>
      <c r="CZS25" s="29"/>
      <c r="CZT25" s="29"/>
      <c r="CZU25" s="29"/>
      <c r="CZV25" s="29"/>
      <c r="CZW25" s="29"/>
      <c r="CZX25" s="29"/>
      <c r="CZY25" s="29"/>
      <c r="CZZ25" s="29"/>
      <c r="DAA25" s="29"/>
      <c r="DAB25" s="29"/>
      <c r="DAC25" s="29"/>
      <c r="DAD25" s="29"/>
      <c r="DAE25" s="29"/>
      <c r="DAF25" s="29"/>
      <c r="DAG25" s="29"/>
      <c r="DAH25" s="29"/>
      <c r="DAI25" s="29"/>
      <c r="DAJ25" s="29"/>
      <c r="DAK25" s="29"/>
      <c r="DAL25" s="29"/>
      <c r="DAM25" s="29"/>
      <c r="DAN25" s="29"/>
      <c r="DAO25" s="29"/>
      <c r="DAP25" s="29"/>
      <c r="DAQ25" s="29"/>
      <c r="DAR25" s="29"/>
      <c r="DAS25" s="29"/>
      <c r="DAT25" s="29"/>
      <c r="DAU25" s="29"/>
      <c r="DAV25" s="29"/>
      <c r="DAW25" s="29"/>
      <c r="DAX25" s="29"/>
      <c r="DAY25" s="29"/>
      <c r="DAZ25" s="29"/>
      <c r="DBA25" s="29"/>
      <c r="DBB25" s="29"/>
      <c r="DBC25" s="29"/>
      <c r="DBD25" s="29"/>
      <c r="DBE25" s="29"/>
      <c r="DBF25" s="29"/>
      <c r="DBG25" s="29"/>
      <c r="DBH25" s="29"/>
      <c r="DBI25" s="29"/>
      <c r="DBJ25" s="29"/>
      <c r="DBK25" s="29"/>
      <c r="DBL25" s="29"/>
      <c r="DBM25" s="29"/>
      <c r="DBN25" s="29"/>
      <c r="DBO25" s="29"/>
      <c r="DBP25" s="29"/>
      <c r="DBQ25" s="29"/>
      <c r="DBR25" s="29"/>
      <c r="DBS25" s="29"/>
      <c r="DBT25" s="29"/>
      <c r="DBU25" s="29"/>
      <c r="DBV25" s="29"/>
      <c r="DBW25" s="29"/>
      <c r="DBX25" s="29"/>
      <c r="DBY25" s="29"/>
      <c r="DBZ25" s="29"/>
      <c r="DCA25" s="29"/>
      <c r="DCB25" s="29"/>
      <c r="DCC25" s="29"/>
      <c r="DCD25" s="29"/>
      <c r="DCE25" s="29"/>
      <c r="DCF25" s="29"/>
      <c r="DCG25" s="29"/>
      <c r="DCH25" s="29"/>
      <c r="DCI25" s="29"/>
      <c r="DCJ25" s="29"/>
      <c r="DCK25" s="29"/>
      <c r="DCL25" s="29"/>
      <c r="DCM25" s="29"/>
      <c r="DCN25" s="29"/>
      <c r="DCO25" s="29"/>
      <c r="DCP25" s="29"/>
      <c r="DCQ25" s="29"/>
      <c r="DCR25" s="29"/>
      <c r="DCS25" s="29"/>
      <c r="DCT25" s="29"/>
      <c r="DCU25" s="29"/>
      <c r="DCV25" s="29"/>
      <c r="DCW25" s="29"/>
      <c r="DCX25" s="29"/>
      <c r="DCY25" s="29"/>
      <c r="DCZ25" s="29"/>
      <c r="DDA25" s="29"/>
      <c r="DDB25" s="29"/>
      <c r="DDC25" s="29"/>
      <c r="DDD25" s="29"/>
      <c r="DDE25" s="29"/>
      <c r="DDF25" s="29"/>
      <c r="DDG25" s="29"/>
      <c r="DDH25" s="29"/>
      <c r="DDI25" s="29"/>
      <c r="DDJ25" s="29"/>
      <c r="DDK25" s="29"/>
      <c r="DDL25" s="29"/>
      <c r="DDM25" s="29"/>
      <c r="DDN25" s="29"/>
      <c r="DDO25" s="29"/>
      <c r="DDP25" s="29"/>
      <c r="DDQ25" s="29"/>
      <c r="DDR25" s="29"/>
      <c r="DDS25" s="29"/>
      <c r="DDT25" s="29"/>
      <c r="DDU25" s="29"/>
      <c r="DDV25" s="29"/>
      <c r="DDW25" s="29"/>
      <c r="DDX25" s="29"/>
      <c r="DDY25" s="29"/>
      <c r="DDZ25" s="29"/>
      <c r="DEA25" s="29"/>
      <c r="DEB25" s="29"/>
      <c r="DEC25" s="29"/>
      <c r="DED25" s="29"/>
      <c r="DEE25" s="29"/>
      <c r="DEF25" s="29"/>
      <c r="DEG25" s="29"/>
      <c r="DEH25" s="29"/>
      <c r="DEI25" s="29"/>
      <c r="DEJ25" s="29"/>
      <c r="DEK25" s="29"/>
      <c r="DEL25" s="29"/>
      <c r="DEM25" s="29"/>
      <c r="DEN25" s="29"/>
      <c r="DEO25" s="29"/>
      <c r="DEP25" s="29"/>
      <c r="DEQ25" s="29"/>
      <c r="DER25" s="29"/>
      <c r="DES25" s="29"/>
      <c r="DET25" s="29"/>
      <c r="DEU25" s="29"/>
      <c r="DEV25" s="29"/>
      <c r="DEW25" s="29"/>
      <c r="DEX25" s="29"/>
      <c r="DEY25" s="29"/>
      <c r="DEZ25" s="29"/>
      <c r="DFA25" s="29"/>
      <c r="DFB25" s="29"/>
      <c r="DFC25" s="29"/>
      <c r="DFD25" s="29"/>
      <c r="DFE25" s="29"/>
      <c r="DFF25" s="29"/>
      <c r="DFG25" s="29"/>
      <c r="DFH25" s="29"/>
      <c r="DFI25" s="29"/>
      <c r="DFJ25" s="29"/>
      <c r="DFK25" s="29"/>
      <c r="DFL25" s="29"/>
      <c r="DFM25" s="29"/>
      <c r="DFN25" s="29"/>
      <c r="DFO25" s="29"/>
      <c r="DFP25" s="29"/>
      <c r="DFQ25" s="29"/>
      <c r="DFR25" s="29"/>
      <c r="DFS25" s="29"/>
      <c r="DFT25" s="29"/>
      <c r="DFU25" s="29"/>
      <c r="DFV25" s="29"/>
      <c r="DFW25" s="29"/>
      <c r="DFX25" s="29"/>
      <c r="DFY25" s="29"/>
      <c r="DFZ25" s="29"/>
      <c r="DGA25" s="29"/>
      <c r="DGB25" s="29"/>
      <c r="DGC25" s="29"/>
      <c r="DGD25" s="29"/>
      <c r="DGE25" s="29"/>
      <c r="DGF25" s="29"/>
      <c r="DGG25" s="29"/>
      <c r="DGH25" s="29"/>
      <c r="DGI25" s="29"/>
      <c r="DGJ25" s="29"/>
      <c r="DGK25" s="29"/>
      <c r="DGL25" s="29"/>
      <c r="DGM25" s="29"/>
      <c r="DGN25" s="29"/>
      <c r="DGO25" s="29"/>
      <c r="DGP25" s="29"/>
      <c r="DGQ25" s="29"/>
      <c r="DGR25" s="29"/>
      <c r="DGS25" s="29"/>
      <c r="DGT25" s="29"/>
      <c r="DGU25" s="29"/>
      <c r="DGV25" s="29"/>
      <c r="DGW25" s="29"/>
      <c r="DGX25" s="29"/>
      <c r="DGY25" s="29"/>
      <c r="DGZ25" s="29"/>
      <c r="DHA25" s="29"/>
      <c r="DHB25" s="29"/>
      <c r="DHC25" s="29"/>
      <c r="DHD25" s="29"/>
      <c r="DHE25" s="29"/>
      <c r="DHF25" s="29"/>
      <c r="DHG25" s="29"/>
      <c r="DHH25" s="29"/>
      <c r="DHI25" s="29"/>
      <c r="DHJ25" s="29"/>
      <c r="DHK25" s="29"/>
      <c r="DHL25" s="29"/>
      <c r="DHM25" s="29"/>
      <c r="DHN25" s="29"/>
      <c r="DHO25" s="29"/>
      <c r="DHP25" s="29"/>
      <c r="DHQ25" s="29"/>
      <c r="DHR25" s="29"/>
      <c r="DHS25" s="29"/>
      <c r="DHT25" s="29"/>
      <c r="DHU25" s="29"/>
      <c r="DHV25" s="29"/>
      <c r="DHW25" s="29"/>
      <c r="DHX25" s="29"/>
      <c r="DHY25" s="29"/>
      <c r="DHZ25" s="29"/>
      <c r="DIA25" s="29"/>
      <c r="DIB25" s="29"/>
      <c r="DIC25" s="29"/>
      <c r="DID25" s="29"/>
      <c r="DIE25" s="29"/>
      <c r="DIF25" s="29"/>
      <c r="DIG25" s="29"/>
      <c r="DIH25" s="29"/>
      <c r="DII25" s="29"/>
      <c r="DIJ25" s="29"/>
      <c r="DIK25" s="29"/>
      <c r="DIL25" s="29"/>
      <c r="DIM25" s="29"/>
      <c r="DIN25" s="29"/>
      <c r="DIO25" s="29"/>
      <c r="DIP25" s="29"/>
      <c r="DIQ25" s="29"/>
      <c r="DIR25" s="29"/>
      <c r="DIS25" s="29"/>
      <c r="DIT25" s="29"/>
      <c r="DIU25" s="29"/>
      <c r="DIV25" s="29"/>
      <c r="DIW25" s="29"/>
      <c r="DIX25" s="29"/>
      <c r="DIY25" s="29"/>
      <c r="DIZ25" s="29"/>
      <c r="DJA25" s="29"/>
      <c r="DJB25" s="29"/>
      <c r="DJC25" s="29"/>
      <c r="DJD25" s="29"/>
      <c r="DJE25" s="29"/>
      <c r="DJF25" s="29"/>
      <c r="DJG25" s="29"/>
      <c r="DJH25" s="29"/>
      <c r="DJI25" s="29"/>
      <c r="DJJ25" s="29"/>
      <c r="DJK25" s="29"/>
      <c r="DJL25" s="29"/>
      <c r="DJM25" s="29"/>
      <c r="DJN25" s="29"/>
      <c r="DJO25" s="29"/>
      <c r="DJP25" s="29"/>
      <c r="DJQ25" s="29"/>
      <c r="DJR25" s="29"/>
      <c r="DJS25" s="29"/>
      <c r="DJT25" s="29"/>
      <c r="DJU25" s="29"/>
      <c r="DJV25" s="29"/>
      <c r="DJW25" s="29"/>
      <c r="DJX25" s="29"/>
      <c r="DJY25" s="29"/>
      <c r="DJZ25" s="29"/>
      <c r="DKA25" s="29"/>
      <c r="DKB25" s="29"/>
      <c r="DKC25" s="29"/>
      <c r="DKD25" s="29"/>
      <c r="DKE25" s="29"/>
      <c r="DKF25" s="29"/>
      <c r="DKG25" s="29"/>
      <c r="DKH25" s="29"/>
      <c r="DKI25" s="29"/>
      <c r="DKJ25" s="29"/>
      <c r="DKK25" s="29"/>
      <c r="DKL25" s="29"/>
      <c r="DKM25" s="29"/>
      <c r="DKN25" s="29"/>
      <c r="DKO25" s="29"/>
      <c r="DKP25" s="29"/>
      <c r="DKQ25" s="29"/>
      <c r="DKR25" s="29"/>
      <c r="DKS25" s="29"/>
      <c r="DKT25" s="29"/>
      <c r="DKU25" s="29"/>
      <c r="DKV25" s="29"/>
      <c r="DKW25" s="29"/>
      <c r="DKX25" s="29"/>
      <c r="DKY25" s="29"/>
      <c r="DKZ25" s="29"/>
      <c r="DLA25" s="29"/>
      <c r="DLB25" s="29"/>
      <c r="DLC25" s="29"/>
      <c r="DLD25" s="29"/>
      <c r="DLE25" s="29"/>
      <c r="DLF25" s="29"/>
      <c r="DLG25" s="29"/>
      <c r="DLH25" s="29"/>
      <c r="DLI25" s="29"/>
      <c r="DLJ25" s="29"/>
      <c r="DLK25" s="29"/>
      <c r="DLL25" s="29"/>
      <c r="DLM25" s="29"/>
      <c r="DLN25" s="29"/>
      <c r="DLO25" s="29"/>
      <c r="DLP25" s="29"/>
      <c r="DLQ25" s="29"/>
      <c r="DLR25" s="29"/>
      <c r="DLS25" s="29"/>
      <c r="DLT25" s="29"/>
      <c r="DLU25" s="29"/>
      <c r="DLV25" s="29"/>
      <c r="DLW25" s="29"/>
      <c r="DLX25" s="29"/>
      <c r="DLY25" s="29"/>
      <c r="DLZ25" s="29"/>
      <c r="DMA25" s="29"/>
      <c r="DMB25" s="29"/>
      <c r="DMC25" s="29"/>
      <c r="DMD25" s="29"/>
      <c r="DME25" s="29"/>
      <c r="DMF25" s="29"/>
      <c r="DMG25" s="29"/>
      <c r="DMH25" s="29"/>
      <c r="DMI25" s="29"/>
      <c r="DMJ25" s="29"/>
      <c r="DMK25" s="29"/>
      <c r="DML25" s="29"/>
      <c r="DMM25" s="29"/>
      <c r="DMN25" s="29"/>
      <c r="DMO25" s="29"/>
      <c r="DMP25" s="29"/>
      <c r="DMQ25" s="29"/>
      <c r="DMR25" s="29"/>
      <c r="DMS25" s="29"/>
      <c r="DMT25" s="29"/>
      <c r="DMU25" s="29"/>
      <c r="DMV25" s="29"/>
      <c r="DMW25" s="29"/>
      <c r="DMX25" s="29"/>
      <c r="DMY25" s="29"/>
      <c r="DMZ25" s="29"/>
      <c r="DNA25" s="29"/>
      <c r="DNB25" s="29"/>
      <c r="DNC25" s="29"/>
      <c r="DND25" s="29"/>
      <c r="DNE25" s="29"/>
      <c r="DNF25" s="29"/>
      <c r="DNG25" s="29"/>
      <c r="DNH25" s="29"/>
      <c r="DNI25" s="29"/>
      <c r="DNJ25" s="29"/>
      <c r="DNK25" s="29"/>
      <c r="DNL25" s="29"/>
      <c r="DNM25" s="29"/>
      <c r="DNN25" s="29"/>
      <c r="DNO25" s="29"/>
      <c r="DNP25" s="29"/>
      <c r="DNQ25" s="29"/>
      <c r="DNR25" s="29"/>
      <c r="DNS25" s="29"/>
      <c r="DNT25" s="29"/>
      <c r="DNU25" s="29"/>
      <c r="DNV25" s="29"/>
      <c r="DNW25" s="29"/>
      <c r="DNX25" s="29"/>
      <c r="DNY25" s="29"/>
      <c r="DNZ25" s="29"/>
      <c r="DOA25" s="29"/>
      <c r="DOB25" s="29"/>
      <c r="DOC25" s="29"/>
      <c r="DOD25" s="29"/>
      <c r="DOE25" s="29"/>
      <c r="DOF25" s="29"/>
      <c r="DOG25" s="29"/>
      <c r="DOH25" s="29"/>
      <c r="DOI25" s="29"/>
      <c r="DOJ25" s="29"/>
      <c r="DOK25" s="29"/>
      <c r="DOL25" s="29"/>
      <c r="DOM25" s="29"/>
      <c r="DON25" s="29"/>
      <c r="DOO25" s="29"/>
      <c r="DOP25" s="29"/>
      <c r="DOQ25" s="29"/>
      <c r="DOR25" s="29"/>
      <c r="DOS25" s="29"/>
      <c r="DOT25" s="29"/>
      <c r="DOU25" s="29"/>
      <c r="DOV25" s="29"/>
      <c r="DOW25" s="29"/>
      <c r="DOX25" s="29"/>
      <c r="DOY25" s="29"/>
      <c r="DOZ25" s="29"/>
      <c r="DPA25" s="29"/>
      <c r="DPB25" s="29"/>
      <c r="DPC25" s="29"/>
      <c r="DPD25" s="29"/>
      <c r="DPE25" s="29"/>
      <c r="DPF25" s="29"/>
      <c r="DPG25" s="29"/>
      <c r="DPH25" s="29"/>
      <c r="DPI25" s="29"/>
      <c r="DPJ25" s="29"/>
      <c r="DPK25" s="29"/>
      <c r="DPL25" s="29"/>
      <c r="DPM25" s="29"/>
      <c r="DPN25" s="29"/>
      <c r="DPO25" s="29"/>
      <c r="DPP25" s="29"/>
      <c r="DPQ25" s="29"/>
      <c r="DPR25" s="29"/>
      <c r="DPS25" s="29"/>
      <c r="DPT25" s="29"/>
      <c r="DPU25" s="29"/>
      <c r="DPV25" s="29"/>
      <c r="DPW25" s="29"/>
      <c r="DPX25" s="29"/>
      <c r="DPY25" s="29"/>
      <c r="DPZ25" s="29"/>
      <c r="DQA25" s="29"/>
      <c r="DQB25" s="29"/>
      <c r="DQC25" s="29"/>
      <c r="DQD25" s="29"/>
      <c r="DQE25" s="29"/>
      <c r="DQF25" s="29"/>
      <c r="DQG25" s="29"/>
      <c r="DQH25" s="29"/>
      <c r="DQI25" s="29"/>
      <c r="DQJ25" s="29"/>
      <c r="DQK25" s="29"/>
      <c r="DQL25" s="29"/>
      <c r="DQM25" s="29"/>
      <c r="DQN25" s="29"/>
      <c r="DQO25" s="29"/>
      <c r="DQP25" s="29"/>
      <c r="DQQ25" s="29"/>
      <c r="DQR25" s="29"/>
      <c r="DQS25" s="29"/>
      <c r="DQT25" s="29"/>
      <c r="DQU25" s="29"/>
      <c r="DQV25" s="29"/>
      <c r="DQW25" s="29"/>
      <c r="DQX25" s="29"/>
      <c r="DQY25" s="29"/>
      <c r="DQZ25" s="29"/>
      <c r="DRA25" s="29"/>
      <c r="DRB25" s="29"/>
      <c r="DRC25" s="29"/>
      <c r="DRD25" s="29"/>
      <c r="DRE25" s="29"/>
      <c r="DRF25" s="29"/>
      <c r="DRG25" s="29"/>
      <c r="DRH25" s="29"/>
      <c r="DRI25" s="29"/>
      <c r="DRJ25" s="29"/>
      <c r="DRK25" s="29"/>
      <c r="DRL25" s="29"/>
      <c r="DRM25" s="29"/>
      <c r="DRN25" s="29"/>
      <c r="DRO25" s="29"/>
      <c r="DRP25" s="29"/>
      <c r="DRQ25" s="29"/>
      <c r="DRR25" s="29"/>
      <c r="DRS25" s="29"/>
      <c r="DRT25" s="29"/>
      <c r="DRU25" s="29"/>
      <c r="DRV25" s="29"/>
      <c r="DRW25" s="29"/>
      <c r="DRX25" s="29"/>
      <c r="DRY25" s="29"/>
      <c r="DRZ25" s="29"/>
      <c r="DSA25" s="29"/>
      <c r="DSB25" s="29"/>
      <c r="DSC25" s="29"/>
      <c r="DSD25" s="29"/>
      <c r="DSE25" s="29"/>
      <c r="DSF25" s="29"/>
      <c r="DSG25" s="29"/>
      <c r="DSH25" s="29"/>
      <c r="DSI25" s="29"/>
      <c r="DSJ25" s="29"/>
      <c r="DSK25" s="29"/>
      <c r="DSL25" s="29"/>
      <c r="DSM25" s="29"/>
      <c r="DSN25" s="29"/>
      <c r="DSO25" s="29"/>
      <c r="DSP25" s="29"/>
      <c r="DSQ25" s="29"/>
      <c r="DSR25" s="29"/>
      <c r="DSS25" s="29"/>
      <c r="DST25" s="29"/>
      <c r="DSU25" s="29"/>
      <c r="DSV25" s="29"/>
      <c r="DSW25" s="29"/>
      <c r="DSX25" s="29"/>
      <c r="DSY25" s="29"/>
      <c r="DSZ25" s="29"/>
      <c r="DTA25" s="29"/>
      <c r="DTB25" s="29"/>
      <c r="DTC25" s="29"/>
      <c r="DTD25" s="29"/>
      <c r="DTE25" s="29"/>
      <c r="DTF25" s="29"/>
      <c r="DTG25" s="29"/>
      <c r="DTH25" s="29"/>
      <c r="DTI25" s="29"/>
      <c r="DTJ25" s="29"/>
      <c r="DTK25" s="29"/>
      <c r="DTL25" s="29"/>
      <c r="DTM25" s="29"/>
      <c r="DTN25" s="29"/>
      <c r="DTO25" s="29"/>
      <c r="DTP25" s="29"/>
      <c r="DTQ25" s="29"/>
      <c r="DTR25" s="29"/>
      <c r="DTS25" s="29"/>
      <c r="DTT25" s="29"/>
      <c r="DTU25" s="29"/>
      <c r="DTV25" s="29"/>
      <c r="DTW25" s="29"/>
      <c r="DTX25" s="29"/>
      <c r="DTY25" s="29"/>
      <c r="DTZ25" s="29"/>
      <c r="DUA25" s="29"/>
      <c r="DUB25" s="29"/>
      <c r="DUC25" s="29"/>
      <c r="DUD25" s="29"/>
      <c r="DUE25" s="29"/>
      <c r="DUF25" s="29"/>
      <c r="DUG25" s="29"/>
      <c r="DUH25" s="29"/>
      <c r="DUI25" s="29"/>
      <c r="DUJ25" s="29"/>
      <c r="DUK25" s="29"/>
      <c r="DUL25" s="29"/>
      <c r="DUM25" s="29"/>
      <c r="DUN25" s="29"/>
      <c r="DUO25" s="29"/>
      <c r="DUP25" s="29"/>
      <c r="DUQ25" s="29"/>
      <c r="DUR25" s="29"/>
      <c r="DUS25" s="29"/>
      <c r="DUT25" s="29"/>
      <c r="DUU25" s="29"/>
      <c r="DUV25" s="29"/>
      <c r="DUW25" s="29"/>
      <c r="DUX25" s="29"/>
      <c r="DUY25" s="29"/>
      <c r="DUZ25" s="29"/>
      <c r="DVA25" s="29"/>
      <c r="DVB25" s="29"/>
      <c r="DVC25" s="29"/>
      <c r="DVD25" s="29"/>
      <c r="DVE25" s="29"/>
      <c r="DVF25" s="29"/>
      <c r="DVG25" s="29"/>
      <c r="DVH25" s="29"/>
      <c r="DVI25" s="29"/>
      <c r="DVJ25" s="29"/>
      <c r="DVK25" s="29"/>
      <c r="DVL25" s="29"/>
      <c r="DVM25" s="29"/>
      <c r="DVN25" s="29"/>
      <c r="DVO25" s="29"/>
      <c r="DVP25" s="29"/>
      <c r="DVQ25" s="29"/>
      <c r="DVR25" s="29"/>
      <c r="DVS25" s="29"/>
      <c r="DVT25" s="29"/>
      <c r="DVU25" s="29"/>
      <c r="DVV25" s="29"/>
      <c r="DVW25" s="29"/>
      <c r="DVX25" s="29"/>
      <c r="DVY25" s="29"/>
      <c r="DVZ25" s="29"/>
      <c r="DWA25" s="29"/>
      <c r="DWB25" s="29"/>
      <c r="DWC25" s="29"/>
      <c r="DWD25" s="29"/>
      <c r="DWE25" s="29"/>
      <c r="DWF25" s="29"/>
      <c r="DWG25" s="29"/>
      <c r="DWH25" s="29"/>
      <c r="DWI25" s="29"/>
      <c r="DWJ25" s="29"/>
      <c r="DWK25" s="29"/>
      <c r="DWL25" s="29"/>
      <c r="DWM25" s="29"/>
      <c r="DWN25" s="29"/>
      <c r="DWO25" s="29"/>
      <c r="DWP25" s="29"/>
      <c r="DWQ25" s="29"/>
      <c r="DWR25" s="29"/>
      <c r="DWS25" s="29"/>
      <c r="DWT25" s="29"/>
      <c r="DWU25" s="29"/>
      <c r="DWV25" s="29"/>
      <c r="DWW25" s="29"/>
      <c r="DWX25" s="29"/>
      <c r="DWY25" s="29"/>
      <c r="DWZ25" s="29"/>
      <c r="DXA25" s="29"/>
      <c r="DXB25" s="29"/>
      <c r="DXC25" s="29"/>
      <c r="DXD25" s="29"/>
      <c r="DXE25" s="29"/>
      <c r="DXF25" s="29"/>
      <c r="DXG25" s="29"/>
      <c r="DXH25" s="29"/>
      <c r="DXI25" s="29"/>
      <c r="DXJ25" s="29"/>
      <c r="DXK25" s="29"/>
      <c r="DXL25" s="29"/>
      <c r="DXM25" s="29"/>
      <c r="DXN25" s="29"/>
      <c r="DXO25" s="29"/>
      <c r="DXP25" s="29"/>
      <c r="DXQ25" s="29"/>
      <c r="DXR25" s="29"/>
      <c r="DXS25" s="29"/>
      <c r="DXT25" s="29"/>
      <c r="DXU25" s="29"/>
      <c r="DXV25" s="29"/>
      <c r="DXW25" s="29"/>
      <c r="DXX25" s="29"/>
      <c r="DXY25" s="29"/>
      <c r="DXZ25" s="29"/>
      <c r="DYA25" s="29"/>
      <c r="DYB25" s="29"/>
      <c r="DYC25" s="29"/>
      <c r="DYD25" s="29"/>
      <c r="DYE25" s="29"/>
      <c r="DYF25" s="29"/>
      <c r="DYG25" s="29"/>
      <c r="DYH25" s="29"/>
      <c r="DYI25" s="29"/>
      <c r="DYJ25" s="29"/>
      <c r="DYK25" s="29"/>
      <c r="DYL25" s="29"/>
      <c r="DYM25" s="29"/>
      <c r="DYN25" s="29"/>
      <c r="DYO25" s="29"/>
      <c r="DYP25" s="29"/>
      <c r="DYQ25" s="29"/>
      <c r="DYR25" s="29"/>
      <c r="DYS25" s="29"/>
      <c r="DYT25" s="29"/>
      <c r="DYU25" s="29"/>
      <c r="DYV25" s="29"/>
      <c r="DYW25" s="29"/>
      <c r="DYX25" s="29"/>
      <c r="DYY25" s="29"/>
      <c r="DYZ25" s="29"/>
      <c r="DZA25" s="29"/>
      <c r="DZB25" s="29"/>
      <c r="DZC25" s="29"/>
      <c r="DZD25" s="29"/>
      <c r="DZE25" s="29"/>
      <c r="DZF25" s="29"/>
      <c r="DZG25" s="29"/>
      <c r="DZH25" s="29"/>
      <c r="DZI25" s="29"/>
      <c r="DZJ25" s="29"/>
      <c r="DZK25" s="29"/>
      <c r="DZL25" s="29"/>
      <c r="DZM25" s="29"/>
      <c r="DZN25" s="29"/>
      <c r="DZO25" s="29"/>
      <c r="DZP25" s="29"/>
      <c r="DZQ25" s="29"/>
      <c r="DZR25" s="29"/>
      <c r="DZS25" s="29"/>
      <c r="DZT25" s="29"/>
      <c r="DZU25" s="29"/>
      <c r="DZV25" s="29"/>
      <c r="DZW25" s="29"/>
      <c r="DZX25" s="29"/>
      <c r="DZY25" s="29"/>
      <c r="DZZ25" s="29"/>
      <c r="EAA25" s="29"/>
      <c r="EAB25" s="29"/>
      <c r="EAC25" s="29"/>
      <c r="EAD25" s="29"/>
      <c r="EAE25" s="29"/>
      <c r="EAF25" s="29"/>
      <c r="EAG25" s="29"/>
      <c r="EAH25" s="29"/>
      <c r="EAI25" s="29"/>
      <c r="EAJ25" s="29"/>
      <c r="EAK25" s="29"/>
      <c r="EAL25" s="29"/>
      <c r="EAM25" s="29"/>
      <c r="EAN25" s="29"/>
      <c r="EAO25" s="29"/>
      <c r="EAP25" s="29"/>
      <c r="EAQ25" s="29"/>
      <c r="EAR25" s="29"/>
      <c r="EAS25" s="29"/>
      <c r="EAT25" s="29"/>
      <c r="EAU25" s="29"/>
      <c r="EAV25" s="29"/>
      <c r="EAW25" s="29"/>
      <c r="EAX25" s="29"/>
      <c r="EAY25" s="29"/>
      <c r="EAZ25" s="29"/>
      <c r="EBA25" s="29"/>
      <c r="EBB25" s="29"/>
      <c r="EBC25" s="29"/>
      <c r="EBD25" s="29"/>
      <c r="EBE25" s="29"/>
      <c r="EBF25" s="29"/>
      <c r="EBG25" s="29"/>
      <c r="EBH25" s="29"/>
      <c r="EBI25" s="29"/>
      <c r="EBJ25" s="29"/>
      <c r="EBK25" s="29"/>
      <c r="EBL25" s="29"/>
      <c r="EBM25" s="29"/>
      <c r="EBN25" s="29"/>
      <c r="EBO25" s="29"/>
      <c r="EBP25" s="29"/>
      <c r="EBQ25" s="29"/>
      <c r="EBR25" s="29"/>
      <c r="EBS25" s="29"/>
      <c r="EBT25" s="29"/>
      <c r="EBU25" s="29"/>
      <c r="EBV25" s="29"/>
      <c r="EBW25" s="29"/>
      <c r="EBX25" s="29"/>
      <c r="EBY25" s="29"/>
      <c r="EBZ25" s="29"/>
      <c r="ECA25" s="29"/>
      <c r="ECB25" s="29"/>
      <c r="ECC25" s="29"/>
      <c r="ECD25" s="29"/>
      <c r="ECE25" s="29"/>
      <c r="ECF25" s="29"/>
      <c r="ECG25" s="29"/>
      <c r="ECH25" s="29"/>
      <c r="ECI25" s="29"/>
      <c r="ECJ25" s="29"/>
      <c r="ECK25" s="29"/>
      <c r="ECL25" s="29"/>
      <c r="ECM25" s="29"/>
      <c r="ECN25" s="29"/>
      <c r="ECO25" s="29"/>
      <c r="ECP25" s="29"/>
      <c r="ECQ25" s="29"/>
      <c r="ECR25" s="29"/>
      <c r="ECS25" s="29"/>
      <c r="ECT25" s="29"/>
      <c r="ECU25" s="29"/>
      <c r="ECV25" s="29"/>
      <c r="ECW25" s="29"/>
      <c r="ECX25" s="29"/>
      <c r="ECY25" s="29"/>
      <c r="ECZ25" s="29"/>
      <c r="EDA25" s="29"/>
      <c r="EDB25" s="29"/>
      <c r="EDC25" s="29"/>
      <c r="EDD25" s="29"/>
      <c r="EDE25" s="29"/>
      <c r="EDF25" s="29"/>
      <c r="EDG25" s="29"/>
      <c r="EDH25" s="29"/>
      <c r="EDI25" s="29"/>
      <c r="EDJ25" s="29"/>
      <c r="EDK25" s="29"/>
      <c r="EDL25" s="29"/>
      <c r="EDM25" s="29"/>
      <c r="EDN25" s="29"/>
      <c r="EDO25" s="29"/>
      <c r="EDP25" s="29"/>
      <c r="EDQ25" s="29"/>
      <c r="EDR25" s="29"/>
      <c r="EDS25" s="29"/>
      <c r="EDT25" s="29"/>
      <c r="EDU25" s="29"/>
      <c r="EDV25" s="29"/>
      <c r="EDW25" s="29"/>
      <c r="EDX25" s="29"/>
      <c r="EDY25" s="29"/>
      <c r="EDZ25" s="29"/>
      <c r="EEA25" s="29"/>
      <c r="EEB25" s="29"/>
      <c r="EEC25" s="29"/>
      <c r="EED25" s="29"/>
      <c r="EEE25" s="29"/>
      <c r="EEF25" s="29"/>
      <c r="EEG25" s="29"/>
      <c r="EEH25" s="29"/>
      <c r="EEI25" s="29"/>
      <c r="EEJ25" s="29"/>
      <c r="EEK25" s="29"/>
      <c r="EEL25" s="29"/>
      <c r="EEM25" s="29"/>
      <c r="EEN25" s="29"/>
      <c r="EEO25" s="29"/>
      <c r="EEP25" s="29"/>
      <c r="EEQ25" s="29"/>
      <c r="EER25" s="29"/>
      <c r="EES25" s="29"/>
      <c r="EET25" s="29"/>
      <c r="EEU25" s="29"/>
      <c r="EEV25" s="29"/>
      <c r="EEW25" s="29"/>
      <c r="EEX25" s="29"/>
      <c r="EEY25" s="29"/>
      <c r="EEZ25" s="29"/>
      <c r="EFA25" s="29"/>
      <c r="EFB25" s="29"/>
      <c r="EFC25" s="29"/>
      <c r="EFD25" s="29"/>
      <c r="EFE25" s="29"/>
      <c r="EFF25" s="29"/>
      <c r="EFG25" s="29"/>
      <c r="EFH25" s="29"/>
      <c r="EFI25" s="29"/>
      <c r="EFJ25" s="29"/>
      <c r="EFK25" s="29"/>
      <c r="EFL25" s="29"/>
      <c r="EFM25" s="29"/>
      <c r="EFN25" s="29"/>
      <c r="EFO25" s="29"/>
      <c r="EFP25" s="29"/>
      <c r="EFQ25" s="29"/>
      <c r="EFR25" s="29"/>
      <c r="EFS25" s="29"/>
      <c r="EFT25" s="29"/>
      <c r="EFU25" s="29"/>
      <c r="EFV25" s="29"/>
      <c r="EFW25" s="29"/>
      <c r="EFX25" s="29"/>
      <c r="EFY25" s="29"/>
      <c r="EFZ25" s="29"/>
      <c r="EGA25" s="29"/>
      <c r="EGB25" s="29"/>
      <c r="EGC25" s="29"/>
      <c r="EGD25" s="29"/>
      <c r="EGE25" s="29"/>
      <c r="EGF25" s="29"/>
      <c r="EGG25" s="29"/>
      <c r="EGH25" s="29"/>
      <c r="EGI25" s="29"/>
      <c r="EGJ25" s="29"/>
      <c r="EGK25" s="29"/>
      <c r="EGL25" s="29"/>
      <c r="EGM25" s="29"/>
      <c r="EGN25" s="29"/>
      <c r="EGO25" s="29"/>
      <c r="EGP25" s="29"/>
      <c r="EGQ25" s="29"/>
      <c r="EGR25" s="29"/>
      <c r="EGS25" s="29"/>
      <c r="EGT25" s="29"/>
      <c r="EGU25" s="29"/>
      <c r="EGV25" s="29"/>
      <c r="EGW25" s="29"/>
      <c r="EGX25" s="29"/>
      <c r="EGY25" s="29"/>
      <c r="EGZ25" s="29"/>
      <c r="EHA25" s="29"/>
      <c r="EHB25" s="29"/>
      <c r="EHC25" s="29"/>
      <c r="EHD25" s="29"/>
      <c r="EHE25" s="29"/>
      <c r="EHF25" s="29"/>
      <c r="EHG25" s="29"/>
      <c r="EHH25" s="29"/>
      <c r="EHI25" s="29"/>
      <c r="EHJ25" s="29"/>
      <c r="EHK25" s="29"/>
      <c r="EHL25" s="29"/>
      <c r="EHM25" s="29"/>
      <c r="EHN25" s="29"/>
      <c r="EHO25" s="29"/>
      <c r="EHP25" s="29"/>
      <c r="EHQ25" s="29"/>
      <c r="EHR25" s="29"/>
      <c r="EHS25" s="29"/>
      <c r="EHT25" s="29"/>
      <c r="EHU25" s="29"/>
      <c r="EHV25" s="29"/>
      <c r="EHW25" s="29"/>
      <c r="EHX25" s="29"/>
      <c r="EHY25" s="29"/>
      <c r="EHZ25" s="29"/>
      <c r="EIA25" s="29"/>
      <c r="EIB25" s="29"/>
      <c r="EIC25" s="29"/>
      <c r="EID25" s="29"/>
      <c r="EIE25" s="29"/>
      <c r="EIF25" s="29"/>
      <c r="EIG25" s="29"/>
      <c r="EIH25" s="29"/>
      <c r="EII25" s="29"/>
      <c r="EIJ25" s="29"/>
      <c r="EIK25" s="29"/>
      <c r="EIL25" s="29"/>
      <c r="EIM25" s="29"/>
      <c r="EIN25" s="29"/>
      <c r="EIO25" s="29"/>
      <c r="EIP25" s="29"/>
      <c r="EIQ25" s="29"/>
      <c r="EIR25" s="29"/>
      <c r="EIS25" s="29"/>
      <c r="EIT25" s="29"/>
      <c r="EIU25" s="29"/>
      <c r="EIV25" s="29"/>
      <c r="EIW25" s="29"/>
      <c r="EIX25" s="29"/>
      <c r="EIY25" s="29"/>
      <c r="EIZ25" s="29"/>
      <c r="EJA25" s="29"/>
      <c r="EJB25" s="29"/>
      <c r="EJC25" s="29"/>
      <c r="EJD25" s="29"/>
      <c r="EJE25" s="29"/>
      <c r="EJF25" s="29"/>
      <c r="EJG25" s="29"/>
      <c r="EJH25" s="29"/>
      <c r="EJI25" s="29"/>
      <c r="EJJ25" s="29"/>
      <c r="EJK25" s="29"/>
      <c r="EJL25" s="29"/>
      <c r="EJM25" s="29"/>
      <c r="EJN25" s="29"/>
      <c r="EJO25" s="29"/>
      <c r="EJP25" s="29"/>
      <c r="EJQ25" s="29"/>
      <c r="EJR25" s="29"/>
      <c r="EJS25" s="29"/>
      <c r="EJT25" s="29"/>
      <c r="EJU25" s="29"/>
      <c r="EJV25" s="29"/>
      <c r="EJW25" s="29"/>
      <c r="EJX25" s="29"/>
      <c r="EJY25" s="29"/>
      <c r="EJZ25" s="29"/>
      <c r="EKA25" s="29"/>
      <c r="EKB25" s="29"/>
      <c r="EKC25" s="29"/>
      <c r="EKD25" s="29"/>
      <c r="EKE25" s="29"/>
      <c r="EKF25" s="29"/>
      <c r="EKG25" s="29"/>
      <c r="EKH25" s="29"/>
      <c r="EKI25" s="29"/>
      <c r="EKJ25" s="29"/>
      <c r="EKK25" s="29"/>
      <c r="EKL25" s="29"/>
      <c r="EKM25" s="29"/>
      <c r="EKN25" s="29"/>
      <c r="EKO25" s="29"/>
      <c r="EKP25" s="29"/>
      <c r="EKQ25" s="29"/>
      <c r="EKR25" s="29"/>
      <c r="EKS25" s="29"/>
      <c r="EKT25" s="29"/>
      <c r="EKU25" s="29"/>
      <c r="EKV25" s="29"/>
      <c r="EKW25" s="29"/>
      <c r="EKX25" s="29"/>
      <c r="EKY25" s="29"/>
      <c r="EKZ25" s="29"/>
      <c r="ELA25" s="29"/>
      <c r="ELB25" s="29"/>
      <c r="ELC25" s="29"/>
      <c r="ELD25" s="29"/>
      <c r="ELE25" s="29"/>
      <c r="ELF25" s="29"/>
      <c r="ELG25" s="29"/>
      <c r="ELH25" s="29"/>
      <c r="ELI25" s="29"/>
      <c r="ELJ25" s="29"/>
      <c r="ELK25" s="29"/>
      <c r="ELL25" s="29"/>
      <c r="ELM25" s="29"/>
      <c r="ELN25" s="29"/>
      <c r="ELO25" s="29"/>
      <c r="ELP25" s="29"/>
      <c r="ELQ25" s="29"/>
      <c r="ELR25" s="29"/>
      <c r="ELS25" s="29"/>
      <c r="ELT25" s="29"/>
      <c r="ELU25" s="29"/>
      <c r="ELV25" s="29"/>
      <c r="ELW25" s="29"/>
      <c r="ELX25" s="29"/>
      <c r="ELY25" s="29"/>
      <c r="ELZ25" s="29"/>
      <c r="EMA25" s="29"/>
      <c r="EMB25" s="29"/>
      <c r="EMC25" s="29"/>
      <c r="EMD25" s="29"/>
      <c r="EME25" s="29"/>
      <c r="EMF25" s="29"/>
      <c r="EMG25" s="29"/>
      <c r="EMH25" s="29"/>
      <c r="EMI25" s="29"/>
      <c r="EMJ25" s="29"/>
      <c r="EMK25" s="29"/>
      <c r="EML25" s="29"/>
      <c r="EMM25" s="29"/>
      <c r="EMN25" s="29"/>
      <c r="EMO25" s="29"/>
      <c r="EMP25" s="29"/>
      <c r="EMQ25" s="29"/>
      <c r="EMR25" s="29"/>
      <c r="EMS25" s="29"/>
      <c r="EMT25" s="29"/>
      <c r="EMU25" s="29"/>
      <c r="EMV25" s="29"/>
      <c r="EMW25" s="29"/>
      <c r="EMX25" s="29"/>
      <c r="EMY25" s="29"/>
      <c r="EMZ25" s="29"/>
      <c r="ENA25" s="29"/>
      <c r="ENB25" s="29"/>
      <c r="ENC25" s="29"/>
      <c r="END25" s="29"/>
      <c r="ENE25" s="29"/>
      <c r="ENF25" s="29"/>
      <c r="ENG25" s="29"/>
      <c r="ENH25" s="29"/>
      <c r="ENI25" s="29"/>
      <c r="ENJ25" s="29"/>
      <c r="ENK25" s="29"/>
      <c r="ENL25" s="29"/>
      <c r="ENM25" s="29"/>
      <c r="ENN25" s="29"/>
      <c r="ENO25" s="29"/>
      <c r="ENP25" s="29"/>
      <c r="ENQ25" s="29"/>
      <c r="ENR25" s="29"/>
      <c r="ENS25" s="29"/>
      <c r="ENT25" s="29"/>
      <c r="ENU25" s="29"/>
      <c r="ENV25" s="29"/>
      <c r="ENW25" s="29"/>
      <c r="ENX25" s="29"/>
      <c r="ENY25" s="29"/>
      <c r="ENZ25" s="29"/>
      <c r="EOA25" s="29"/>
      <c r="EOB25" s="29"/>
      <c r="EOC25" s="29"/>
      <c r="EOD25" s="29"/>
      <c r="EOE25" s="29"/>
      <c r="EOF25" s="29"/>
      <c r="EOG25" s="29"/>
      <c r="EOH25" s="29"/>
      <c r="EOI25" s="29"/>
      <c r="EOJ25" s="29"/>
      <c r="EOK25" s="29"/>
      <c r="EOL25" s="29"/>
      <c r="EOM25" s="29"/>
      <c r="EON25" s="29"/>
      <c r="EOO25" s="29"/>
      <c r="EOP25" s="29"/>
      <c r="EOQ25" s="29"/>
      <c r="EOR25" s="29"/>
      <c r="EOS25" s="29"/>
      <c r="EOT25" s="29"/>
      <c r="EOU25" s="29"/>
      <c r="EOV25" s="29"/>
      <c r="EOW25" s="29"/>
      <c r="EOX25" s="29"/>
      <c r="EOY25" s="29"/>
      <c r="EOZ25" s="29"/>
      <c r="EPA25" s="29"/>
      <c r="EPB25" s="29"/>
      <c r="EPC25" s="29"/>
      <c r="EPD25" s="29"/>
      <c r="EPE25" s="29"/>
      <c r="EPF25" s="29"/>
      <c r="EPG25" s="29"/>
      <c r="EPH25" s="29"/>
      <c r="EPI25" s="29"/>
      <c r="EPJ25" s="29"/>
      <c r="EPK25" s="29"/>
      <c r="EPL25" s="29"/>
      <c r="EPM25" s="29"/>
      <c r="EPN25" s="29"/>
      <c r="EPO25" s="29"/>
      <c r="EPP25" s="29"/>
      <c r="EPQ25" s="29"/>
      <c r="EPR25" s="29"/>
      <c r="EPS25" s="29"/>
      <c r="EPT25" s="29"/>
      <c r="EPU25" s="29"/>
      <c r="EPV25" s="29"/>
      <c r="EPW25" s="29"/>
      <c r="EPX25" s="29"/>
      <c r="EPY25" s="29"/>
      <c r="EPZ25" s="29"/>
      <c r="EQA25" s="29"/>
      <c r="EQB25" s="29"/>
      <c r="EQC25" s="29"/>
      <c r="EQD25" s="29"/>
      <c r="EQE25" s="29"/>
      <c r="EQF25" s="29"/>
      <c r="EQG25" s="29"/>
      <c r="EQH25" s="29"/>
      <c r="EQI25" s="29"/>
      <c r="EQJ25" s="29"/>
      <c r="EQK25" s="29"/>
      <c r="EQL25" s="29"/>
      <c r="EQM25" s="29"/>
      <c r="EQN25" s="29"/>
      <c r="EQO25" s="29"/>
      <c r="EQP25" s="29"/>
      <c r="EQQ25" s="29"/>
      <c r="EQR25" s="29"/>
      <c r="EQS25" s="29"/>
      <c r="EQT25" s="29"/>
      <c r="EQU25" s="29"/>
      <c r="EQV25" s="29"/>
      <c r="EQW25" s="29"/>
      <c r="EQX25" s="29"/>
      <c r="EQY25" s="29"/>
      <c r="EQZ25" s="29"/>
      <c r="ERA25" s="29"/>
      <c r="ERB25" s="29"/>
      <c r="ERC25" s="29"/>
      <c r="ERD25" s="29"/>
      <c r="ERE25" s="29"/>
      <c r="ERF25" s="29"/>
      <c r="ERG25" s="29"/>
      <c r="ERH25" s="29"/>
      <c r="ERI25" s="29"/>
      <c r="ERJ25" s="29"/>
      <c r="ERK25" s="29"/>
      <c r="ERL25" s="29"/>
      <c r="ERM25" s="29"/>
      <c r="ERN25" s="29"/>
      <c r="ERO25" s="29"/>
      <c r="ERP25" s="29"/>
      <c r="ERQ25" s="29"/>
      <c r="ERR25" s="29"/>
      <c r="ERS25" s="29"/>
      <c r="ERT25" s="29"/>
      <c r="ERU25" s="29"/>
      <c r="ERV25" s="29"/>
      <c r="ERW25" s="29"/>
      <c r="ERX25" s="29"/>
      <c r="ERY25" s="29"/>
      <c r="ERZ25" s="29"/>
      <c r="ESA25" s="29"/>
      <c r="ESB25" s="29"/>
      <c r="ESC25" s="29"/>
      <c r="ESD25" s="29"/>
      <c r="ESE25" s="29"/>
      <c r="ESF25" s="29"/>
      <c r="ESG25" s="29"/>
      <c r="ESH25" s="29"/>
      <c r="ESI25" s="29"/>
      <c r="ESJ25" s="29"/>
      <c r="ESK25" s="29"/>
      <c r="ESL25" s="29"/>
      <c r="ESM25" s="29"/>
      <c r="ESN25" s="29"/>
      <c r="ESO25" s="29"/>
      <c r="ESP25" s="29"/>
      <c r="ESQ25" s="29"/>
      <c r="ESR25" s="29"/>
      <c r="ESS25" s="29"/>
      <c r="EST25" s="29"/>
      <c r="ESU25" s="29"/>
      <c r="ESV25" s="29"/>
      <c r="ESW25" s="29"/>
      <c r="ESX25" s="29"/>
      <c r="ESY25" s="29"/>
      <c r="ESZ25" s="29"/>
      <c r="ETA25" s="29"/>
      <c r="ETB25" s="29"/>
      <c r="ETC25" s="29"/>
      <c r="ETD25" s="29"/>
      <c r="ETE25" s="29"/>
      <c r="ETF25" s="29"/>
      <c r="ETG25" s="29"/>
      <c r="ETH25" s="29"/>
      <c r="ETI25" s="29"/>
      <c r="ETJ25" s="29"/>
      <c r="ETK25" s="29"/>
      <c r="ETL25" s="29"/>
      <c r="ETM25" s="29"/>
      <c r="ETN25" s="29"/>
      <c r="ETO25" s="29"/>
      <c r="ETP25" s="29"/>
      <c r="ETQ25" s="29"/>
      <c r="ETR25" s="29"/>
      <c r="ETS25" s="29"/>
      <c r="ETT25" s="29"/>
      <c r="ETU25" s="29"/>
      <c r="ETV25" s="29"/>
      <c r="ETW25" s="29"/>
      <c r="ETX25" s="29"/>
      <c r="ETY25" s="29"/>
      <c r="ETZ25" s="29"/>
      <c r="EUA25" s="29"/>
      <c r="EUB25" s="29"/>
      <c r="EUC25" s="29"/>
      <c r="EUD25" s="29"/>
      <c r="EUE25" s="29"/>
      <c r="EUF25" s="29"/>
      <c r="EUG25" s="29"/>
      <c r="EUH25" s="29"/>
      <c r="EUI25" s="29"/>
      <c r="EUJ25" s="29"/>
      <c r="EUK25" s="29"/>
      <c r="EUL25" s="29"/>
      <c r="EUM25" s="29"/>
      <c r="EUN25" s="29"/>
      <c r="EUO25" s="29"/>
      <c r="EUP25" s="29"/>
      <c r="EUQ25" s="29"/>
      <c r="EUR25" s="29"/>
      <c r="EUS25" s="29"/>
      <c r="EUT25" s="29"/>
      <c r="EUU25" s="29"/>
      <c r="EUV25" s="29"/>
      <c r="EUW25" s="29"/>
      <c r="EUX25" s="29"/>
      <c r="EUY25" s="29"/>
      <c r="EUZ25" s="29"/>
      <c r="EVA25" s="29"/>
      <c r="EVB25" s="29"/>
      <c r="EVC25" s="29"/>
      <c r="EVD25" s="29"/>
      <c r="EVE25" s="29"/>
      <c r="EVF25" s="29"/>
      <c r="EVG25" s="29"/>
      <c r="EVH25" s="29"/>
      <c r="EVI25" s="29"/>
      <c r="EVJ25" s="29"/>
      <c r="EVK25" s="29"/>
      <c r="EVL25" s="29"/>
      <c r="EVM25" s="29"/>
      <c r="EVN25" s="29"/>
      <c r="EVO25" s="29"/>
      <c r="EVP25" s="29"/>
      <c r="EVQ25" s="29"/>
      <c r="EVR25" s="29"/>
      <c r="EVS25" s="29"/>
      <c r="EVT25" s="29"/>
      <c r="EVU25" s="29"/>
      <c r="EVV25" s="29"/>
      <c r="EVW25" s="29"/>
      <c r="EVX25" s="29"/>
      <c r="EVY25" s="29"/>
      <c r="EVZ25" s="29"/>
      <c r="EWA25" s="29"/>
      <c r="EWB25" s="29"/>
      <c r="EWC25" s="29"/>
      <c r="EWD25" s="29"/>
      <c r="EWE25" s="29"/>
      <c r="EWF25" s="29"/>
      <c r="EWG25" s="29"/>
      <c r="EWH25" s="29"/>
      <c r="EWI25" s="29"/>
      <c r="EWJ25" s="29"/>
      <c r="EWK25" s="29"/>
      <c r="EWL25" s="29"/>
      <c r="EWM25" s="29"/>
      <c r="EWN25" s="29"/>
      <c r="EWO25" s="29"/>
      <c r="EWP25" s="29"/>
      <c r="EWQ25" s="29"/>
      <c r="EWR25" s="29"/>
      <c r="EWS25" s="29"/>
      <c r="EWT25" s="29"/>
      <c r="EWU25" s="29"/>
      <c r="EWV25" s="29"/>
      <c r="EWW25" s="29"/>
      <c r="EWX25" s="29"/>
      <c r="EWY25" s="29"/>
      <c r="EWZ25" s="29"/>
      <c r="EXA25" s="29"/>
      <c r="EXB25" s="29"/>
      <c r="EXC25" s="29"/>
      <c r="EXD25" s="29"/>
      <c r="EXE25" s="29"/>
      <c r="EXF25" s="29"/>
      <c r="EXG25" s="29"/>
      <c r="EXH25" s="29"/>
      <c r="EXI25" s="29"/>
      <c r="EXJ25" s="29"/>
      <c r="EXK25" s="29"/>
      <c r="EXL25" s="29"/>
      <c r="EXM25" s="29"/>
      <c r="EXN25" s="29"/>
      <c r="EXO25" s="29"/>
      <c r="EXP25" s="29"/>
      <c r="EXQ25" s="29"/>
      <c r="EXR25" s="29"/>
      <c r="EXS25" s="29"/>
      <c r="EXT25" s="29"/>
      <c r="EXU25" s="29"/>
      <c r="EXV25" s="29"/>
      <c r="EXW25" s="29"/>
      <c r="EXX25" s="29"/>
      <c r="EXY25" s="29"/>
      <c r="EXZ25" s="29"/>
      <c r="EYA25" s="29"/>
      <c r="EYB25" s="29"/>
      <c r="EYC25" s="29"/>
      <c r="EYD25" s="29"/>
      <c r="EYE25" s="29"/>
      <c r="EYF25" s="29"/>
      <c r="EYG25" s="29"/>
      <c r="EYH25" s="29"/>
      <c r="EYI25" s="29"/>
      <c r="EYJ25" s="29"/>
      <c r="EYK25" s="29"/>
      <c r="EYL25" s="29"/>
      <c r="EYM25" s="29"/>
      <c r="EYN25" s="29"/>
      <c r="EYO25" s="29"/>
      <c r="EYP25" s="29"/>
      <c r="EYQ25" s="29"/>
      <c r="EYR25" s="29"/>
      <c r="EYS25" s="29"/>
      <c r="EYT25" s="29"/>
      <c r="EYU25" s="29"/>
      <c r="EYV25" s="29"/>
      <c r="EYW25" s="29"/>
      <c r="EYX25" s="29"/>
      <c r="EYY25" s="29"/>
      <c r="EYZ25" s="29"/>
      <c r="EZA25" s="29"/>
      <c r="EZB25" s="29"/>
      <c r="EZC25" s="29"/>
      <c r="EZD25" s="29"/>
      <c r="EZE25" s="29"/>
      <c r="EZF25" s="29"/>
      <c r="EZG25" s="29"/>
      <c r="EZH25" s="29"/>
      <c r="EZI25" s="29"/>
      <c r="EZJ25" s="29"/>
      <c r="EZK25" s="29"/>
      <c r="EZL25" s="29"/>
      <c r="EZM25" s="29"/>
      <c r="EZN25" s="29"/>
      <c r="EZO25" s="29"/>
      <c r="EZP25" s="29"/>
      <c r="EZQ25" s="29"/>
      <c r="EZR25" s="29"/>
      <c r="EZS25" s="29"/>
      <c r="EZT25" s="29"/>
      <c r="EZU25" s="29"/>
      <c r="EZV25" s="29"/>
      <c r="EZW25" s="29"/>
      <c r="EZX25" s="29"/>
      <c r="EZY25" s="29"/>
      <c r="EZZ25" s="29"/>
      <c r="FAA25" s="29"/>
      <c r="FAB25" s="29"/>
      <c r="FAC25" s="29"/>
      <c r="FAD25" s="29"/>
      <c r="FAE25" s="29"/>
      <c r="FAF25" s="29"/>
      <c r="FAG25" s="29"/>
      <c r="FAH25" s="29"/>
      <c r="FAI25" s="29"/>
      <c r="FAJ25" s="29"/>
      <c r="FAK25" s="29"/>
      <c r="FAL25" s="29"/>
      <c r="FAM25" s="29"/>
      <c r="FAN25" s="29"/>
      <c r="FAO25" s="29"/>
      <c r="FAP25" s="29"/>
      <c r="FAQ25" s="29"/>
      <c r="FAR25" s="29"/>
      <c r="FAS25" s="29"/>
      <c r="FAT25" s="29"/>
      <c r="FAU25" s="29"/>
      <c r="FAV25" s="29"/>
      <c r="FAW25" s="29"/>
      <c r="FAX25" s="29"/>
      <c r="FAY25" s="29"/>
      <c r="FAZ25" s="29"/>
      <c r="FBA25" s="29"/>
      <c r="FBB25" s="29"/>
      <c r="FBC25" s="29"/>
      <c r="FBD25" s="29"/>
      <c r="FBE25" s="29"/>
      <c r="FBF25" s="29"/>
      <c r="FBG25" s="29"/>
      <c r="FBH25" s="29"/>
      <c r="FBI25" s="29"/>
      <c r="FBJ25" s="29"/>
      <c r="FBK25" s="29"/>
      <c r="FBL25" s="29"/>
      <c r="FBM25" s="29"/>
      <c r="FBN25" s="29"/>
      <c r="FBO25" s="29"/>
      <c r="FBP25" s="29"/>
      <c r="FBQ25" s="29"/>
      <c r="FBR25" s="29"/>
      <c r="FBS25" s="29"/>
      <c r="FBT25" s="29"/>
      <c r="FBU25" s="29"/>
      <c r="FBV25" s="29"/>
      <c r="FBW25" s="29"/>
      <c r="FBX25" s="29"/>
      <c r="FBY25" s="29"/>
      <c r="FBZ25" s="29"/>
      <c r="FCA25" s="29"/>
      <c r="FCB25" s="29"/>
      <c r="FCC25" s="29"/>
      <c r="FCD25" s="29"/>
      <c r="FCE25" s="29"/>
      <c r="FCF25" s="29"/>
      <c r="FCG25" s="29"/>
      <c r="FCH25" s="29"/>
      <c r="FCI25" s="29"/>
      <c r="FCJ25" s="29"/>
      <c r="FCK25" s="29"/>
      <c r="FCL25" s="29"/>
      <c r="FCM25" s="29"/>
      <c r="FCN25" s="29"/>
      <c r="FCO25" s="29"/>
      <c r="FCP25" s="29"/>
      <c r="FCQ25" s="29"/>
      <c r="FCR25" s="29"/>
      <c r="FCS25" s="29"/>
      <c r="FCT25" s="29"/>
      <c r="FCU25" s="29"/>
      <c r="FCV25" s="29"/>
      <c r="FCW25" s="29"/>
      <c r="FCX25" s="29"/>
      <c r="FCY25" s="29"/>
      <c r="FCZ25" s="29"/>
      <c r="FDA25" s="29"/>
      <c r="FDB25" s="29"/>
      <c r="FDC25" s="29"/>
      <c r="FDD25" s="29"/>
      <c r="FDE25" s="29"/>
      <c r="FDF25" s="29"/>
      <c r="FDG25" s="29"/>
      <c r="FDH25" s="29"/>
      <c r="FDI25" s="29"/>
      <c r="FDJ25" s="29"/>
      <c r="FDK25" s="29"/>
      <c r="FDL25" s="29"/>
      <c r="FDM25" s="29"/>
      <c r="FDN25" s="29"/>
      <c r="FDO25" s="29"/>
      <c r="FDP25" s="29"/>
      <c r="FDQ25" s="29"/>
      <c r="FDR25" s="29"/>
      <c r="FDS25" s="29"/>
      <c r="FDT25" s="29"/>
      <c r="FDU25" s="29"/>
      <c r="FDV25" s="29"/>
      <c r="FDW25" s="29"/>
      <c r="FDX25" s="29"/>
      <c r="FDY25" s="29"/>
      <c r="FDZ25" s="29"/>
      <c r="FEA25" s="29"/>
      <c r="FEB25" s="29"/>
      <c r="FEC25" s="29"/>
      <c r="FED25" s="29"/>
      <c r="FEE25" s="29"/>
      <c r="FEF25" s="29"/>
      <c r="FEG25" s="29"/>
      <c r="FEH25" s="29"/>
      <c r="FEI25" s="29"/>
      <c r="FEJ25" s="29"/>
      <c r="FEK25" s="29"/>
      <c r="FEL25" s="29"/>
      <c r="FEM25" s="29"/>
      <c r="FEN25" s="29"/>
      <c r="FEO25" s="29"/>
      <c r="FEP25" s="29"/>
      <c r="FEQ25" s="29"/>
      <c r="FER25" s="29"/>
      <c r="FES25" s="29"/>
      <c r="FET25" s="29"/>
      <c r="FEU25" s="29"/>
      <c r="FEV25" s="29"/>
      <c r="FEW25" s="29"/>
      <c r="FEX25" s="29"/>
      <c r="FEY25" s="29"/>
      <c r="FEZ25" s="29"/>
      <c r="FFA25" s="29"/>
      <c r="FFB25" s="29"/>
      <c r="FFC25" s="29"/>
      <c r="FFD25" s="29"/>
      <c r="FFE25" s="29"/>
      <c r="FFF25" s="29"/>
      <c r="FFG25" s="29"/>
      <c r="FFH25" s="29"/>
      <c r="FFI25" s="29"/>
      <c r="FFJ25" s="29"/>
      <c r="FFK25" s="29"/>
      <c r="FFL25" s="29"/>
      <c r="FFM25" s="29"/>
      <c r="FFN25" s="29"/>
      <c r="FFO25" s="29"/>
      <c r="FFP25" s="29"/>
      <c r="FFQ25" s="29"/>
      <c r="FFR25" s="29"/>
      <c r="FFS25" s="29"/>
      <c r="FFT25" s="29"/>
      <c r="FFU25" s="29"/>
      <c r="FFV25" s="29"/>
      <c r="FFW25" s="29"/>
      <c r="FFX25" s="29"/>
      <c r="FFY25" s="29"/>
      <c r="FFZ25" s="29"/>
      <c r="FGA25" s="29"/>
      <c r="FGB25" s="29"/>
      <c r="FGC25" s="29"/>
      <c r="FGD25" s="29"/>
      <c r="FGE25" s="29"/>
      <c r="FGF25" s="29"/>
      <c r="FGG25" s="29"/>
      <c r="FGH25" s="29"/>
      <c r="FGI25" s="29"/>
      <c r="FGJ25" s="29"/>
      <c r="FGK25" s="29"/>
      <c r="FGL25" s="29"/>
      <c r="FGM25" s="29"/>
      <c r="FGN25" s="29"/>
      <c r="FGO25" s="29"/>
      <c r="FGP25" s="29"/>
      <c r="FGQ25" s="29"/>
      <c r="FGR25" s="29"/>
      <c r="FGS25" s="29"/>
      <c r="FGT25" s="29"/>
      <c r="FGU25" s="29"/>
      <c r="FGV25" s="29"/>
      <c r="FGW25" s="29"/>
      <c r="FGX25" s="29"/>
      <c r="FGY25" s="29"/>
      <c r="FGZ25" s="29"/>
      <c r="FHA25" s="29"/>
      <c r="FHB25" s="29"/>
      <c r="FHC25" s="29"/>
      <c r="FHD25" s="29"/>
      <c r="FHE25" s="29"/>
      <c r="FHF25" s="29"/>
      <c r="FHG25" s="29"/>
      <c r="FHH25" s="29"/>
      <c r="FHI25" s="29"/>
      <c r="FHJ25" s="29"/>
      <c r="FHK25" s="29"/>
      <c r="FHL25" s="29"/>
      <c r="FHM25" s="29"/>
      <c r="FHN25" s="29"/>
      <c r="FHO25" s="29"/>
      <c r="FHP25" s="29"/>
      <c r="FHQ25" s="29"/>
      <c r="FHR25" s="29"/>
      <c r="FHS25" s="29"/>
      <c r="FHT25" s="29"/>
      <c r="FHU25" s="29"/>
      <c r="FHV25" s="29"/>
      <c r="FHW25" s="29"/>
      <c r="FHX25" s="29"/>
      <c r="FHY25" s="29"/>
      <c r="FHZ25" s="29"/>
      <c r="FIA25" s="29"/>
      <c r="FIB25" s="29"/>
      <c r="FIC25" s="29"/>
      <c r="FID25" s="29"/>
      <c r="FIE25" s="29"/>
      <c r="FIF25" s="29"/>
      <c r="FIG25" s="29"/>
      <c r="FIH25" s="29"/>
      <c r="FII25" s="29"/>
      <c r="FIJ25" s="29"/>
      <c r="FIK25" s="29"/>
      <c r="FIL25" s="29"/>
      <c r="FIM25" s="29"/>
      <c r="FIN25" s="29"/>
      <c r="FIO25" s="29"/>
      <c r="FIP25" s="29"/>
      <c r="FIQ25" s="29"/>
      <c r="FIR25" s="29"/>
      <c r="FIS25" s="29"/>
      <c r="FIT25" s="29"/>
      <c r="FIU25" s="29"/>
      <c r="FIV25" s="29"/>
      <c r="FIW25" s="29"/>
      <c r="FIX25" s="29"/>
      <c r="FIY25" s="29"/>
      <c r="FIZ25" s="29"/>
      <c r="FJA25" s="29"/>
      <c r="FJB25" s="29"/>
      <c r="FJC25" s="29"/>
      <c r="FJD25" s="29"/>
      <c r="FJE25" s="29"/>
      <c r="FJF25" s="29"/>
      <c r="FJG25" s="29"/>
      <c r="FJH25" s="29"/>
      <c r="FJI25" s="29"/>
      <c r="FJJ25" s="29"/>
      <c r="FJK25" s="29"/>
      <c r="FJL25" s="29"/>
      <c r="FJM25" s="29"/>
      <c r="FJN25" s="29"/>
      <c r="FJO25" s="29"/>
      <c r="FJP25" s="29"/>
      <c r="FJQ25" s="29"/>
      <c r="FJR25" s="29"/>
      <c r="FJS25" s="29"/>
      <c r="FJT25" s="29"/>
      <c r="FJU25" s="29"/>
      <c r="FJV25" s="29"/>
      <c r="FJW25" s="29"/>
      <c r="FJX25" s="29"/>
      <c r="FJY25" s="29"/>
      <c r="FJZ25" s="29"/>
      <c r="FKA25" s="29"/>
      <c r="FKB25" s="29"/>
      <c r="FKC25" s="29"/>
      <c r="FKD25" s="29"/>
      <c r="FKE25" s="29"/>
      <c r="FKF25" s="29"/>
      <c r="FKG25" s="29"/>
      <c r="FKH25" s="29"/>
      <c r="FKI25" s="29"/>
      <c r="FKJ25" s="29"/>
      <c r="FKK25" s="29"/>
      <c r="FKL25" s="29"/>
      <c r="FKM25" s="29"/>
      <c r="FKN25" s="29"/>
      <c r="FKO25" s="29"/>
      <c r="FKP25" s="29"/>
      <c r="FKQ25" s="29"/>
      <c r="FKR25" s="29"/>
      <c r="FKS25" s="29"/>
      <c r="FKT25" s="29"/>
      <c r="FKU25" s="29"/>
      <c r="FKV25" s="29"/>
      <c r="FKW25" s="29"/>
      <c r="FKX25" s="29"/>
      <c r="FKY25" s="29"/>
      <c r="FKZ25" s="29"/>
      <c r="FLA25" s="29"/>
      <c r="FLB25" s="29"/>
      <c r="FLC25" s="29"/>
      <c r="FLD25" s="29"/>
      <c r="FLE25" s="29"/>
      <c r="FLF25" s="29"/>
      <c r="FLG25" s="29"/>
      <c r="FLH25" s="29"/>
      <c r="FLI25" s="29"/>
      <c r="FLJ25" s="29"/>
      <c r="FLK25" s="29"/>
      <c r="FLL25" s="29"/>
      <c r="FLM25" s="29"/>
      <c r="FLN25" s="29"/>
      <c r="FLO25" s="29"/>
      <c r="FLP25" s="29"/>
      <c r="FLQ25" s="29"/>
      <c r="FLR25" s="29"/>
      <c r="FLS25" s="29"/>
      <c r="FLT25" s="29"/>
      <c r="FLU25" s="29"/>
      <c r="FLV25" s="29"/>
      <c r="FLW25" s="29"/>
      <c r="FLX25" s="29"/>
      <c r="FLY25" s="29"/>
      <c r="FLZ25" s="29"/>
      <c r="FMA25" s="29"/>
      <c r="FMB25" s="29"/>
      <c r="FMC25" s="29"/>
      <c r="FMD25" s="29"/>
      <c r="FME25" s="29"/>
      <c r="FMF25" s="29"/>
      <c r="FMG25" s="29"/>
      <c r="FMH25" s="29"/>
      <c r="FMI25" s="29"/>
      <c r="FMJ25" s="29"/>
      <c r="FMK25" s="29"/>
      <c r="FML25" s="29"/>
      <c r="FMM25" s="29"/>
      <c r="FMN25" s="29"/>
      <c r="FMO25" s="29"/>
      <c r="FMP25" s="29"/>
      <c r="FMQ25" s="29"/>
      <c r="FMR25" s="29"/>
      <c r="FMS25" s="29"/>
      <c r="FMT25" s="29"/>
      <c r="FMU25" s="29"/>
      <c r="FMV25" s="29"/>
      <c r="FMW25" s="29"/>
      <c r="FMX25" s="29"/>
      <c r="FMY25" s="29"/>
      <c r="FMZ25" s="29"/>
      <c r="FNA25" s="29"/>
      <c r="FNB25" s="29"/>
      <c r="FNC25" s="29"/>
      <c r="FND25" s="29"/>
      <c r="FNE25" s="29"/>
      <c r="FNF25" s="29"/>
      <c r="FNG25" s="29"/>
      <c r="FNH25" s="29"/>
      <c r="FNI25" s="29"/>
      <c r="FNJ25" s="29"/>
      <c r="FNK25" s="29"/>
      <c r="FNL25" s="29"/>
      <c r="FNM25" s="29"/>
      <c r="FNN25" s="29"/>
      <c r="FNO25" s="29"/>
      <c r="FNP25" s="29"/>
      <c r="FNQ25" s="29"/>
      <c r="FNR25" s="29"/>
      <c r="FNS25" s="29"/>
      <c r="FNT25" s="29"/>
      <c r="FNU25" s="29"/>
      <c r="FNV25" s="29"/>
      <c r="FNW25" s="29"/>
      <c r="FNX25" s="29"/>
      <c r="FNY25" s="29"/>
      <c r="FNZ25" s="29"/>
      <c r="FOA25" s="29"/>
      <c r="FOB25" s="29"/>
      <c r="FOC25" s="29"/>
      <c r="FOD25" s="29"/>
      <c r="FOE25" s="29"/>
      <c r="FOF25" s="29"/>
      <c r="FOG25" s="29"/>
      <c r="FOH25" s="29"/>
      <c r="FOI25" s="29"/>
      <c r="FOJ25" s="29"/>
      <c r="FOK25" s="29"/>
      <c r="FOL25" s="29"/>
      <c r="FOM25" s="29"/>
      <c r="FON25" s="29"/>
      <c r="FOO25" s="29"/>
      <c r="FOP25" s="29"/>
      <c r="FOQ25" s="29"/>
      <c r="FOR25" s="29"/>
      <c r="FOS25" s="29"/>
      <c r="FOT25" s="29"/>
      <c r="FOU25" s="29"/>
      <c r="FOV25" s="29"/>
      <c r="FOW25" s="29"/>
      <c r="FOX25" s="29"/>
      <c r="FOY25" s="29"/>
      <c r="FOZ25" s="29"/>
      <c r="FPA25" s="29"/>
      <c r="FPB25" s="29"/>
      <c r="FPC25" s="29"/>
      <c r="FPD25" s="29"/>
      <c r="FPE25" s="29"/>
      <c r="FPF25" s="29"/>
      <c r="FPG25" s="29"/>
      <c r="FPH25" s="29"/>
      <c r="FPI25" s="29"/>
      <c r="FPJ25" s="29"/>
      <c r="FPK25" s="29"/>
      <c r="FPL25" s="29"/>
      <c r="FPM25" s="29"/>
      <c r="FPN25" s="29"/>
      <c r="FPO25" s="29"/>
      <c r="FPP25" s="29"/>
      <c r="FPQ25" s="29"/>
      <c r="FPR25" s="29"/>
      <c r="FPS25" s="29"/>
      <c r="FPT25" s="29"/>
      <c r="FPU25" s="29"/>
      <c r="FPV25" s="29"/>
      <c r="FPW25" s="29"/>
      <c r="FPX25" s="29"/>
      <c r="FPY25" s="29"/>
      <c r="FPZ25" s="29"/>
      <c r="FQA25" s="29"/>
      <c r="FQB25" s="29"/>
      <c r="FQC25" s="29"/>
      <c r="FQD25" s="29"/>
      <c r="FQE25" s="29"/>
      <c r="FQF25" s="29"/>
      <c r="FQG25" s="29"/>
      <c r="FQH25" s="29"/>
      <c r="FQI25" s="29"/>
      <c r="FQJ25" s="29"/>
      <c r="FQK25" s="29"/>
      <c r="FQL25" s="29"/>
      <c r="FQM25" s="29"/>
      <c r="FQN25" s="29"/>
      <c r="FQO25" s="29"/>
      <c r="FQP25" s="29"/>
      <c r="FQQ25" s="29"/>
      <c r="FQR25" s="29"/>
      <c r="FQS25" s="29"/>
      <c r="FQT25" s="29"/>
      <c r="FQU25" s="29"/>
      <c r="FQV25" s="29"/>
      <c r="FQW25" s="29"/>
      <c r="FQX25" s="29"/>
      <c r="FQY25" s="29"/>
      <c r="FQZ25" s="29"/>
      <c r="FRA25" s="29"/>
      <c r="FRB25" s="29"/>
      <c r="FRC25" s="29"/>
      <c r="FRD25" s="29"/>
      <c r="FRE25" s="29"/>
      <c r="FRF25" s="29"/>
      <c r="FRG25" s="29"/>
      <c r="FRH25" s="29"/>
      <c r="FRI25" s="29"/>
      <c r="FRJ25" s="29"/>
      <c r="FRK25" s="29"/>
      <c r="FRL25" s="29"/>
      <c r="FRM25" s="29"/>
      <c r="FRN25" s="29"/>
      <c r="FRO25" s="29"/>
      <c r="FRP25" s="29"/>
      <c r="FRQ25" s="29"/>
      <c r="FRR25" s="29"/>
      <c r="FRS25" s="29"/>
      <c r="FRT25" s="29"/>
      <c r="FRU25" s="29"/>
      <c r="FRV25" s="29"/>
      <c r="FRW25" s="29"/>
      <c r="FRX25" s="29"/>
      <c r="FRY25" s="29"/>
      <c r="FRZ25" s="29"/>
      <c r="FSA25" s="29"/>
      <c r="FSB25" s="29"/>
      <c r="FSC25" s="29"/>
      <c r="FSD25" s="29"/>
      <c r="FSE25" s="29"/>
      <c r="FSF25" s="29"/>
      <c r="FSG25" s="29"/>
      <c r="FSH25" s="29"/>
      <c r="FSI25" s="29"/>
      <c r="FSJ25" s="29"/>
      <c r="FSK25" s="29"/>
      <c r="FSL25" s="29"/>
      <c r="FSM25" s="29"/>
      <c r="FSN25" s="29"/>
      <c r="FSO25" s="29"/>
      <c r="FSP25" s="29"/>
      <c r="FSQ25" s="29"/>
      <c r="FSR25" s="29"/>
      <c r="FSS25" s="29"/>
      <c r="FST25" s="29"/>
      <c r="FSU25" s="29"/>
      <c r="FSV25" s="29"/>
      <c r="FSW25" s="29"/>
      <c r="FSX25" s="29"/>
      <c r="FSY25" s="29"/>
      <c r="FSZ25" s="29"/>
      <c r="FTA25" s="29"/>
      <c r="FTB25" s="29"/>
      <c r="FTC25" s="29"/>
      <c r="FTD25" s="29"/>
      <c r="FTE25" s="29"/>
      <c r="FTF25" s="29"/>
      <c r="FTG25" s="29"/>
      <c r="FTH25" s="29"/>
      <c r="FTI25" s="29"/>
      <c r="FTJ25" s="29"/>
      <c r="FTK25" s="29"/>
      <c r="FTL25" s="29"/>
      <c r="FTM25" s="29"/>
      <c r="FTN25" s="29"/>
      <c r="FTO25" s="29"/>
      <c r="FTP25" s="29"/>
      <c r="FTQ25" s="29"/>
      <c r="FTR25" s="29"/>
      <c r="FTS25" s="29"/>
      <c r="FTT25" s="29"/>
      <c r="FTU25" s="29"/>
      <c r="FTV25" s="29"/>
      <c r="FTW25" s="29"/>
      <c r="FTX25" s="29"/>
      <c r="FTY25" s="29"/>
      <c r="FTZ25" s="29"/>
      <c r="FUA25" s="29"/>
      <c r="FUB25" s="29"/>
      <c r="FUC25" s="29"/>
      <c r="FUD25" s="29"/>
      <c r="FUE25" s="29"/>
      <c r="FUF25" s="29"/>
      <c r="FUG25" s="29"/>
      <c r="FUH25" s="29"/>
      <c r="FUI25" s="29"/>
      <c r="FUJ25" s="29"/>
      <c r="FUK25" s="29"/>
      <c r="FUL25" s="29"/>
      <c r="FUM25" s="29"/>
      <c r="FUN25" s="29"/>
      <c r="FUO25" s="29"/>
      <c r="FUP25" s="29"/>
      <c r="FUQ25" s="29"/>
      <c r="FUR25" s="29"/>
      <c r="FUS25" s="29"/>
      <c r="FUT25" s="29"/>
      <c r="FUU25" s="29"/>
      <c r="FUV25" s="29"/>
      <c r="FUW25" s="29"/>
      <c r="FUX25" s="29"/>
      <c r="FUY25" s="29"/>
      <c r="FUZ25" s="29"/>
      <c r="FVA25" s="29"/>
      <c r="FVB25" s="29"/>
      <c r="FVC25" s="29"/>
      <c r="FVD25" s="29"/>
      <c r="FVE25" s="29"/>
      <c r="FVF25" s="29"/>
      <c r="FVG25" s="29"/>
      <c r="FVH25" s="29"/>
      <c r="FVI25" s="29"/>
      <c r="FVJ25" s="29"/>
      <c r="FVK25" s="29"/>
      <c r="FVL25" s="29"/>
      <c r="FVM25" s="29"/>
      <c r="FVN25" s="29"/>
      <c r="FVO25" s="29"/>
      <c r="FVP25" s="29"/>
      <c r="FVQ25" s="29"/>
      <c r="FVR25" s="29"/>
      <c r="FVS25" s="29"/>
      <c r="FVT25" s="29"/>
      <c r="FVU25" s="29"/>
      <c r="FVV25" s="29"/>
      <c r="FVW25" s="29"/>
      <c r="FVX25" s="29"/>
      <c r="FVY25" s="29"/>
      <c r="FVZ25" s="29"/>
      <c r="FWA25" s="29"/>
      <c r="FWB25" s="29"/>
      <c r="FWC25" s="29"/>
      <c r="FWD25" s="29"/>
      <c r="FWE25" s="29"/>
      <c r="FWF25" s="29"/>
      <c r="FWG25" s="29"/>
      <c r="FWH25" s="29"/>
      <c r="FWI25" s="29"/>
      <c r="FWJ25" s="29"/>
      <c r="FWK25" s="29"/>
      <c r="FWL25" s="29"/>
      <c r="FWM25" s="29"/>
      <c r="FWN25" s="29"/>
      <c r="FWO25" s="29"/>
      <c r="FWP25" s="29"/>
      <c r="FWQ25" s="29"/>
      <c r="FWR25" s="29"/>
      <c r="FWS25" s="29"/>
      <c r="FWT25" s="29"/>
      <c r="FWU25" s="29"/>
      <c r="FWV25" s="29"/>
      <c r="FWW25" s="29"/>
      <c r="FWX25" s="29"/>
      <c r="FWY25" s="29"/>
      <c r="FWZ25" s="29"/>
      <c r="FXA25" s="29"/>
      <c r="FXB25" s="29"/>
      <c r="FXC25" s="29"/>
      <c r="FXD25" s="29"/>
      <c r="FXE25" s="29"/>
      <c r="FXF25" s="29"/>
      <c r="FXG25" s="29"/>
      <c r="FXH25" s="29"/>
      <c r="FXI25" s="29"/>
      <c r="FXJ25" s="29"/>
      <c r="FXK25" s="29"/>
      <c r="FXL25" s="29"/>
      <c r="FXM25" s="29"/>
      <c r="FXN25" s="29"/>
      <c r="FXO25" s="29"/>
      <c r="FXP25" s="29"/>
      <c r="FXQ25" s="29"/>
      <c r="FXR25" s="29"/>
      <c r="FXS25" s="29"/>
      <c r="FXT25" s="29"/>
      <c r="FXU25" s="29"/>
      <c r="FXV25" s="29"/>
      <c r="FXW25" s="29"/>
      <c r="FXX25" s="29"/>
      <c r="FXY25" s="29"/>
      <c r="FXZ25" s="29"/>
      <c r="FYA25" s="29"/>
      <c r="FYB25" s="29"/>
      <c r="FYC25" s="29"/>
      <c r="FYD25" s="29"/>
      <c r="FYE25" s="29"/>
      <c r="FYF25" s="29"/>
      <c r="FYG25" s="29"/>
      <c r="FYH25" s="29"/>
      <c r="FYI25" s="29"/>
      <c r="FYJ25" s="29"/>
      <c r="FYK25" s="29"/>
      <c r="FYL25" s="29"/>
      <c r="FYM25" s="29"/>
      <c r="FYN25" s="29"/>
      <c r="FYO25" s="29"/>
      <c r="FYP25" s="29"/>
      <c r="FYQ25" s="29"/>
      <c r="FYR25" s="29"/>
      <c r="FYS25" s="29"/>
      <c r="FYT25" s="29"/>
      <c r="FYU25" s="29"/>
      <c r="FYV25" s="29"/>
      <c r="FYW25" s="29"/>
      <c r="FYX25" s="29"/>
      <c r="FYY25" s="29"/>
      <c r="FYZ25" s="29"/>
      <c r="FZA25" s="29"/>
      <c r="FZB25" s="29"/>
      <c r="FZC25" s="29"/>
      <c r="FZD25" s="29"/>
      <c r="FZE25" s="29"/>
      <c r="FZF25" s="29"/>
      <c r="FZG25" s="29"/>
      <c r="FZH25" s="29"/>
      <c r="FZI25" s="29"/>
      <c r="FZJ25" s="29"/>
      <c r="FZK25" s="29"/>
      <c r="FZL25" s="29"/>
      <c r="FZM25" s="29"/>
      <c r="FZN25" s="29"/>
      <c r="FZO25" s="29"/>
      <c r="FZP25" s="29"/>
      <c r="FZQ25" s="29"/>
      <c r="FZR25" s="29"/>
      <c r="FZS25" s="29"/>
      <c r="FZT25" s="29"/>
      <c r="FZU25" s="29"/>
      <c r="FZV25" s="29"/>
      <c r="FZW25" s="29"/>
      <c r="FZX25" s="29"/>
      <c r="FZY25" s="29"/>
      <c r="FZZ25" s="29"/>
      <c r="GAA25" s="29"/>
      <c r="GAB25" s="29"/>
      <c r="GAC25" s="29"/>
      <c r="GAD25" s="29"/>
      <c r="GAE25" s="29"/>
      <c r="GAF25" s="29"/>
      <c r="GAG25" s="29"/>
      <c r="GAH25" s="29"/>
      <c r="GAI25" s="29"/>
      <c r="GAJ25" s="29"/>
      <c r="GAK25" s="29"/>
      <c r="GAL25" s="29"/>
      <c r="GAM25" s="29"/>
      <c r="GAN25" s="29"/>
      <c r="GAO25" s="29"/>
      <c r="GAP25" s="29"/>
      <c r="GAQ25" s="29"/>
      <c r="GAR25" s="29"/>
      <c r="GAS25" s="29"/>
      <c r="GAT25" s="29"/>
      <c r="GAU25" s="29"/>
      <c r="GAV25" s="29"/>
      <c r="GAW25" s="29"/>
      <c r="GAX25" s="29"/>
      <c r="GAY25" s="29"/>
      <c r="GAZ25" s="29"/>
      <c r="GBA25" s="29"/>
      <c r="GBB25" s="29"/>
      <c r="GBC25" s="29"/>
      <c r="GBD25" s="29"/>
      <c r="GBE25" s="29"/>
      <c r="GBF25" s="29"/>
      <c r="GBG25" s="29"/>
      <c r="GBH25" s="29"/>
      <c r="GBI25" s="29"/>
      <c r="GBJ25" s="29"/>
      <c r="GBK25" s="29"/>
      <c r="GBL25" s="29"/>
      <c r="GBM25" s="29"/>
      <c r="GBN25" s="29"/>
      <c r="GBO25" s="29"/>
      <c r="GBP25" s="29"/>
      <c r="GBQ25" s="29"/>
      <c r="GBR25" s="29"/>
      <c r="GBS25" s="29"/>
      <c r="GBT25" s="29"/>
      <c r="GBU25" s="29"/>
      <c r="GBV25" s="29"/>
      <c r="GBW25" s="29"/>
      <c r="GBX25" s="29"/>
      <c r="GBY25" s="29"/>
      <c r="GBZ25" s="29"/>
      <c r="GCA25" s="29"/>
      <c r="GCB25" s="29"/>
      <c r="GCC25" s="29"/>
      <c r="GCD25" s="29"/>
      <c r="GCE25" s="29"/>
      <c r="GCF25" s="29"/>
      <c r="GCG25" s="29"/>
      <c r="GCH25" s="29"/>
      <c r="GCI25" s="29"/>
      <c r="GCJ25" s="29"/>
      <c r="GCK25" s="29"/>
      <c r="GCL25" s="29"/>
      <c r="GCM25" s="29"/>
      <c r="GCN25" s="29"/>
      <c r="GCO25" s="29"/>
      <c r="GCP25" s="29"/>
      <c r="GCQ25" s="29"/>
      <c r="GCR25" s="29"/>
      <c r="GCS25" s="29"/>
      <c r="GCT25" s="29"/>
      <c r="GCU25" s="29"/>
      <c r="GCV25" s="29"/>
      <c r="GCW25" s="29"/>
      <c r="GCX25" s="29"/>
      <c r="GCY25" s="29"/>
      <c r="GCZ25" s="29"/>
      <c r="GDA25" s="29"/>
      <c r="GDB25" s="29"/>
      <c r="GDC25" s="29"/>
      <c r="GDD25" s="29"/>
      <c r="GDE25" s="29"/>
      <c r="GDF25" s="29"/>
      <c r="GDG25" s="29"/>
      <c r="GDH25" s="29"/>
      <c r="GDI25" s="29"/>
      <c r="GDJ25" s="29"/>
      <c r="GDK25" s="29"/>
      <c r="GDL25" s="29"/>
      <c r="GDM25" s="29"/>
      <c r="GDN25" s="29"/>
      <c r="GDO25" s="29"/>
      <c r="GDP25" s="29"/>
      <c r="GDQ25" s="29"/>
      <c r="GDR25" s="29"/>
      <c r="GDS25" s="29"/>
      <c r="GDT25" s="29"/>
      <c r="GDU25" s="29"/>
      <c r="GDV25" s="29"/>
      <c r="GDW25" s="29"/>
      <c r="GDX25" s="29"/>
      <c r="GDY25" s="29"/>
      <c r="GDZ25" s="29"/>
      <c r="GEA25" s="29"/>
      <c r="GEB25" s="29"/>
      <c r="GEC25" s="29"/>
      <c r="GED25" s="29"/>
      <c r="GEE25" s="29"/>
      <c r="GEF25" s="29"/>
      <c r="GEG25" s="29"/>
      <c r="GEH25" s="29"/>
      <c r="GEI25" s="29"/>
      <c r="GEJ25" s="29"/>
      <c r="GEK25" s="29"/>
      <c r="GEL25" s="29"/>
      <c r="GEM25" s="29"/>
      <c r="GEN25" s="29"/>
      <c r="GEO25" s="29"/>
      <c r="GEP25" s="29"/>
      <c r="GEQ25" s="29"/>
      <c r="GER25" s="29"/>
      <c r="GES25" s="29"/>
      <c r="GET25" s="29"/>
      <c r="GEU25" s="29"/>
      <c r="GEV25" s="29"/>
      <c r="GEW25" s="29"/>
      <c r="GEX25" s="29"/>
      <c r="GEY25" s="29"/>
      <c r="GEZ25" s="29"/>
      <c r="GFA25" s="29"/>
      <c r="GFB25" s="29"/>
      <c r="GFC25" s="29"/>
      <c r="GFD25" s="29"/>
      <c r="GFE25" s="29"/>
      <c r="GFF25" s="29"/>
      <c r="GFG25" s="29"/>
      <c r="GFH25" s="29"/>
      <c r="GFI25" s="29"/>
      <c r="GFJ25" s="29"/>
      <c r="GFK25" s="29"/>
      <c r="GFL25" s="29"/>
      <c r="GFM25" s="29"/>
      <c r="GFN25" s="29"/>
      <c r="GFO25" s="29"/>
      <c r="GFP25" s="29"/>
      <c r="GFQ25" s="29"/>
      <c r="GFR25" s="29"/>
      <c r="GFS25" s="29"/>
      <c r="GFT25" s="29"/>
      <c r="GFU25" s="29"/>
      <c r="GFV25" s="29"/>
      <c r="GFW25" s="29"/>
      <c r="GFX25" s="29"/>
      <c r="GFY25" s="29"/>
      <c r="GFZ25" s="29"/>
      <c r="GGA25" s="29"/>
      <c r="GGB25" s="29"/>
      <c r="GGC25" s="29"/>
      <c r="GGD25" s="29"/>
      <c r="GGE25" s="29"/>
      <c r="GGF25" s="29"/>
      <c r="GGG25" s="29"/>
      <c r="GGH25" s="29"/>
      <c r="GGI25" s="29"/>
      <c r="GGJ25" s="29"/>
      <c r="GGK25" s="29"/>
      <c r="GGL25" s="29"/>
      <c r="GGM25" s="29"/>
      <c r="GGN25" s="29"/>
      <c r="GGO25" s="29"/>
      <c r="GGP25" s="29"/>
      <c r="GGQ25" s="29"/>
      <c r="GGR25" s="29"/>
      <c r="GGS25" s="29"/>
      <c r="GGT25" s="29"/>
      <c r="GGU25" s="29"/>
      <c r="GGV25" s="29"/>
      <c r="GGW25" s="29"/>
      <c r="GGX25" s="29"/>
      <c r="GGY25" s="29"/>
      <c r="GGZ25" s="29"/>
      <c r="GHA25" s="29"/>
      <c r="GHB25" s="29"/>
      <c r="GHC25" s="29"/>
      <c r="GHD25" s="29"/>
      <c r="GHE25" s="29"/>
      <c r="GHF25" s="29"/>
      <c r="GHG25" s="29"/>
      <c r="GHH25" s="29"/>
      <c r="GHI25" s="29"/>
      <c r="GHJ25" s="29"/>
      <c r="GHK25" s="29"/>
      <c r="GHL25" s="29"/>
      <c r="GHM25" s="29"/>
      <c r="GHN25" s="29"/>
      <c r="GHO25" s="29"/>
      <c r="GHP25" s="29"/>
      <c r="GHQ25" s="29"/>
      <c r="GHR25" s="29"/>
      <c r="GHS25" s="29"/>
      <c r="GHT25" s="29"/>
      <c r="GHU25" s="29"/>
      <c r="GHV25" s="29"/>
      <c r="GHW25" s="29"/>
      <c r="GHX25" s="29"/>
      <c r="GHY25" s="29"/>
      <c r="GHZ25" s="29"/>
      <c r="GIA25" s="29"/>
      <c r="GIB25" s="29"/>
      <c r="GIC25" s="29"/>
      <c r="GID25" s="29"/>
      <c r="GIE25" s="29"/>
      <c r="GIF25" s="29"/>
      <c r="GIG25" s="29"/>
      <c r="GIH25" s="29"/>
      <c r="GII25" s="29"/>
      <c r="GIJ25" s="29"/>
      <c r="GIK25" s="29"/>
      <c r="GIL25" s="29"/>
      <c r="GIM25" s="29"/>
      <c r="GIN25" s="29"/>
      <c r="GIO25" s="29"/>
      <c r="GIP25" s="29"/>
      <c r="GIQ25" s="29"/>
      <c r="GIR25" s="29"/>
      <c r="GIS25" s="29"/>
      <c r="GIT25" s="29"/>
      <c r="GIU25" s="29"/>
      <c r="GIV25" s="29"/>
      <c r="GIW25" s="29"/>
      <c r="GIX25" s="29"/>
      <c r="GIY25" s="29"/>
      <c r="GIZ25" s="29"/>
      <c r="GJA25" s="29"/>
      <c r="GJB25" s="29"/>
      <c r="GJC25" s="29"/>
      <c r="GJD25" s="29"/>
      <c r="GJE25" s="29"/>
      <c r="GJF25" s="29"/>
      <c r="GJG25" s="29"/>
      <c r="GJH25" s="29"/>
      <c r="GJI25" s="29"/>
      <c r="GJJ25" s="29"/>
      <c r="GJK25" s="29"/>
      <c r="GJL25" s="29"/>
      <c r="GJM25" s="29"/>
      <c r="GJN25" s="29"/>
      <c r="GJO25" s="29"/>
      <c r="GJP25" s="29"/>
      <c r="GJQ25" s="29"/>
      <c r="GJR25" s="29"/>
      <c r="GJS25" s="29"/>
      <c r="GJT25" s="29"/>
      <c r="GJU25" s="29"/>
      <c r="GJV25" s="29"/>
      <c r="GJW25" s="29"/>
      <c r="GJX25" s="29"/>
      <c r="GJY25" s="29"/>
      <c r="GJZ25" s="29"/>
      <c r="GKA25" s="29"/>
      <c r="GKB25" s="29"/>
      <c r="GKC25" s="29"/>
      <c r="GKD25" s="29"/>
      <c r="GKE25" s="29"/>
      <c r="GKF25" s="29"/>
      <c r="GKG25" s="29"/>
      <c r="GKH25" s="29"/>
      <c r="GKI25" s="29"/>
      <c r="GKJ25" s="29"/>
      <c r="GKK25" s="29"/>
      <c r="GKL25" s="29"/>
      <c r="GKM25" s="29"/>
      <c r="GKN25" s="29"/>
      <c r="GKO25" s="29"/>
      <c r="GKP25" s="29"/>
      <c r="GKQ25" s="29"/>
      <c r="GKR25" s="29"/>
      <c r="GKS25" s="29"/>
      <c r="GKT25" s="29"/>
      <c r="GKU25" s="29"/>
      <c r="GKV25" s="29"/>
      <c r="GKW25" s="29"/>
      <c r="GKX25" s="29"/>
      <c r="GKY25" s="29"/>
      <c r="GKZ25" s="29"/>
      <c r="GLA25" s="29"/>
      <c r="GLB25" s="29"/>
      <c r="GLC25" s="29"/>
      <c r="GLD25" s="29"/>
      <c r="GLE25" s="29"/>
      <c r="GLF25" s="29"/>
      <c r="GLG25" s="29"/>
      <c r="GLH25" s="29"/>
      <c r="GLI25" s="29"/>
      <c r="GLJ25" s="29"/>
      <c r="GLK25" s="29"/>
      <c r="GLL25" s="29"/>
      <c r="GLM25" s="29"/>
      <c r="GLN25" s="29"/>
      <c r="GLO25" s="29"/>
      <c r="GLP25" s="29"/>
      <c r="GLQ25" s="29"/>
      <c r="GLR25" s="29"/>
      <c r="GLS25" s="29"/>
      <c r="GLT25" s="29"/>
      <c r="GLU25" s="29"/>
      <c r="GLV25" s="29"/>
      <c r="GLW25" s="29"/>
      <c r="GLX25" s="29"/>
      <c r="GLY25" s="29"/>
      <c r="GLZ25" s="29"/>
      <c r="GMA25" s="29"/>
      <c r="GMB25" s="29"/>
      <c r="GMC25" s="29"/>
      <c r="GMD25" s="29"/>
      <c r="GME25" s="29"/>
      <c r="GMF25" s="29"/>
      <c r="GMG25" s="29"/>
      <c r="GMH25" s="29"/>
      <c r="GMI25" s="29"/>
      <c r="GMJ25" s="29"/>
      <c r="GMK25" s="29"/>
      <c r="GML25" s="29"/>
      <c r="GMM25" s="29"/>
      <c r="GMN25" s="29"/>
      <c r="GMO25" s="29"/>
      <c r="GMP25" s="29"/>
      <c r="GMQ25" s="29"/>
      <c r="GMR25" s="29"/>
      <c r="GMS25" s="29"/>
      <c r="GMT25" s="29"/>
      <c r="GMU25" s="29"/>
      <c r="GMV25" s="29"/>
      <c r="GMW25" s="29"/>
      <c r="GMX25" s="29"/>
      <c r="GMY25" s="29"/>
      <c r="GMZ25" s="29"/>
      <c r="GNA25" s="29"/>
      <c r="GNB25" s="29"/>
      <c r="GNC25" s="29"/>
      <c r="GND25" s="29"/>
      <c r="GNE25" s="29"/>
      <c r="GNF25" s="29"/>
      <c r="GNG25" s="29"/>
      <c r="GNH25" s="29"/>
      <c r="GNI25" s="29"/>
      <c r="GNJ25" s="29"/>
      <c r="GNK25" s="29"/>
      <c r="GNL25" s="29"/>
      <c r="GNM25" s="29"/>
      <c r="GNN25" s="29"/>
      <c r="GNO25" s="29"/>
      <c r="GNP25" s="29"/>
      <c r="GNQ25" s="29"/>
      <c r="GNR25" s="29"/>
      <c r="GNS25" s="29"/>
      <c r="GNT25" s="29"/>
      <c r="GNU25" s="29"/>
      <c r="GNV25" s="29"/>
      <c r="GNW25" s="29"/>
      <c r="GNX25" s="29"/>
      <c r="GNY25" s="29"/>
      <c r="GNZ25" s="29"/>
      <c r="GOA25" s="29"/>
      <c r="GOB25" s="29"/>
      <c r="GOC25" s="29"/>
      <c r="GOD25" s="29"/>
      <c r="GOE25" s="29"/>
      <c r="GOF25" s="29"/>
      <c r="GOG25" s="29"/>
      <c r="GOH25" s="29"/>
      <c r="GOI25" s="29"/>
      <c r="GOJ25" s="29"/>
      <c r="GOK25" s="29"/>
      <c r="GOL25" s="29"/>
      <c r="GOM25" s="29"/>
      <c r="GON25" s="29"/>
      <c r="GOO25" s="29"/>
      <c r="GOP25" s="29"/>
      <c r="GOQ25" s="29"/>
      <c r="GOR25" s="29"/>
      <c r="GOS25" s="29"/>
      <c r="GOT25" s="29"/>
      <c r="GOU25" s="29"/>
      <c r="GOV25" s="29"/>
      <c r="GOW25" s="29"/>
      <c r="GOX25" s="29"/>
      <c r="GOY25" s="29"/>
      <c r="GOZ25" s="29"/>
      <c r="GPA25" s="29"/>
      <c r="GPB25" s="29"/>
      <c r="GPC25" s="29"/>
      <c r="GPD25" s="29"/>
      <c r="GPE25" s="29"/>
      <c r="GPF25" s="29"/>
      <c r="GPG25" s="29"/>
      <c r="GPH25" s="29"/>
      <c r="GPI25" s="29"/>
      <c r="GPJ25" s="29"/>
      <c r="GPK25" s="29"/>
      <c r="GPL25" s="29"/>
      <c r="GPM25" s="29"/>
      <c r="GPN25" s="29"/>
      <c r="GPO25" s="29"/>
      <c r="GPP25" s="29"/>
      <c r="GPQ25" s="29"/>
      <c r="GPR25" s="29"/>
      <c r="GPS25" s="29"/>
      <c r="GPT25" s="29"/>
      <c r="GPU25" s="29"/>
      <c r="GPV25" s="29"/>
      <c r="GPW25" s="29"/>
      <c r="GPX25" s="29"/>
      <c r="GPY25" s="29"/>
      <c r="GPZ25" s="29"/>
      <c r="GQA25" s="29"/>
      <c r="GQB25" s="29"/>
      <c r="GQC25" s="29"/>
      <c r="GQD25" s="29"/>
      <c r="GQE25" s="29"/>
      <c r="GQF25" s="29"/>
      <c r="GQG25" s="29"/>
      <c r="GQH25" s="29"/>
      <c r="GQI25" s="29"/>
      <c r="GQJ25" s="29"/>
      <c r="GQK25" s="29"/>
      <c r="GQL25" s="29"/>
      <c r="GQM25" s="29"/>
      <c r="GQN25" s="29"/>
      <c r="GQO25" s="29"/>
      <c r="GQP25" s="29"/>
      <c r="GQQ25" s="29"/>
      <c r="GQR25" s="29"/>
      <c r="GQS25" s="29"/>
      <c r="GQT25" s="29"/>
      <c r="GQU25" s="29"/>
      <c r="GQV25" s="29"/>
      <c r="GQW25" s="29"/>
      <c r="GQX25" s="29"/>
      <c r="GQY25" s="29"/>
      <c r="GQZ25" s="29"/>
      <c r="GRA25" s="29"/>
      <c r="GRB25" s="29"/>
      <c r="GRC25" s="29"/>
      <c r="GRD25" s="29"/>
      <c r="GRE25" s="29"/>
      <c r="GRF25" s="29"/>
      <c r="GRG25" s="29"/>
      <c r="GRH25" s="29"/>
      <c r="GRI25" s="29"/>
      <c r="GRJ25" s="29"/>
      <c r="GRK25" s="29"/>
      <c r="GRL25" s="29"/>
      <c r="GRM25" s="29"/>
      <c r="GRN25" s="29"/>
      <c r="GRO25" s="29"/>
      <c r="GRP25" s="29"/>
      <c r="GRQ25" s="29"/>
      <c r="GRR25" s="29"/>
      <c r="GRS25" s="29"/>
      <c r="GRT25" s="29"/>
      <c r="GRU25" s="29"/>
      <c r="GRV25" s="29"/>
      <c r="GRW25" s="29"/>
      <c r="GRX25" s="29"/>
      <c r="GRY25" s="29"/>
      <c r="GRZ25" s="29"/>
      <c r="GSA25" s="29"/>
      <c r="GSB25" s="29"/>
      <c r="GSC25" s="29"/>
      <c r="GSD25" s="29"/>
      <c r="GSE25" s="29"/>
      <c r="GSF25" s="29"/>
      <c r="GSG25" s="29"/>
      <c r="GSH25" s="29"/>
      <c r="GSI25" s="29"/>
      <c r="GSJ25" s="29"/>
      <c r="GSK25" s="29"/>
      <c r="GSL25" s="29"/>
      <c r="GSM25" s="29"/>
      <c r="GSN25" s="29"/>
      <c r="GSO25" s="29"/>
      <c r="GSP25" s="29"/>
      <c r="GSQ25" s="29"/>
      <c r="GSR25" s="29"/>
      <c r="GSS25" s="29"/>
      <c r="GST25" s="29"/>
      <c r="GSU25" s="29"/>
      <c r="GSV25" s="29"/>
      <c r="GSW25" s="29"/>
      <c r="GSX25" s="29"/>
      <c r="GSY25" s="29"/>
      <c r="GSZ25" s="29"/>
      <c r="GTA25" s="29"/>
      <c r="GTB25" s="29"/>
      <c r="GTC25" s="29"/>
      <c r="GTD25" s="29"/>
      <c r="GTE25" s="29"/>
      <c r="GTF25" s="29"/>
      <c r="GTG25" s="29"/>
      <c r="GTH25" s="29"/>
      <c r="GTI25" s="29"/>
      <c r="GTJ25" s="29"/>
      <c r="GTK25" s="29"/>
      <c r="GTL25" s="29"/>
      <c r="GTM25" s="29"/>
      <c r="GTN25" s="29"/>
      <c r="GTO25" s="29"/>
      <c r="GTP25" s="29"/>
      <c r="GTQ25" s="29"/>
      <c r="GTR25" s="29"/>
      <c r="GTS25" s="29"/>
      <c r="GTT25" s="29"/>
      <c r="GTU25" s="29"/>
      <c r="GTV25" s="29"/>
      <c r="GTW25" s="29"/>
      <c r="GTX25" s="29"/>
      <c r="GTY25" s="29"/>
      <c r="GTZ25" s="29"/>
      <c r="GUA25" s="29"/>
      <c r="GUB25" s="29"/>
      <c r="GUC25" s="29"/>
      <c r="GUD25" s="29"/>
      <c r="GUE25" s="29"/>
      <c r="GUF25" s="29"/>
      <c r="GUG25" s="29"/>
      <c r="GUH25" s="29"/>
      <c r="GUI25" s="29"/>
      <c r="GUJ25" s="29"/>
      <c r="GUK25" s="29"/>
      <c r="GUL25" s="29"/>
      <c r="GUM25" s="29"/>
      <c r="GUN25" s="29"/>
      <c r="GUO25" s="29"/>
      <c r="GUP25" s="29"/>
      <c r="GUQ25" s="29"/>
      <c r="GUR25" s="29"/>
      <c r="GUS25" s="29"/>
      <c r="GUT25" s="29"/>
      <c r="GUU25" s="29"/>
      <c r="GUV25" s="29"/>
      <c r="GUW25" s="29"/>
      <c r="GUX25" s="29"/>
      <c r="GUY25" s="29"/>
      <c r="GUZ25" s="29"/>
      <c r="GVA25" s="29"/>
      <c r="GVB25" s="29"/>
      <c r="GVC25" s="29"/>
      <c r="GVD25" s="29"/>
      <c r="GVE25" s="29"/>
      <c r="GVF25" s="29"/>
      <c r="GVG25" s="29"/>
      <c r="GVH25" s="29"/>
      <c r="GVI25" s="29"/>
      <c r="GVJ25" s="29"/>
      <c r="GVK25" s="29"/>
      <c r="GVL25" s="29"/>
      <c r="GVM25" s="29"/>
      <c r="GVN25" s="29"/>
      <c r="GVO25" s="29"/>
      <c r="GVP25" s="29"/>
      <c r="GVQ25" s="29"/>
      <c r="GVR25" s="29"/>
      <c r="GVS25" s="29"/>
      <c r="GVT25" s="29"/>
      <c r="GVU25" s="29"/>
      <c r="GVV25" s="29"/>
      <c r="GVW25" s="29"/>
      <c r="GVX25" s="29"/>
      <c r="GVY25" s="29"/>
      <c r="GVZ25" s="29"/>
      <c r="GWA25" s="29"/>
      <c r="GWB25" s="29"/>
      <c r="GWC25" s="29"/>
      <c r="GWD25" s="29"/>
      <c r="GWE25" s="29"/>
      <c r="GWF25" s="29"/>
      <c r="GWG25" s="29"/>
      <c r="GWH25" s="29"/>
      <c r="GWI25" s="29"/>
      <c r="GWJ25" s="29"/>
      <c r="GWK25" s="29"/>
      <c r="GWL25" s="29"/>
      <c r="GWM25" s="29"/>
      <c r="GWN25" s="29"/>
      <c r="GWO25" s="29"/>
      <c r="GWP25" s="29"/>
      <c r="GWQ25" s="29"/>
      <c r="GWR25" s="29"/>
      <c r="GWS25" s="29"/>
      <c r="GWT25" s="29"/>
      <c r="GWU25" s="29"/>
      <c r="GWV25" s="29"/>
      <c r="GWW25" s="29"/>
      <c r="GWX25" s="29"/>
      <c r="GWY25" s="29"/>
      <c r="GWZ25" s="29"/>
      <c r="GXA25" s="29"/>
      <c r="GXB25" s="29"/>
      <c r="GXC25" s="29"/>
      <c r="GXD25" s="29"/>
      <c r="GXE25" s="29"/>
      <c r="GXF25" s="29"/>
      <c r="GXG25" s="29"/>
      <c r="GXH25" s="29"/>
      <c r="GXI25" s="29"/>
      <c r="GXJ25" s="29"/>
      <c r="GXK25" s="29"/>
      <c r="GXL25" s="29"/>
      <c r="GXM25" s="29"/>
      <c r="GXN25" s="29"/>
      <c r="GXO25" s="29"/>
      <c r="GXP25" s="29"/>
      <c r="GXQ25" s="29"/>
      <c r="GXR25" s="29"/>
      <c r="GXS25" s="29"/>
      <c r="GXT25" s="29"/>
      <c r="GXU25" s="29"/>
      <c r="GXV25" s="29"/>
      <c r="GXW25" s="29"/>
      <c r="GXX25" s="29"/>
      <c r="GXY25" s="29"/>
      <c r="GXZ25" s="29"/>
      <c r="GYA25" s="29"/>
      <c r="GYB25" s="29"/>
      <c r="GYC25" s="29"/>
      <c r="GYD25" s="29"/>
      <c r="GYE25" s="29"/>
      <c r="GYF25" s="29"/>
      <c r="GYG25" s="29"/>
      <c r="GYH25" s="29"/>
      <c r="GYI25" s="29"/>
      <c r="GYJ25" s="29"/>
      <c r="GYK25" s="29"/>
      <c r="GYL25" s="29"/>
      <c r="GYM25" s="29"/>
      <c r="GYN25" s="29"/>
      <c r="GYO25" s="29"/>
      <c r="GYP25" s="29"/>
      <c r="GYQ25" s="29"/>
      <c r="GYR25" s="29"/>
      <c r="GYS25" s="29"/>
      <c r="GYT25" s="29"/>
      <c r="GYU25" s="29"/>
      <c r="GYV25" s="29"/>
      <c r="GYW25" s="29"/>
      <c r="GYX25" s="29"/>
      <c r="GYY25" s="29"/>
      <c r="GYZ25" s="29"/>
      <c r="GZA25" s="29"/>
      <c r="GZB25" s="29"/>
      <c r="GZC25" s="29"/>
      <c r="GZD25" s="29"/>
      <c r="GZE25" s="29"/>
      <c r="GZF25" s="29"/>
      <c r="GZG25" s="29"/>
      <c r="GZH25" s="29"/>
      <c r="GZI25" s="29"/>
      <c r="GZJ25" s="29"/>
      <c r="GZK25" s="29"/>
      <c r="GZL25" s="29"/>
      <c r="GZM25" s="29"/>
      <c r="GZN25" s="29"/>
      <c r="GZO25" s="29"/>
      <c r="GZP25" s="29"/>
      <c r="GZQ25" s="29"/>
      <c r="GZR25" s="29"/>
      <c r="GZS25" s="29"/>
      <c r="GZT25" s="29"/>
      <c r="GZU25" s="29"/>
      <c r="GZV25" s="29"/>
      <c r="GZW25" s="29"/>
      <c r="GZX25" s="29"/>
      <c r="GZY25" s="29"/>
      <c r="GZZ25" s="29"/>
      <c r="HAA25" s="29"/>
      <c r="HAB25" s="29"/>
      <c r="HAC25" s="29"/>
      <c r="HAD25" s="29"/>
      <c r="HAE25" s="29"/>
      <c r="HAF25" s="29"/>
      <c r="HAG25" s="29"/>
      <c r="HAH25" s="29"/>
      <c r="HAI25" s="29"/>
      <c r="HAJ25" s="29"/>
      <c r="HAK25" s="29"/>
      <c r="HAL25" s="29"/>
      <c r="HAM25" s="29"/>
      <c r="HAN25" s="29"/>
      <c r="HAO25" s="29"/>
      <c r="HAP25" s="29"/>
      <c r="HAQ25" s="29"/>
      <c r="HAR25" s="29"/>
      <c r="HAS25" s="29"/>
      <c r="HAT25" s="29"/>
      <c r="HAU25" s="29"/>
      <c r="HAV25" s="29"/>
      <c r="HAW25" s="29"/>
      <c r="HAX25" s="29"/>
      <c r="HAY25" s="29"/>
      <c r="HAZ25" s="29"/>
      <c r="HBA25" s="29"/>
      <c r="HBB25" s="29"/>
      <c r="HBC25" s="29"/>
      <c r="HBD25" s="29"/>
      <c r="HBE25" s="29"/>
      <c r="HBF25" s="29"/>
      <c r="HBG25" s="29"/>
      <c r="HBH25" s="29"/>
      <c r="HBI25" s="29"/>
      <c r="HBJ25" s="29"/>
      <c r="HBK25" s="29"/>
      <c r="HBL25" s="29"/>
      <c r="HBM25" s="29"/>
      <c r="HBN25" s="29"/>
      <c r="HBO25" s="29"/>
      <c r="HBP25" s="29"/>
      <c r="HBQ25" s="29"/>
      <c r="HBR25" s="29"/>
      <c r="HBS25" s="29"/>
      <c r="HBT25" s="29"/>
      <c r="HBU25" s="29"/>
      <c r="HBV25" s="29"/>
      <c r="HBW25" s="29"/>
      <c r="HBX25" s="29"/>
      <c r="HBY25" s="29"/>
      <c r="HBZ25" s="29"/>
      <c r="HCA25" s="29"/>
      <c r="HCB25" s="29"/>
      <c r="HCC25" s="29"/>
      <c r="HCD25" s="29"/>
      <c r="HCE25" s="29"/>
      <c r="HCF25" s="29"/>
      <c r="HCG25" s="29"/>
      <c r="HCH25" s="29"/>
      <c r="HCI25" s="29"/>
      <c r="HCJ25" s="29"/>
      <c r="HCK25" s="29"/>
      <c r="HCL25" s="29"/>
      <c r="HCM25" s="29"/>
      <c r="HCN25" s="29"/>
      <c r="HCO25" s="29"/>
      <c r="HCP25" s="29"/>
      <c r="HCQ25" s="29"/>
      <c r="HCR25" s="29"/>
      <c r="HCS25" s="29"/>
      <c r="HCT25" s="29"/>
      <c r="HCU25" s="29"/>
      <c r="HCV25" s="29"/>
      <c r="HCW25" s="29"/>
      <c r="HCX25" s="29"/>
      <c r="HCY25" s="29"/>
      <c r="HCZ25" s="29"/>
      <c r="HDA25" s="29"/>
      <c r="HDB25" s="29"/>
      <c r="HDC25" s="29"/>
      <c r="HDD25" s="29"/>
      <c r="HDE25" s="29"/>
      <c r="HDF25" s="29"/>
      <c r="HDG25" s="29"/>
      <c r="HDH25" s="29"/>
      <c r="HDI25" s="29"/>
      <c r="HDJ25" s="29"/>
      <c r="HDK25" s="29"/>
      <c r="HDL25" s="29"/>
      <c r="HDM25" s="29"/>
      <c r="HDN25" s="29"/>
      <c r="HDO25" s="29"/>
      <c r="HDP25" s="29"/>
      <c r="HDQ25" s="29"/>
      <c r="HDR25" s="29"/>
      <c r="HDS25" s="29"/>
      <c r="HDT25" s="29"/>
      <c r="HDU25" s="29"/>
      <c r="HDV25" s="29"/>
      <c r="HDW25" s="29"/>
      <c r="HDX25" s="29"/>
      <c r="HDY25" s="29"/>
      <c r="HDZ25" s="29"/>
      <c r="HEA25" s="29"/>
      <c r="HEB25" s="29"/>
      <c r="HEC25" s="29"/>
      <c r="HED25" s="29"/>
      <c r="HEE25" s="29"/>
      <c r="HEF25" s="29"/>
      <c r="HEG25" s="29"/>
      <c r="HEH25" s="29"/>
      <c r="HEI25" s="29"/>
      <c r="HEJ25" s="29"/>
      <c r="HEK25" s="29"/>
      <c r="HEL25" s="29"/>
      <c r="HEM25" s="29"/>
      <c r="HEN25" s="29"/>
      <c r="HEO25" s="29"/>
      <c r="HEP25" s="29"/>
      <c r="HEQ25" s="29"/>
      <c r="HER25" s="29"/>
      <c r="HES25" s="29"/>
      <c r="HET25" s="29"/>
      <c r="HEU25" s="29"/>
      <c r="HEV25" s="29"/>
      <c r="HEW25" s="29"/>
      <c r="HEX25" s="29"/>
      <c r="HEY25" s="29"/>
      <c r="HEZ25" s="29"/>
      <c r="HFA25" s="29"/>
      <c r="HFB25" s="29"/>
      <c r="HFC25" s="29"/>
      <c r="HFD25" s="29"/>
      <c r="HFE25" s="29"/>
      <c r="HFF25" s="29"/>
      <c r="HFG25" s="29"/>
      <c r="HFH25" s="29"/>
      <c r="HFI25" s="29"/>
      <c r="HFJ25" s="29"/>
      <c r="HFK25" s="29"/>
      <c r="HFL25" s="29"/>
      <c r="HFM25" s="29"/>
      <c r="HFN25" s="29"/>
      <c r="HFO25" s="29"/>
      <c r="HFP25" s="29"/>
      <c r="HFQ25" s="29"/>
      <c r="HFR25" s="29"/>
      <c r="HFS25" s="29"/>
      <c r="HFT25" s="29"/>
      <c r="HFU25" s="29"/>
      <c r="HFV25" s="29"/>
      <c r="HFW25" s="29"/>
      <c r="HFX25" s="29"/>
      <c r="HFY25" s="29"/>
      <c r="HFZ25" s="29"/>
      <c r="HGA25" s="29"/>
      <c r="HGB25" s="29"/>
      <c r="HGC25" s="29"/>
      <c r="HGD25" s="29"/>
      <c r="HGE25" s="29"/>
      <c r="HGF25" s="29"/>
      <c r="HGG25" s="29"/>
      <c r="HGH25" s="29"/>
      <c r="HGI25" s="29"/>
      <c r="HGJ25" s="29"/>
      <c r="HGK25" s="29"/>
      <c r="HGL25" s="29"/>
      <c r="HGM25" s="29"/>
      <c r="HGN25" s="29"/>
      <c r="HGO25" s="29"/>
      <c r="HGP25" s="29"/>
      <c r="HGQ25" s="29"/>
      <c r="HGR25" s="29"/>
      <c r="HGS25" s="29"/>
      <c r="HGT25" s="29"/>
      <c r="HGU25" s="29"/>
      <c r="HGV25" s="29"/>
      <c r="HGW25" s="29"/>
      <c r="HGX25" s="29"/>
      <c r="HGY25" s="29"/>
      <c r="HGZ25" s="29"/>
      <c r="HHA25" s="29"/>
      <c r="HHB25" s="29"/>
      <c r="HHC25" s="29"/>
      <c r="HHD25" s="29"/>
      <c r="HHE25" s="29"/>
      <c r="HHF25" s="29"/>
      <c r="HHG25" s="29"/>
      <c r="HHH25" s="29"/>
      <c r="HHI25" s="29"/>
      <c r="HHJ25" s="29"/>
      <c r="HHK25" s="29"/>
      <c r="HHL25" s="29"/>
      <c r="HHM25" s="29"/>
      <c r="HHN25" s="29"/>
      <c r="HHO25" s="29"/>
      <c r="HHP25" s="29"/>
      <c r="HHQ25" s="29"/>
      <c r="HHR25" s="29"/>
      <c r="HHS25" s="29"/>
      <c r="HHT25" s="29"/>
      <c r="HHU25" s="29"/>
      <c r="HHV25" s="29"/>
      <c r="HHW25" s="29"/>
      <c r="HHX25" s="29"/>
      <c r="HHY25" s="29"/>
      <c r="HHZ25" s="29"/>
      <c r="HIA25" s="29"/>
      <c r="HIB25" s="29"/>
      <c r="HIC25" s="29"/>
      <c r="HID25" s="29"/>
      <c r="HIE25" s="29"/>
      <c r="HIF25" s="29"/>
      <c r="HIG25" s="29"/>
      <c r="HIH25" s="29"/>
      <c r="HII25" s="29"/>
      <c r="HIJ25" s="29"/>
      <c r="HIK25" s="29"/>
      <c r="HIL25" s="29"/>
      <c r="HIM25" s="29"/>
      <c r="HIN25" s="29"/>
      <c r="HIO25" s="29"/>
      <c r="HIP25" s="29"/>
      <c r="HIQ25" s="29"/>
      <c r="HIR25" s="29"/>
      <c r="HIS25" s="29"/>
      <c r="HIT25" s="29"/>
      <c r="HIU25" s="29"/>
      <c r="HIV25" s="29"/>
      <c r="HIW25" s="29"/>
      <c r="HIX25" s="29"/>
      <c r="HIY25" s="29"/>
      <c r="HIZ25" s="29"/>
      <c r="HJA25" s="29"/>
      <c r="HJB25" s="29"/>
      <c r="HJC25" s="29"/>
      <c r="HJD25" s="29"/>
      <c r="HJE25" s="29"/>
      <c r="HJF25" s="29"/>
      <c r="HJG25" s="29"/>
      <c r="HJH25" s="29"/>
      <c r="HJI25" s="29"/>
      <c r="HJJ25" s="29"/>
      <c r="HJK25" s="29"/>
      <c r="HJL25" s="29"/>
      <c r="HJM25" s="29"/>
      <c r="HJN25" s="29"/>
      <c r="HJO25" s="29"/>
      <c r="HJP25" s="29"/>
      <c r="HJQ25" s="29"/>
      <c r="HJR25" s="29"/>
      <c r="HJS25" s="29"/>
      <c r="HJT25" s="29"/>
      <c r="HJU25" s="29"/>
      <c r="HJV25" s="29"/>
      <c r="HJW25" s="29"/>
      <c r="HJX25" s="29"/>
      <c r="HJY25" s="29"/>
      <c r="HJZ25" s="29"/>
      <c r="HKA25" s="29"/>
      <c r="HKB25" s="29"/>
      <c r="HKC25" s="29"/>
      <c r="HKD25" s="29"/>
      <c r="HKE25" s="29"/>
      <c r="HKF25" s="29"/>
      <c r="HKG25" s="29"/>
      <c r="HKH25" s="29"/>
      <c r="HKI25" s="29"/>
      <c r="HKJ25" s="29"/>
      <c r="HKK25" s="29"/>
      <c r="HKL25" s="29"/>
      <c r="HKM25" s="29"/>
      <c r="HKN25" s="29"/>
      <c r="HKO25" s="29"/>
      <c r="HKP25" s="29"/>
      <c r="HKQ25" s="29"/>
      <c r="HKR25" s="29"/>
      <c r="HKS25" s="29"/>
      <c r="HKT25" s="29"/>
      <c r="HKU25" s="29"/>
      <c r="HKV25" s="29"/>
      <c r="HKW25" s="29"/>
      <c r="HKX25" s="29"/>
      <c r="HKY25" s="29"/>
      <c r="HKZ25" s="29"/>
      <c r="HLA25" s="29"/>
      <c r="HLB25" s="29"/>
      <c r="HLC25" s="29"/>
      <c r="HLD25" s="29"/>
      <c r="HLE25" s="29"/>
      <c r="HLF25" s="29"/>
      <c r="HLG25" s="29"/>
      <c r="HLH25" s="29"/>
      <c r="HLI25" s="29"/>
      <c r="HLJ25" s="29"/>
      <c r="HLK25" s="29"/>
      <c r="HLL25" s="29"/>
      <c r="HLM25" s="29"/>
      <c r="HLN25" s="29"/>
      <c r="HLO25" s="29"/>
      <c r="HLP25" s="29"/>
      <c r="HLQ25" s="29"/>
      <c r="HLR25" s="29"/>
      <c r="HLS25" s="29"/>
      <c r="HLT25" s="29"/>
      <c r="HLU25" s="29"/>
      <c r="HLV25" s="29"/>
      <c r="HLW25" s="29"/>
      <c r="HLX25" s="29"/>
      <c r="HLY25" s="29"/>
      <c r="HLZ25" s="29"/>
      <c r="HMA25" s="29"/>
      <c r="HMB25" s="29"/>
      <c r="HMC25" s="29"/>
      <c r="HMD25" s="29"/>
      <c r="HME25" s="29"/>
      <c r="HMF25" s="29"/>
      <c r="HMG25" s="29"/>
      <c r="HMH25" s="29"/>
      <c r="HMI25" s="29"/>
      <c r="HMJ25" s="29"/>
      <c r="HMK25" s="29"/>
      <c r="HML25" s="29"/>
      <c r="HMM25" s="29"/>
      <c r="HMN25" s="29"/>
      <c r="HMO25" s="29"/>
      <c r="HMP25" s="29"/>
      <c r="HMQ25" s="29"/>
      <c r="HMR25" s="29"/>
      <c r="HMS25" s="29"/>
      <c r="HMT25" s="29"/>
      <c r="HMU25" s="29"/>
      <c r="HMV25" s="29"/>
      <c r="HMW25" s="29"/>
      <c r="HMX25" s="29"/>
      <c r="HMY25" s="29"/>
      <c r="HMZ25" s="29"/>
      <c r="HNA25" s="29"/>
      <c r="HNB25" s="29"/>
      <c r="HNC25" s="29"/>
      <c r="HND25" s="29"/>
      <c r="HNE25" s="29"/>
      <c r="HNF25" s="29"/>
      <c r="HNG25" s="29"/>
      <c r="HNH25" s="29"/>
      <c r="HNI25" s="29"/>
      <c r="HNJ25" s="29"/>
      <c r="HNK25" s="29"/>
      <c r="HNL25" s="29"/>
      <c r="HNM25" s="29"/>
      <c r="HNN25" s="29"/>
      <c r="HNO25" s="29"/>
      <c r="HNP25" s="29"/>
      <c r="HNQ25" s="29"/>
      <c r="HNR25" s="29"/>
      <c r="HNS25" s="29"/>
      <c r="HNT25" s="29"/>
      <c r="HNU25" s="29"/>
      <c r="HNV25" s="29"/>
      <c r="HNW25" s="29"/>
      <c r="HNX25" s="29"/>
      <c r="HNY25" s="29"/>
      <c r="HNZ25" s="29"/>
      <c r="HOA25" s="29"/>
      <c r="HOB25" s="29"/>
      <c r="HOC25" s="29"/>
      <c r="HOD25" s="29"/>
      <c r="HOE25" s="29"/>
      <c r="HOF25" s="29"/>
      <c r="HOG25" s="29"/>
      <c r="HOH25" s="29"/>
      <c r="HOI25" s="29"/>
      <c r="HOJ25" s="29"/>
      <c r="HOK25" s="29"/>
      <c r="HOL25" s="29"/>
      <c r="HOM25" s="29"/>
      <c r="HON25" s="29"/>
      <c r="HOO25" s="29"/>
      <c r="HOP25" s="29"/>
      <c r="HOQ25" s="29"/>
      <c r="HOR25" s="29"/>
      <c r="HOS25" s="29"/>
      <c r="HOT25" s="29"/>
      <c r="HOU25" s="29"/>
      <c r="HOV25" s="29"/>
      <c r="HOW25" s="29"/>
      <c r="HOX25" s="29"/>
      <c r="HOY25" s="29"/>
      <c r="HOZ25" s="29"/>
      <c r="HPA25" s="29"/>
      <c r="HPB25" s="29"/>
      <c r="HPC25" s="29"/>
      <c r="HPD25" s="29"/>
      <c r="HPE25" s="29"/>
      <c r="HPF25" s="29"/>
      <c r="HPG25" s="29"/>
      <c r="HPH25" s="29"/>
      <c r="HPI25" s="29"/>
      <c r="HPJ25" s="29"/>
      <c r="HPK25" s="29"/>
      <c r="HPL25" s="29"/>
      <c r="HPM25" s="29"/>
      <c r="HPN25" s="29"/>
      <c r="HPO25" s="29"/>
      <c r="HPP25" s="29"/>
      <c r="HPQ25" s="29"/>
      <c r="HPR25" s="29"/>
      <c r="HPS25" s="29"/>
      <c r="HPT25" s="29"/>
      <c r="HPU25" s="29"/>
      <c r="HPV25" s="29"/>
      <c r="HPW25" s="29"/>
      <c r="HPX25" s="29"/>
      <c r="HPY25" s="29"/>
      <c r="HPZ25" s="29"/>
      <c r="HQA25" s="29"/>
      <c r="HQB25" s="29"/>
      <c r="HQC25" s="29"/>
      <c r="HQD25" s="29"/>
      <c r="HQE25" s="29"/>
      <c r="HQF25" s="29"/>
      <c r="HQG25" s="29"/>
      <c r="HQH25" s="29"/>
      <c r="HQI25" s="29"/>
      <c r="HQJ25" s="29"/>
      <c r="HQK25" s="29"/>
      <c r="HQL25" s="29"/>
      <c r="HQM25" s="29"/>
      <c r="HQN25" s="29"/>
      <c r="HQO25" s="29"/>
      <c r="HQP25" s="29"/>
      <c r="HQQ25" s="29"/>
      <c r="HQR25" s="29"/>
      <c r="HQS25" s="29"/>
      <c r="HQT25" s="29"/>
      <c r="HQU25" s="29"/>
      <c r="HQV25" s="29"/>
      <c r="HQW25" s="29"/>
      <c r="HQX25" s="29"/>
      <c r="HQY25" s="29"/>
      <c r="HQZ25" s="29"/>
      <c r="HRA25" s="29"/>
      <c r="HRB25" s="29"/>
      <c r="HRC25" s="29"/>
      <c r="HRD25" s="29"/>
      <c r="HRE25" s="29"/>
      <c r="HRF25" s="29"/>
      <c r="HRG25" s="29"/>
      <c r="HRH25" s="29"/>
      <c r="HRI25" s="29"/>
      <c r="HRJ25" s="29"/>
      <c r="HRK25" s="29"/>
      <c r="HRL25" s="29"/>
      <c r="HRM25" s="29"/>
      <c r="HRN25" s="29"/>
      <c r="HRO25" s="29"/>
      <c r="HRP25" s="29"/>
      <c r="HRQ25" s="29"/>
      <c r="HRR25" s="29"/>
      <c r="HRS25" s="29"/>
      <c r="HRT25" s="29"/>
      <c r="HRU25" s="29"/>
      <c r="HRV25" s="29"/>
      <c r="HRW25" s="29"/>
      <c r="HRX25" s="29"/>
      <c r="HRY25" s="29"/>
      <c r="HRZ25" s="29"/>
      <c r="HSA25" s="29"/>
      <c r="HSB25" s="29"/>
      <c r="HSC25" s="29"/>
      <c r="HSD25" s="29"/>
      <c r="HSE25" s="29"/>
      <c r="HSF25" s="29"/>
      <c r="HSG25" s="29"/>
      <c r="HSH25" s="29"/>
      <c r="HSI25" s="29"/>
      <c r="HSJ25" s="29"/>
      <c r="HSK25" s="29"/>
      <c r="HSL25" s="29"/>
      <c r="HSM25" s="29"/>
      <c r="HSN25" s="29"/>
      <c r="HSO25" s="29"/>
      <c r="HSP25" s="29"/>
      <c r="HSQ25" s="29"/>
      <c r="HSR25" s="29"/>
      <c r="HSS25" s="29"/>
      <c r="HST25" s="29"/>
      <c r="HSU25" s="29"/>
      <c r="HSV25" s="29"/>
      <c r="HSW25" s="29"/>
      <c r="HSX25" s="29"/>
      <c r="HSY25" s="29"/>
      <c r="HSZ25" s="29"/>
      <c r="HTA25" s="29"/>
      <c r="HTB25" s="29"/>
      <c r="HTC25" s="29"/>
      <c r="HTD25" s="29"/>
      <c r="HTE25" s="29"/>
      <c r="HTF25" s="29"/>
      <c r="HTG25" s="29"/>
      <c r="HTH25" s="29"/>
      <c r="HTI25" s="29"/>
      <c r="HTJ25" s="29"/>
      <c r="HTK25" s="29"/>
      <c r="HTL25" s="29"/>
      <c r="HTM25" s="29"/>
      <c r="HTN25" s="29"/>
      <c r="HTO25" s="29"/>
      <c r="HTP25" s="29"/>
      <c r="HTQ25" s="29"/>
      <c r="HTR25" s="29"/>
      <c r="HTS25" s="29"/>
      <c r="HTT25" s="29"/>
      <c r="HTU25" s="29"/>
      <c r="HTV25" s="29"/>
      <c r="HTW25" s="29"/>
      <c r="HTX25" s="29"/>
      <c r="HTY25" s="29"/>
      <c r="HTZ25" s="29"/>
      <c r="HUA25" s="29"/>
      <c r="HUB25" s="29"/>
      <c r="HUC25" s="29"/>
      <c r="HUD25" s="29"/>
      <c r="HUE25" s="29"/>
      <c r="HUF25" s="29"/>
      <c r="HUG25" s="29"/>
      <c r="HUH25" s="29"/>
      <c r="HUI25" s="29"/>
      <c r="HUJ25" s="29"/>
      <c r="HUK25" s="29"/>
      <c r="HUL25" s="29"/>
      <c r="HUM25" s="29"/>
      <c r="HUN25" s="29"/>
      <c r="HUO25" s="29"/>
      <c r="HUP25" s="29"/>
      <c r="HUQ25" s="29"/>
      <c r="HUR25" s="29"/>
      <c r="HUS25" s="29"/>
      <c r="HUT25" s="29"/>
      <c r="HUU25" s="29"/>
      <c r="HUV25" s="29"/>
      <c r="HUW25" s="29"/>
      <c r="HUX25" s="29"/>
      <c r="HUY25" s="29"/>
      <c r="HUZ25" s="29"/>
      <c r="HVA25" s="29"/>
      <c r="HVB25" s="29"/>
      <c r="HVC25" s="29"/>
      <c r="HVD25" s="29"/>
      <c r="HVE25" s="29"/>
      <c r="HVF25" s="29"/>
      <c r="HVG25" s="29"/>
      <c r="HVH25" s="29"/>
      <c r="HVI25" s="29"/>
      <c r="HVJ25" s="29"/>
      <c r="HVK25" s="29"/>
      <c r="HVL25" s="29"/>
      <c r="HVM25" s="29"/>
      <c r="HVN25" s="29"/>
      <c r="HVO25" s="29"/>
      <c r="HVP25" s="29"/>
      <c r="HVQ25" s="29"/>
      <c r="HVR25" s="29"/>
      <c r="HVS25" s="29"/>
      <c r="HVT25" s="29"/>
      <c r="HVU25" s="29"/>
      <c r="HVV25" s="29"/>
      <c r="HVW25" s="29"/>
      <c r="HVX25" s="29"/>
      <c r="HVY25" s="29"/>
      <c r="HVZ25" s="29"/>
      <c r="HWA25" s="29"/>
      <c r="HWB25" s="29"/>
      <c r="HWC25" s="29"/>
      <c r="HWD25" s="29"/>
      <c r="HWE25" s="29"/>
      <c r="HWF25" s="29"/>
      <c r="HWG25" s="29"/>
      <c r="HWH25" s="29"/>
      <c r="HWI25" s="29"/>
      <c r="HWJ25" s="29"/>
      <c r="HWK25" s="29"/>
      <c r="HWL25" s="29"/>
      <c r="HWM25" s="29"/>
      <c r="HWN25" s="29"/>
      <c r="HWO25" s="29"/>
      <c r="HWP25" s="29"/>
      <c r="HWQ25" s="29"/>
      <c r="HWR25" s="29"/>
      <c r="HWS25" s="29"/>
      <c r="HWT25" s="29"/>
      <c r="HWU25" s="29"/>
      <c r="HWV25" s="29"/>
      <c r="HWW25" s="29"/>
      <c r="HWX25" s="29"/>
      <c r="HWY25" s="29"/>
      <c r="HWZ25" s="29"/>
      <c r="HXA25" s="29"/>
      <c r="HXB25" s="29"/>
      <c r="HXC25" s="29"/>
      <c r="HXD25" s="29"/>
      <c r="HXE25" s="29"/>
      <c r="HXF25" s="29"/>
      <c r="HXG25" s="29"/>
      <c r="HXH25" s="29"/>
      <c r="HXI25" s="29"/>
      <c r="HXJ25" s="29"/>
      <c r="HXK25" s="29"/>
      <c r="HXL25" s="29"/>
      <c r="HXM25" s="29"/>
      <c r="HXN25" s="29"/>
      <c r="HXO25" s="29"/>
      <c r="HXP25" s="29"/>
      <c r="HXQ25" s="29"/>
      <c r="HXR25" s="29"/>
      <c r="HXS25" s="29"/>
      <c r="HXT25" s="29"/>
      <c r="HXU25" s="29"/>
      <c r="HXV25" s="29"/>
      <c r="HXW25" s="29"/>
      <c r="HXX25" s="29"/>
      <c r="HXY25" s="29"/>
      <c r="HXZ25" s="29"/>
      <c r="HYA25" s="29"/>
      <c r="HYB25" s="29"/>
      <c r="HYC25" s="29"/>
      <c r="HYD25" s="29"/>
      <c r="HYE25" s="29"/>
      <c r="HYF25" s="29"/>
      <c r="HYG25" s="29"/>
      <c r="HYH25" s="29"/>
      <c r="HYI25" s="29"/>
      <c r="HYJ25" s="29"/>
      <c r="HYK25" s="29"/>
      <c r="HYL25" s="29"/>
      <c r="HYM25" s="29"/>
      <c r="HYN25" s="29"/>
      <c r="HYO25" s="29"/>
      <c r="HYP25" s="29"/>
      <c r="HYQ25" s="29"/>
      <c r="HYR25" s="29"/>
      <c r="HYS25" s="29"/>
      <c r="HYT25" s="29"/>
      <c r="HYU25" s="29"/>
      <c r="HYV25" s="29"/>
      <c r="HYW25" s="29"/>
      <c r="HYX25" s="29"/>
      <c r="HYY25" s="29"/>
      <c r="HYZ25" s="29"/>
      <c r="HZA25" s="29"/>
      <c r="HZB25" s="29"/>
      <c r="HZC25" s="29"/>
      <c r="HZD25" s="29"/>
      <c r="HZE25" s="29"/>
      <c r="HZF25" s="29"/>
      <c r="HZG25" s="29"/>
      <c r="HZH25" s="29"/>
      <c r="HZI25" s="29"/>
      <c r="HZJ25" s="29"/>
      <c r="HZK25" s="29"/>
      <c r="HZL25" s="29"/>
      <c r="HZM25" s="29"/>
      <c r="HZN25" s="29"/>
      <c r="HZO25" s="29"/>
      <c r="HZP25" s="29"/>
      <c r="HZQ25" s="29"/>
      <c r="HZR25" s="29"/>
      <c r="HZS25" s="29"/>
      <c r="HZT25" s="29"/>
      <c r="HZU25" s="29"/>
      <c r="HZV25" s="29"/>
      <c r="HZW25" s="29"/>
      <c r="HZX25" s="29"/>
      <c r="HZY25" s="29"/>
      <c r="HZZ25" s="29"/>
      <c r="IAA25" s="29"/>
      <c r="IAB25" s="29"/>
      <c r="IAC25" s="29"/>
      <c r="IAD25" s="29"/>
      <c r="IAE25" s="29"/>
      <c r="IAF25" s="29"/>
      <c r="IAG25" s="29"/>
      <c r="IAH25" s="29"/>
      <c r="IAI25" s="29"/>
      <c r="IAJ25" s="29"/>
      <c r="IAK25" s="29"/>
      <c r="IAL25" s="29"/>
      <c r="IAM25" s="29"/>
      <c r="IAN25" s="29"/>
      <c r="IAO25" s="29"/>
      <c r="IAP25" s="29"/>
      <c r="IAQ25" s="29"/>
      <c r="IAR25" s="29"/>
      <c r="IAS25" s="29"/>
      <c r="IAT25" s="29"/>
      <c r="IAU25" s="29"/>
      <c r="IAV25" s="29"/>
      <c r="IAW25" s="29"/>
      <c r="IAX25" s="29"/>
      <c r="IAY25" s="29"/>
      <c r="IAZ25" s="29"/>
      <c r="IBA25" s="29"/>
      <c r="IBB25" s="29"/>
      <c r="IBC25" s="29"/>
      <c r="IBD25" s="29"/>
      <c r="IBE25" s="29"/>
      <c r="IBF25" s="29"/>
      <c r="IBG25" s="29"/>
      <c r="IBH25" s="29"/>
      <c r="IBI25" s="29"/>
      <c r="IBJ25" s="29"/>
      <c r="IBK25" s="29"/>
      <c r="IBL25" s="29"/>
      <c r="IBM25" s="29"/>
      <c r="IBN25" s="29"/>
      <c r="IBO25" s="29"/>
      <c r="IBP25" s="29"/>
      <c r="IBQ25" s="29"/>
      <c r="IBR25" s="29"/>
      <c r="IBS25" s="29"/>
      <c r="IBT25" s="29"/>
      <c r="IBU25" s="29"/>
      <c r="IBV25" s="29"/>
      <c r="IBW25" s="29"/>
      <c r="IBX25" s="29"/>
      <c r="IBY25" s="29"/>
      <c r="IBZ25" s="29"/>
      <c r="ICA25" s="29"/>
      <c r="ICB25" s="29"/>
      <c r="ICC25" s="29"/>
      <c r="ICD25" s="29"/>
      <c r="ICE25" s="29"/>
      <c r="ICF25" s="29"/>
      <c r="ICG25" s="29"/>
      <c r="ICH25" s="29"/>
      <c r="ICI25" s="29"/>
      <c r="ICJ25" s="29"/>
      <c r="ICK25" s="29"/>
      <c r="ICL25" s="29"/>
      <c r="ICM25" s="29"/>
      <c r="ICN25" s="29"/>
      <c r="ICO25" s="29"/>
      <c r="ICP25" s="29"/>
      <c r="ICQ25" s="29"/>
      <c r="ICR25" s="29"/>
      <c r="ICS25" s="29"/>
      <c r="ICT25" s="29"/>
      <c r="ICU25" s="29"/>
      <c r="ICV25" s="29"/>
      <c r="ICW25" s="29"/>
      <c r="ICX25" s="29"/>
      <c r="ICY25" s="29"/>
      <c r="ICZ25" s="29"/>
      <c r="IDA25" s="29"/>
      <c r="IDB25" s="29"/>
      <c r="IDC25" s="29"/>
      <c r="IDD25" s="29"/>
      <c r="IDE25" s="29"/>
      <c r="IDF25" s="29"/>
      <c r="IDG25" s="29"/>
      <c r="IDH25" s="29"/>
      <c r="IDI25" s="29"/>
      <c r="IDJ25" s="29"/>
      <c r="IDK25" s="29"/>
      <c r="IDL25" s="29"/>
      <c r="IDM25" s="29"/>
      <c r="IDN25" s="29"/>
      <c r="IDO25" s="29"/>
      <c r="IDP25" s="29"/>
      <c r="IDQ25" s="29"/>
      <c r="IDR25" s="29"/>
      <c r="IDS25" s="29"/>
      <c r="IDT25" s="29"/>
      <c r="IDU25" s="29"/>
      <c r="IDV25" s="29"/>
      <c r="IDW25" s="29"/>
      <c r="IDX25" s="29"/>
      <c r="IDY25" s="29"/>
      <c r="IDZ25" s="29"/>
      <c r="IEA25" s="29"/>
      <c r="IEB25" s="29"/>
      <c r="IEC25" s="29"/>
      <c r="IED25" s="29"/>
      <c r="IEE25" s="29"/>
      <c r="IEF25" s="29"/>
      <c r="IEG25" s="29"/>
      <c r="IEH25" s="29"/>
      <c r="IEI25" s="29"/>
      <c r="IEJ25" s="29"/>
      <c r="IEK25" s="29"/>
      <c r="IEL25" s="29"/>
      <c r="IEM25" s="29"/>
      <c r="IEN25" s="29"/>
      <c r="IEO25" s="29"/>
      <c r="IEP25" s="29"/>
      <c r="IEQ25" s="29"/>
      <c r="IER25" s="29"/>
      <c r="IES25" s="29"/>
      <c r="IET25" s="29"/>
      <c r="IEU25" s="29"/>
      <c r="IEV25" s="29"/>
      <c r="IEW25" s="29"/>
      <c r="IEX25" s="29"/>
      <c r="IEY25" s="29"/>
      <c r="IEZ25" s="29"/>
      <c r="IFA25" s="29"/>
      <c r="IFB25" s="29"/>
      <c r="IFC25" s="29"/>
      <c r="IFD25" s="29"/>
      <c r="IFE25" s="29"/>
      <c r="IFF25" s="29"/>
      <c r="IFG25" s="29"/>
      <c r="IFH25" s="29"/>
      <c r="IFI25" s="29"/>
      <c r="IFJ25" s="29"/>
      <c r="IFK25" s="29"/>
      <c r="IFL25" s="29"/>
      <c r="IFM25" s="29"/>
      <c r="IFN25" s="29"/>
      <c r="IFO25" s="29"/>
      <c r="IFP25" s="29"/>
      <c r="IFQ25" s="29"/>
      <c r="IFR25" s="29"/>
      <c r="IFS25" s="29"/>
      <c r="IFT25" s="29"/>
      <c r="IFU25" s="29"/>
      <c r="IFV25" s="29"/>
      <c r="IFW25" s="29"/>
      <c r="IFX25" s="29"/>
      <c r="IFY25" s="29"/>
      <c r="IFZ25" s="29"/>
      <c r="IGA25" s="29"/>
      <c r="IGB25" s="29"/>
      <c r="IGC25" s="29"/>
      <c r="IGD25" s="29"/>
      <c r="IGE25" s="29"/>
      <c r="IGF25" s="29"/>
      <c r="IGG25" s="29"/>
      <c r="IGH25" s="29"/>
      <c r="IGI25" s="29"/>
      <c r="IGJ25" s="29"/>
      <c r="IGK25" s="29"/>
      <c r="IGL25" s="29"/>
      <c r="IGM25" s="29"/>
      <c r="IGN25" s="29"/>
      <c r="IGO25" s="29"/>
      <c r="IGP25" s="29"/>
      <c r="IGQ25" s="29"/>
      <c r="IGR25" s="29"/>
      <c r="IGS25" s="29"/>
      <c r="IGT25" s="29"/>
      <c r="IGU25" s="29"/>
      <c r="IGV25" s="29"/>
      <c r="IGW25" s="29"/>
      <c r="IGX25" s="29"/>
      <c r="IGY25" s="29"/>
      <c r="IGZ25" s="29"/>
      <c r="IHA25" s="29"/>
      <c r="IHB25" s="29"/>
      <c r="IHC25" s="29"/>
      <c r="IHD25" s="29"/>
      <c r="IHE25" s="29"/>
      <c r="IHF25" s="29"/>
      <c r="IHG25" s="29"/>
      <c r="IHH25" s="29"/>
      <c r="IHI25" s="29"/>
      <c r="IHJ25" s="29"/>
      <c r="IHK25" s="29"/>
      <c r="IHL25" s="29"/>
      <c r="IHM25" s="29"/>
      <c r="IHN25" s="29"/>
      <c r="IHO25" s="29"/>
      <c r="IHP25" s="29"/>
      <c r="IHQ25" s="29"/>
      <c r="IHR25" s="29"/>
      <c r="IHS25" s="29"/>
      <c r="IHT25" s="29"/>
      <c r="IHU25" s="29"/>
      <c r="IHV25" s="29"/>
      <c r="IHW25" s="29"/>
      <c r="IHX25" s="29"/>
      <c r="IHY25" s="29"/>
      <c r="IHZ25" s="29"/>
      <c r="IIA25" s="29"/>
      <c r="IIB25" s="29"/>
      <c r="IIC25" s="29"/>
      <c r="IID25" s="29"/>
      <c r="IIE25" s="29"/>
      <c r="IIF25" s="29"/>
      <c r="IIG25" s="29"/>
      <c r="IIH25" s="29"/>
      <c r="III25" s="29"/>
      <c r="IIJ25" s="29"/>
      <c r="IIK25" s="29"/>
      <c r="IIL25" s="29"/>
      <c r="IIM25" s="29"/>
      <c r="IIN25" s="29"/>
      <c r="IIO25" s="29"/>
      <c r="IIP25" s="29"/>
      <c r="IIQ25" s="29"/>
      <c r="IIR25" s="29"/>
      <c r="IIS25" s="29"/>
      <c r="IIT25" s="29"/>
      <c r="IIU25" s="29"/>
      <c r="IIV25" s="29"/>
      <c r="IIW25" s="29"/>
      <c r="IIX25" s="29"/>
      <c r="IIY25" s="29"/>
      <c r="IIZ25" s="29"/>
      <c r="IJA25" s="29"/>
      <c r="IJB25" s="29"/>
      <c r="IJC25" s="29"/>
      <c r="IJD25" s="29"/>
      <c r="IJE25" s="29"/>
      <c r="IJF25" s="29"/>
      <c r="IJG25" s="29"/>
      <c r="IJH25" s="29"/>
      <c r="IJI25" s="29"/>
      <c r="IJJ25" s="29"/>
      <c r="IJK25" s="29"/>
      <c r="IJL25" s="29"/>
      <c r="IJM25" s="29"/>
      <c r="IJN25" s="29"/>
      <c r="IJO25" s="29"/>
      <c r="IJP25" s="29"/>
      <c r="IJQ25" s="29"/>
      <c r="IJR25" s="29"/>
      <c r="IJS25" s="29"/>
      <c r="IJT25" s="29"/>
      <c r="IJU25" s="29"/>
      <c r="IJV25" s="29"/>
      <c r="IJW25" s="29"/>
      <c r="IJX25" s="29"/>
      <c r="IJY25" s="29"/>
      <c r="IJZ25" s="29"/>
      <c r="IKA25" s="29"/>
      <c r="IKB25" s="29"/>
      <c r="IKC25" s="29"/>
      <c r="IKD25" s="29"/>
      <c r="IKE25" s="29"/>
      <c r="IKF25" s="29"/>
      <c r="IKG25" s="29"/>
      <c r="IKH25" s="29"/>
      <c r="IKI25" s="29"/>
      <c r="IKJ25" s="29"/>
      <c r="IKK25" s="29"/>
      <c r="IKL25" s="29"/>
      <c r="IKM25" s="29"/>
      <c r="IKN25" s="29"/>
      <c r="IKO25" s="29"/>
      <c r="IKP25" s="29"/>
      <c r="IKQ25" s="29"/>
      <c r="IKR25" s="29"/>
      <c r="IKS25" s="29"/>
      <c r="IKT25" s="29"/>
      <c r="IKU25" s="29"/>
      <c r="IKV25" s="29"/>
      <c r="IKW25" s="29"/>
      <c r="IKX25" s="29"/>
      <c r="IKY25" s="29"/>
      <c r="IKZ25" s="29"/>
      <c r="ILA25" s="29"/>
      <c r="ILB25" s="29"/>
      <c r="ILC25" s="29"/>
      <c r="ILD25" s="29"/>
      <c r="ILE25" s="29"/>
      <c r="ILF25" s="29"/>
      <c r="ILG25" s="29"/>
      <c r="ILH25" s="29"/>
      <c r="ILI25" s="29"/>
      <c r="ILJ25" s="29"/>
      <c r="ILK25" s="29"/>
      <c r="ILL25" s="29"/>
      <c r="ILM25" s="29"/>
      <c r="ILN25" s="29"/>
      <c r="ILO25" s="29"/>
      <c r="ILP25" s="29"/>
      <c r="ILQ25" s="29"/>
      <c r="ILR25" s="29"/>
      <c r="ILS25" s="29"/>
      <c r="ILT25" s="29"/>
      <c r="ILU25" s="29"/>
      <c r="ILV25" s="29"/>
      <c r="ILW25" s="29"/>
      <c r="ILX25" s="29"/>
      <c r="ILY25" s="29"/>
      <c r="ILZ25" s="29"/>
      <c r="IMA25" s="29"/>
      <c r="IMB25" s="29"/>
      <c r="IMC25" s="29"/>
      <c r="IMD25" s="29"/>
      <c r="IME25" s="29"/>
      <c r="IMF25" s="29"/>
      <c r="IMG25" s="29"/>
      <c r="IMH25" s="29"/>
      <c r="IMI25" s="29"/>
      <c r="IMJ25" s="29"/>
      <c r="IMK25" s="29"/>
      <c r="IML25" s="29"/>
      <c r="IMM25" s="29"/>
      <c r="IMN25" s="29"/>
      <c r="IMO25" s="29"/>
      <c r="IMP25" s="29"/>
      <c r="IMQ25" s="29"/>
      <c r="IMR25" s="29"/>
      <c r="IMS25" s="29"/>
      <c r="IMT25" s="29"/>
      <c r="IMU25" s="29"/>
      <c r="IMV25" s="29"/>
      <c r="IMW25" s="29"/>
      <c r="IMX25" s="29"/>
      <c r="IMY25" s="29"/>
      <c r="IMZ25" s="29"/>
      <c r="INA25" s="29"/>
      <c r="INB25" s="29"/>
      <c r="INC25" s="29"/>
      <c r="IND25" s="29"/>
      <c r="INE25" s="29"/>
      <c r="INF25" s="29"/>
      <c r="ING25" s="29"/>
      <c r="INH25" s="29"/>
      <c r="INI25" s="29"/>
      <c r="INJ25" s="29"/>
      <c r="INK25" s="29"/>
      <c r="INL25" s="29"/>
      <c r="INM25" s="29"/>
      <c r="INN25" s="29"/>
      <c r="INO25" s="29"/>
      <c r="INP25" s="29"/>
      <c r="INQ25" s="29"/>
      <c r="INR25" s="29"/>
      <c r="INS25" s="29"/>
      <c r="INT25" s="29"/>
      <c r="INU25" s="29"/>
      <c r="INV25" s="29"/>
      <c r="INW25" s="29"/>
      <c r="INX25" s="29"/>
      <c r="INY25" s="29"/>
      <c r="INZ25" s="29"/>
      <c r="IOA25" s="29"/>
      <c r="IOB25" s="29"/>
      <c r="IOC25" s="29"/>
      <c r="IOD25" s="29"/>
      <c r="IOE25" s="29"/>
      <c r="IOF25" s="29"/>
      <c r="IOG25" s="29"/>
      <c r="IOH25" s="29"/>
      <c r="IOI25" s="29"/>
      <c r="IOJ25" s="29"/>
      <c r="IOK25" s="29"/>
      <c r="IOL25" s="29"/>
      <c r="IOM25" s="29"/>
      <c r="ION25" s="29"/>
      <c r="IOO25" s="29"/>
      <c r="IOP25" s="29"/>
      <c r="IOQ25" s="29"/>
      <c r="IOR25" s="29"/>
      <c r="IOS25" s="29"/>
      <c r="IOT25" s="29"/>
      <c r="IOU25" s="29"/>
      <c r="IOV25" s="29"/>
      <c r="IOW25" s="29"/>
      <c r="IOX25" s="29"/>
      <c r="IOY25" s="29"/>
      <c r="IOZ25" s="29"/>
      <c r="IPA25" s="29"/>
      <c r="IPB25" s="29"/>
      <c r="IPC25" s="29"/>
      <c r="IPD25" s="29"/>
      <c r="IPE25" s="29"/>
      <c r="IPF25" s="29"/>
      <c r="IPG25" s="29"/>
      <c r="IPH25" s="29"/>
      <c r="IPI25" s="29"/>
      <c r="IPJ25" s="29"/>
      <c r="IPK25" s="29"/>
      <c r="IPL25" s="29"/>
      <c r="IPM25" s="29"/>
      <c r="IPN25" s="29"/>
      <c r="IPO25" s="29"/>
      <c r="IPP25" s="29"/>
      <c r="IPQ25" s="29"/>
      <c r="IPR25" s="29"/>
      <c r="IPS25" s="29"/>
      <c r="IPT25" s="29"/>
      <c r="IPU25" s="29"/>
      <c r="IPV25" s="29"/>
      <c r="IPW25" s="29"/>
      <c r="IPX25" s="29"/>
      <c r="IPY25" s="29"/>
      <c r="IPZ25" s="29"/>
      <c r="IQA25" s="29"/>
      <c r="IQB25" s="29"/>
      <c r="IQC25" s="29"/>
      <c r="IQD25" s="29"/>
      <c r="IQE25" s="29"/>
      <c r="IQF25" s="29"/>
      <c r="IQG25" s="29"/>
      <c r="IQH25" s="29"/>
      <c r="IQI25" s="29"/>
      <c r="IQJ25" s="29"/>
      <c r="IQK25" s="29"/>
      <c r="IQL25" s="29"/>
      <c r="IQM25" s="29"/>
      <c r="IQN25" s="29"/>
      <c r="IQO25" s="29"/>
      <c r="IQP25" s="29"/>
      <c r="IQQ25" s="29"/>
      <c r="IQR25" s="29"/>
      <c r="IQS25" s="29"/>
      <c r="IQT25" s="29"/>
      <c r="IQU25" s="29"/>
      <c r="IQV25" s="29"/>
      <c r="IQW25" s="29"/>
      <c r="IQX25" s="29"/>
      <c r="IQY25" s="29"/>
      <c r="IQZ25" s="29"/>
      <c r="IRA25" s="29"/>
      <c r="IRB25" s="29"/>
      <c r="IRC25" s="29"/>
      <c r="IRD25" s="29"/>
      <c r="IRE25" s="29"/>
      <c r="IRF25" s="29"/>
      <c r="IRG25" s="29"/>
      <c r="IRH25" s="29"/>
      <c r="IRI25" s="29"/>
      <c r="IRJ25" s="29"/>
      <c r="IRK25" s="29"/>
      <c r="IRL25" s="29"/>
      <c r="IRM25" s="29"/>
      <c r="IRN25" s="29"/>
      <c r="IRO25" s="29"/>
      <c r="IRP25" s="29"/>
      <c r="IRQ25" s="29"/>
      <c r="IRR25" s="29"/>
      <c r="IRS25" s="29"/>
      <c r="IRT25" s="29"/>
      <c r="IRU25" s="29"/>
      <c r="IRV25" s="29"/>
      <c r="IRW25" s="29"/>
      <c r="IRX25" s="29"/>
      <c r="IRY25" s="29"/>
      <c r="IRZ25" s="29"/>
      <c r="ISA25" s="29"/>
      <c r="ISB25" s="29"/>
      <c r="ISC25" s="29"/>
      <c r="ISD25" s="29"/>
      <c r="ISE25" s="29"/>
      <c r="ISF25" s="29"/>
      <c r="ISG25" s="29"/>
      <c r="ISH25" s="29"/>
      <c r="ISI25" s="29"/>
      <c r="ISJ25" s="29"/>
      <c r="ISK25" s="29"/>
      <c r="ISL25" s="29"/>
      <c r="ISM25" s="29"/>
      <c r="ISN25" s="29"/>
      <c r="ISO25" s="29"/>
      <c r="ISP25" s="29"/>
      <c r="ISQ25" s="29"/>
      <c r="ISR25" s="29"/>
      <c r="ISS25" s="29"/>
      <c r="IST25" s="29"/>
      <c r="ISU25" s="29"/>
      <c r="ISV25" s="29"/>
      <c r="ISW25" s="29"/>
      <c r="ISX25" s="29"/>
      <c r="ISY25" s="29"/>
      <c r="ISZ25" s="29"/>
      <c r="ITA25" s="29"/>
      <c r="ITB25" s="29"/>
      <c r="ITC25" s="29"/>
      <c r="ITD25" s="29"/>
      <c r="ITE25" s="29"/>
      <c r="ITF25" s="29"/>
      <c r="ITG25" s="29"/>
      <c r="ITH25" s="29"/>
      <c r="ITI25" s="29"/>
      <c r="ITJ25" s="29"/>
      <c r="ITK25" s="29"/>
      <c r="ITL25" s="29"/>
      <c r="ITM25" s="29"/>
      <c r="ITN25" s="29"/>
      <c r="ITO25" s="29"/>
      <c r="ITP25" s="29"/>
      <c r="ITQ25" s="29"/>
      <c r="ITR25" s="29"/>
      <c r="ITS25" s="29"/>
      <c r="ITT25" s="29"/>
      <c r="ITU25" s="29"/>
      <c r="ITV25" s="29"/>
      <c r="ITW25" s="29"/>
      <c r="ITX25" s="29"/>
      <c r="ITY25" s="29"/>
      <c r="ITZ25" s="29"/>
      <c r="IUA25" s="29"/>
      <c r="IUB25" s="29"/>
      <c r="IUC25" s="29"/>
      <c r="IUD25" s="29"/>
      <c r="IUE25" s="29"/>
      <c r="IUF25" s="29"/>
      <c r="IUG25" s="29"/>
      <c r="IUH25" s="29"/>
      <c r="IUI25" s="29"/>
      <c r="IUJ25" s="29"/>
      <c r="IUK25" s="29"/>
      <c r="IUL25" s="29"/>
      <c r="IUM25" s="29"/>
      <c r="IUN25" s="29"/>
      <c r="IUO25" s="29"/>
      <c r="IUP25" s="29"/>
      <c r="IUQ25" s="29"/>
      <c r="IUR25" s="29"/>
      <c r="IUS25" s="29"/>
      <c r="IUT25" s="29"/>
      <c r="IUU25" s="29"/>
      <c r="IUV25" s="29"/>
      <c r="IUW25" s="29"/>
      <c r="IUX25" s="29"/>
      <c r="IUY25" s="29"/>
      <c r="IUZ25" s="29"/>
      <c r="IVA25" s="29"/>
      <c r="IVB25" s="29"/>
      <c r="IVC25" s="29"/>
      <c r="IVD25" s="29"/>
      <c r="IVE25" s="29"/>
      <c r="IVF25" s="29"/>
      <c r="IVG25" s="29"/>
      <c r="IVH25" s="29"/>
      <c r="IVI25" s="29"/>
      <c r="IVJ25" s="29"/>
      <c r="IVK25" s="29"/>
      <c r="IVL25" s="29"/>
      <c r="IVM25" s="29"/>
      <c r="IVN25" s="29"/>
      <c r="IVO25" s="29"/>
      <c r="IVP25" s="29"/>
      <c r="IVQ25" s="29"/>
      <c r="IVR25" s="29"/>
      <c r="IVS25" s="29"/>
      <c r="IVT25" s="29"/>
      <c r="IVU25" s="29"/>
      <c r="IVV25" s="29"/>
      <c r="IVW25" s="29"/>
      <c r="IVX25" s="29"/>
      <c r="IVY25" s="29"/>
      <c r="IVZ25" s="29"/>
      <c r="IWA25" s="29"/>
      <c r="IWB25" s="29"/>
      <c r="IWC25" s="29"/>
      <c r="IWD25" s="29"/>
      <c r="IWE25" s="29"/>
      <c r="IWF25" s="29"/>
      <c r="IWG25" s="29"/>
      <c r="IWH25" s="29"/>
      <c r="IWI25" s="29"/>
      <c r="IWJ25" s="29"/>
      <c r="IWK25" s="29"/>
      <c r="IWL25" s="29"/>
      <c r="IWM25" s="29"/>
      <c r="IWN25" s="29"/>
      <c r="IWO25" s="29"/>
      <c r="IWP25" s="29"/>
      <c r="IWQ25" s="29"/>
      <c r="IWR25" s="29"/>
      <c r="IWS25" s="29"/>
      <c r="IWT25" s="29"/>
      <c r="IWU25" s="29"/>
      <c r="IWV25" s="29"/>
      <c r="IWW25" s="29"/>
      <c r="IWX25" s="29"/>
      <c r="IWY25" s="29"/>
      <c r="IWZ25" s="29"/>
      <c r="IXA25" s="29"/>
      <c r="IXB25" s="29"/>
      <c r="IXC25" s="29"/>
      <c r="IXD25" s="29"/>
      <c r="IXE25" s="29"/>
      <c r="IXF25" s="29"/>
      <c r="IXG25" s="29"/>
      <c r="IXH25" s="29"/>
      <c r="IXI25" s="29"/>
      <c r="IXJ25" s="29"/>
      <c r="IXK25" s="29"/>
      <c r="IXL25" s="29"/>
      <c r="IXM25" s="29"/>
      <c r="IXN25" s="29"/>
      <c r="IXO25" s="29"/>
      <c r="IXP25" s="29"/>
      <c r="IXQ25" s="29"/>
      <c r="IXR25" s="29"/>
      <c r="IXS25" s="29"/>
      <c r="IXT25" s="29"/>
      <c r="IXU25" s="29"/>
      <c r="IXV25" s="29"/>
      <c r="IXW25" s="29"/>
      <c r="IXX25" s="29"/>
      <c r="IXY25" s="29"/>
      <c r="IXZ25" s="29"/>
      <c r="IYA25" s="29"/>
      <c r="IYB25" s="29"/>
      <c r="IYC25" s="29"/>
      <c r="IYD25" s="29"/>
      <c r="IYE25" s="29"/>
      <c r="IYF25" s="29"/>
      <c r="IYG25" s="29"/>
      <c r="IYH25" s="29"/>
      <c r="IYI25" s="29"/>
      <c r="IYJ25" s="29"/>
      <c r="IYK25" s="29"/>
      <c r="IYL25" s="29"/>
      <c r="IYM25" s="29"/>
      <c r="IYN25" s="29"/>
      <c r="IYO25" s="29"/>
      <c r="IYP25" s="29"/>
      <c r="IYQ25" s="29"/>
      <c r="IYR25" s="29"/>
      <c r="IYS25" s="29"/>
      <c r="IYT25" s="29"/>
      <c r="IYU25" s="29"/>
      <c r="IYV25" s="29"/>
      <c r="IYW25" s="29"/>
      <c r="IYX25" s="29"/>
      <c r="IYY25" s="29"/>
      <c r="IYZ25" s="29"/>
      <c r="IZA25" s="29"/>
      <c r="IZB25" s="29"/>
      <c r="IZC25" s="29"/>
      <c r="IZD25" s="29"/>
      <c r="IZE25" s="29"/>
      <c r="IZF25" s="29"/>
      <c r="IZG25" s="29"/>
      <c r="IZH25" s="29"/>
      <c r="IZI25" s="29"/>
      <c r="IZJ25" s="29"/>
      <c r="IZK25" s="29"/>
      <c r="IZL25" s="29"/>
      <c r="IZM25" s="29"/>
      <c r="IZN25" s="29"/>
      <c r="IZO25" s="29"/>
      <c r="IZP25" s="29"/>
      <c r="IZQ25" s="29"/>
      <c r="IZR25" s="29"/>
      <c r="IZS25" s="29"/>
      <c r="IZT25" s="29"/>
      <c r="IZU25" s="29"/>
      <c r="IZV25" s="29"/>
      <c r="IZW25" s="29"/>
      <c r="IZX25" s="29"/>
      <c r="IZY25" s="29"/>
      <c r="IZZ25" s="29"/>
      <c r="JAA25" s="29"/>
      <c r="JAB25" s="29"/>
      <c r="JAC25" s="29"/>
      <c r="JAD25" s="29"/>
      <c r="JAE25" s="29"/>
      <c r="JAF25" s="29"/>
      <c r="JAG25" s="29"/>
      <c r="JAH25" s="29"/>
      <c r="JAI25" s="29"/>
      <c r="JAJ25" s="29"/>
      <c r="JAK25" s="29"/>
      <c r="JAL25" s="29"/>
      <c r="JAM25" s="29"/>
      <c r="JAN25" s="29"/>
      <c r="JAO25" s="29"/>
      <c r="JAP25" s="29"/>
      <c r="JAQ25" s="29"/>
      <c r="JAR25" s="29"/>
      <c r="JAS25" s="29"/>
      <c r="JAT25" s="29"/>
      <c r="JAU25" s="29"/>
      <c r="JAV25" s="29"/>
      <c r="JAW25" s="29"/>
      <c r="JAX25" s="29"/>
      <c r="JAY25" s="29"/>
      <c r="JAZ25" s="29"/>
      <c r="JBA25" s="29"/>
      <c r="JBB25" s="29"/>
      <c r="JBC25" s="29"/>
      <c r="JBD25" s="29"/>
      <c r="JBE25" s="29"/>
      <c r="JBF25" s="29"/>
      <c r="JBG25" s="29"/>
      <c r="JBH25" s="29"/>
      <c r="JBI25" s="29"/>
      <c r="JBJ25" s="29"/>
      <c r="JBK25" s="29"/>
      <c r="JBL25" s="29"/>
      <c r="JBM25" s="29"/>
      <c r="JBN25" s="29"/>
      <c r="JBO25" s="29"/>
      <c r="JBP25" s="29"/>
      <c r="JBQ25" s="29"/>
      <c r="JBR25" s="29"/>
      <c r="JBS25" s="29"/>
      <c r="JBT25" s="29"/>
      <c r="JBU25" s="29"/>
      <c r="JBV25" s="29"/>
      <c r="JBW25" s="29"/>
      <c r="JBX25" s="29"/>
      <c r="JBY25" s="29"/>
      <c r="JBZ25" s="29"/>
      <c r="JCA25" s="29"/>
      <c r="JCB25" s="29"/>
      <c r="JCC25" s="29"/>
      <c r="JCD25" s="29"/>
      <c r="JCE25" s="29"/>
      <c r="JCF25" s="29"/>
      <c r="JCG25" s="29"/>
      <c r="JCH25" s="29"/>
      <c r="JCI25" s="29"/>
      <c r="JCJ25" s="29"/>
      <c r="JCK25" s="29"/>
      <c r="JCL25" s="29"/>
      <c r="JCM25" s="29"/>
      <c r="JCN25" s="29"/>
      <c r="JCO25" s="29"/>
      <c r="JCP25" s="29"/>
      <c r="JCQ25" s="29"/>
      <c r="JCR25" s="29"/>
      <c r="JCS25" s="29"/>
      <c r="JCT25" s="29"/>
      <c r="JCU25" s="29"/>
      <c r="JCV25" s="29"/>
      <c r="JCW25" s="29"/>
      <c r="JCX25" s="29"/>
      <c r="JCY25" s="29"/>
      <c r="JCZ25" s="29"/>
      <c r="JDA25" s="29"/>
      <c r="JDB25" s="29"/>
      <c r="JDC25" s="29"/>
      <c r="JDD25" s="29"/>
      <c r="JDE25" s="29"/>
      <c r="JDF25" s="29"/>
      <c r="JDG25" s="29"/>
      <c r="JDH25" s="29"/>
      <c r="JDI25" s="29"/>
      <c r="JDJ25" s="29"/>
      <c r="JDK25" s="29"/>
      <c r="JDL25" s="29"/>
      <c r="JDM25" s="29"/>
      <c r="JDN25" s="29"/>
      <c r="JDO25" s="29"/>
      <c r="JDP25" s="29"/>
      <c r="JDQ25" s="29"/>
      <c r="JDR25" s="29"/>
      <c r="JDS25" s="29"/>
      <c r="JDT25" s="29"/>
      <c r="JDU25" s="29"/>
      <c r="JDV25" s="29"/>
      <c r="JDW25" s="29"/>
      <c r="JDX25" s="29"/>
      <c r="JDY25" s="29"/>
      <c r="JDZ25" s="29"/>
      <c r="JEA25" s="29"/>
      <c r="JEB25" s="29"/>
      <c r="JEC25" s="29"/>
      <c r="JED25" s="29"/>
      <c r="JEE25" s="29"/>
      <c r="JEF25" s="29"/>
      <c r="JEG25" s="29"/>
      <c r="JEH25" s="29"/>
      <c r="JEI25" s="29"/>
      <c r="JEJ25" s="29"/>
      <c r="JEK25" s="29"/>
      <c r="JEL25" s="29"/>
      <c r="JEM25" s="29"/>
      <c r="JEN25" s="29"/>
      <c r="JEO25" s="29"/>
      <c r="JEP25" s="29"/>
      <c r="JEQ25" s="29"/>
      <c r="JER25" s="29"/>
      <c r="JES25" s="29"/>
      <c r="JET25" s="29"/>
      <c r="JEU25" s="29"/>
      <c r="JEV25" s="29"/>
      <c r="JEW25" s="29"/>
      <c r="JEX25" s="29"/>
      <c r="JEY25" s="29"/>
      <c r="JEZ25" s="29"/>
      <c r="JFA25" s="29"/>
      <c r="JFB25" s="29"/>
      <c r="JFC25" s="29"/>
      <c r="JFD25" s="29"/>
      <c r="JFE25" s="29"/>
      <c r="JFF25" s="29"/>
      <c r="JFG25" s="29"/>
      <c r="JFH25" s="29"/>
      <c r="JFI25" s="29"/>
      <c r="JFJ25" s="29"/>
      <c r="JFK25" s="29"/>
      <c r="JFL25" s="29"/>
      <c r="JFM25" s="29"/>
      <c r="JFN25" s="29"/>
      <c r="JFO25" s="29"/>
      <c r="JFP25" s="29"/>
      <c r="JFQ25" s="29"/>
      <c r="JFR25" s="29"/>
      <c r="JFS25" s="29"/>
      <c r="JFT25" s="29"/>
      <c r="JFU25" s="29"/>
      <c r="JFV25" s="29"/>
      <c r="JFW25" s="29"/>
      <c r="JFX25" s="29"/>
      <c r="JFY25" s="29"/>
      <c r="JFZ25" s="29"/>
      <c r="JGA25" s="29"/>
      <c r="JGB25" s="29"/>
      <c r="JGC25" s="29"/>
      <c r="JGD25" s="29"/>
      <c r="JGE25" s="29"/>
      <c r="JGF25" s="29"/>
      <c r="JGG25" s="29"/>
      <c r="JGH25" s="29"/>
      <c r="JGI25" s="29"/>
      <c r="JGJ25" s="29"/>
      <c r="JGK25" s="29"/>
      <c r="JGL25" s="29"/>
      <c r="JGM25" s="29"/>
      <c r="JGN25" s="29"/>
      <c r="JGO25" s="29"/>
      <c r="JGP25" s="29"/>
      <c r="JGQ25" s="29"/>
      <c r="JGR25" s="29"/>
      <c r="JGS25" s="29"/>
      <c r="JGT25" s="29"/>
      <c r="JGU25" s="29"/>
      <c r="JGV25" s="29"/>
      <c r="JGW25" s="29"/>
      <c r="JGX25" s="29"/>
      <c r="JGY25" s="29"/>
      <c r="JGZ25" s="29"/>
      <c r="JHA25" s="29"/>
      <c r="JHB25" s="29"/>
      <c r="JHC25" s="29"/>
      <c r="JHD25" s="29"/>
      <c r="JHE25" s="29"/>
      <c r="JHF25" s="29"/>
      <c r="JHG25" s="29"/>
      <c r="JHH25" s="29"/>
      <c r="JHI25" s="29"/>
      <c r="JHJ25" s="29"/>
      <c r="JHK25" s="29"/>
      <c r="JHL25" s="29"/>
      <c r="JHM25" s="29"/>
      <c r="JHN25" s="29"/>
      <c r="JHO25" s="29"/>
      <c r="JHP25" s="29"/>
      <c r="JHQ25" s="29"/>
      <c r="JHR25" s="29"/>
      <c r="JHS25" s="29"/>
      <c r="JHT25" s="29"/>
      <c r="JHU25" s="29"/>
      <c r="JHV25" s="29"/>
      <c r="JHW25" s="29"/>
      <c r="JHX25" s="29"/>
      <c r="JHY25" s="29"/>
      <c r="JHZ25" s="29"/>
      <c r="JIA25" s="29"/>
      <c r="JIB25" s="29"/>
      <c r="JIC25" s="29"/>
      <c r="JID25" s="29"/>
      <c r="JIE25" s="29"/>
      <c r="JIF25" s="29"/>
      <c r="JIG25" s="29"/>
      <c r="JIH25" s="29"/>
      <c r="JII25" s="29"/>
      <c r="JIJ25" s="29"/>
      <c r="JIK25" s="29"/>
      <c r="JIL25" s="29"/>
      <c r="JIM25" s="29"/>
      <c r="JIN25" s="29"/>
      <c r="JIO25" s="29"/>
      <c r="JIP25" s="29"/>
      <c r="JIQ25" s="29"/>
      <c r="JIR25" s="29"/>
      <c r="JIS25" s="29"/>
      <c r="JIT25" s="29"/>
      <c r="JIU25" s="29"/>
      <c r="JIV25" s="29"/>
      <c r="JIW25" s="29"/>
      <c r="JIX25" s="29"/>
      <c r="JIY25" s="29"/>
      <c r="JIZ25" s="29"/>
      <c r="JJA25" s="29"/>
      <c r="JJB25" s="29"/>
      <c r="JJC25" s="29"/>
      <c r="JJD25" s="29"/>
      <c r="JJE25" s="29"/>
      <c r="JJF25" s="29"/>
      <c r="JJG25" s="29"/>
      <c r="JJH25" s="29"/>
      <c r="JJI25" s="29"/>
      <c r="JJJ25" s="29"/>
      <c r="JJK25" s="29"/>
      <c r="JJL25" s="29"/>
      <c r="JJM25" s="29"/>
      <c r="JJN25" s="29"/>
      <c r="JJO25" s="29"/>
      <c r="JJP25" s="29"/>
      <c r="JJQ25" s="29"/>
      <c r="JJR25" s="29"/>
      <c r="JJS25" s="29"/>
      <c r="JJT25" s="29"/>
      <c r="JJU25" s="29"/>
      <c r="JJV25" s="29"/>
      <c r="JJW25" s="29"/>
      <c r="JJX25" s="29"/>
      <c r="JJY25" s="29"/>
      <c r="JJZ25" s="29"/>
      <c r="JKA25" s="29"/>
      <c r="JKB25" s="29"/>
      <c r="JKC25" s="29"/>
      <c r="JKD25" s="29"/>
      <c r="JKE25" s="29"/>
      <c r="JKF25" s="29"/>
      <c r="JKG25" s="29"/>
      <c r="JKH25" s="29"/>
      <c r="JKI25" s="29"/>
      <c r="JKJ25" s="29"/>
      <c r="JKK25" s="29"/>
      <c r="JKL25" s="29"/>
      <c r="JKM25" s="29"/>
      <c r="JKN25" s="29"/>
      <c r="JKO25" s="29"/>
      <c r="JKP25" s="29"/>
      <c r="JKQ25" s="29"/>
      <c r="JKR25" s="29"/>
      <c r="JKS25" s="29"/>
      <c r="JKT25" s="29"/>
      <c r="JKU25" s="29"/>
      <c r="JKV25" s="29"/>
      <c r="JKW25" s="29"/>
      <c r="JKX25" s="29"/>
      <c r="JKY25" s="29"/>
      <c r="JKZ25" s="29"/>
      <c r="JLA25" s="29"/>
      <c r="JLB25" s="29"/>
      <c r="JLC25" s="29"/>
      <c r="JLD25" s="29"/>
      <c r="JLE25" s="29"/>
      <c r="JLF25" s="29"/>
      <c r="JLG25" s="29"/>
      <c r="JLH25" s="29"/>
      <c r="JLI25" s="29"/>
      <c r="JLJ25" s="29"/>
      <c r="JLK25" s="29"/>
      <c r="JLL25" s="29"/>
      <c r="JLM25" s="29"/>
      <c r="JLN25" s="29"/>
      <c r="JLO25" s="29"/>
      <c r="JLP25" s="29"/>
      <c r="JLQ25" s="29"/>
      <c r="JLR25" s="29"/>
      <c r="JLS25" s="29"/>
      <c r="JLT25" s="29"/>
      <c r="JLU25" s="29"/>
      <c r="JLV25" s="29"/>
      <c r="JLW25" s="29"/>
      <c r="JLX25" s="29"/>
      <c r="JLY25" s="29"/>
      <c r="JLZ25" s="29"/>
      <c r="JMA25" s="29"/>
      <c r="JMB25" s="29"/>
      <c r="JMC25" s="29"/>
      <c r="JMD25" s="29"/>
      <c r="JME25" s="29"/>
      <c r="JMF25" s="29"/>
      <c r="JMG25" s="29"/>
      <c r="JMH25" s="29"/>
      <c r="JMI25" s="29"/>
      <c r="JMJ25" s="29"/>
      <c r="JMK25" s="29"/>
      <c r="JML25" s="29"/>
      <c r="JMM25" s="29"/>
      <c r="JMN25" s="29"/>
      <c r="JMO25" s="29"/>
      <c r="JMP25" s="29"/>
      <c r="JMQ25" s="29"/>
      <c r="JMR25" s="29"/>
      <c r="JMS25" s="29"/>
      <c r="JMT25" s="29"/>
      <c r="JMU25" s="29"/>
      <c r="JMV25" s="29"/>
      <c r="JMW25" s="29"/>
      <c r="JMX25" s="29"/>
      <c r="JMY25" s="29"/>
      <c r="JMZ25" s="29"/>
      <c r="JNA25" s="29"/>
      <c r="JNB25" s="29"/>
      <c r="JNC25" s="29"/>
      <c r="JND25" s="29"/>
      <c r="JNE25" s="29"/>
      <c r="JNF25" s="29"/>
      <c r="JNG25" s="29"/>
      <c r="JNH25" s="29"/>
      <c r="JNI25" s="29"/>
      <c r="JNJ25" s="29"/>
      <c r="JNK25" s="29"/>
      <c r="JNL25" s="29"/>
      <c r="JNM25" s="29"/>
      <c r="JNN25" s="29"/>
      <c r="JNO25" s="29"/>
      <c r="JNP25" s="29"/>
      <c r="JNQ25" s="29"/>
      <c r="JNR25" s="29"/>
      <c r="JNS25" s="29"/>
      <c r="JNT25" s="29"/>
      <c r="JNU25" s="29"/>
      <c r="JNV25" s="29"/>
      <c r="JNW25" s="29"/>
      <c r="JNX25" s="29"/>
      <c r="JNY25" s="29"/>
      <c r="JNZ25" s="29"/>
      <c r="JOA25" s="29"/>
      <c r="JOB25" s="29"/>
      <c r="JOC25" s="29"/>
      <c r="JOD25" s="29"/>
      <c r="JOE25" s="29"/>
      <c r="JOF25" s="29"/>
      <c r="JOG25" s="29"/>
      <c r="JOH25" s="29"/>
      <c r="JOI25" s="29"/>
      <c r="JOJ25" s="29"/>
      <c r="JOK25" s="29"/>
      <c r="JOL25" s="29"/>
      <c r="JOM25" s="29"/>
      <c r="JON25" s="29"/>
      <c r="JOO25" s="29"/>
      <c r="JOP25" s="29"/>
      <c r="JOQ25" s="29"/>
      <c r="JOR25" s="29"/>
      <c r="JOS25" s="29"/>
      <c r="JOT25" s="29"/>
      <c r="JOU25" s="29"/>
      <c r="JOV25" s="29"/>
      <c r="JOW25" s="29"/>
      <c r="JOX25" s="29"/>
      <c r="JOY25" s="29"/>
      <c r="JOZ25" s="29"/>
      <c r="JPA25" s="29"/>
      <c r="JPB25" s="29"/>
      <c r="JPC25" s="29"/>
      <c r="JPD25" s="29"/>
      <c r="JPE25" s="29"/>
      <c r="JPF25" s="29"/>
      <c r="JPG25" s="29"/>
      <c r="JPH25" s="29"/>
      <c r="JPI25" s="29"/>
      <c r="JPJ25" s="29"/>
      <c r="JPK25" s="29"/>
      <c r="JPL25" s="29"/>
      <c r="JPM25" s="29"/>
      <c r="JPN25" s="29"/>
      <c r="JPO25" s="29"/>
      <c r="JPP25" s="29"/>
      <c r="JPQ25" s="29"/>
      <c r="JPR25" s="29"/>
      <c r="JPS25" s="29"/>
      <c r="JPT25" s="29"/>
      <c r="JPU25" s="29"/>
      <c r="JPV25" s="29"/>
      <c r="JPW25" s="29"/>
      <c r="JPX25" s="29"/>
      <c r="JPY25" s="29"/>
      <c r="JPZ25" s="29"/>
      <c r="JQA25" s="29"/>
      <c r="JQB25" s="29"/>
      <c r="JQC25" s="29"/>
      <c r="JQD25" s="29"/>
      <c r="JQE25" s="29"/>
      <c r="JQF25" s="29"/>
      <c r="JQG25" s="29"/>
      <c r="JQH25" s="29"/>
      <c r="JQI25" s="29"/>
      <c r="JQJ25" s="29"/>
      <c r="JQK25" s="29"/>
      <c r="JQL25" s="29"/>
      <c r="JQM25" s="29"/>
      <c r="JQN25" s="29"/>
      <c r="JQO25" s="29"/>
      <c r="JQP25" s="29"/>
      <c r="JQQ25" s="29"/>
      <c r="JQR25" s="29"/>
      <c r="JQS25" s="29"/>
      <c r="JQT25" s="29"/>
      <c r="JQU25" s="29"/>
      <c r="JQV25" s="29"/>
      <c r="JQW25" s="29"/>
      <c r="JQX25" s="29"/>
      <c r="JQY25" s="29"/>
      <c r="JQZ25" s="29"/>
      <c r="JRA25" s="29"/>
      <c r="JRB25" s="29"/>
      <c r="JRC25" s="29"/>
      <c r="JRD25" s="29"/>
      <c r="JRE25" s="29"/>
      <c r="JRF25" s="29"/>
      <c r="JRG25" s="29"/>
      <c r="JRH25" s="29"/>
      <c r="JRI25" s="29"/>
      <c r="JRJ25" s="29"/>
      <c r="JRK25" s="29"/>
      <c r="JRL25" s="29"/>
      <c r="JRM25" s="29"/>
      <c r="JRN25" s="29"/>
      <c r="JRO25" s="29"/>
      <c r="JRP25" s="29"/>
      <c r="JRQ25" s="29"/>
      <c r="JRR25" s="29"/>
      <c r="JRS25" s="29"/>
      <c r="JRT25" s="29"/>
      <c r="JRU25" s="29"/>
      <c r="JRV25" s="29"/>
      <c r="JRW25" s="29"/>
      <c r="JRX25" s="29"/>
      <c r="JRY25" s="29"/>
      <c r="JRZ25" s="29"/>
      <c r="JSA25" s="29"/>
      <c r="JSB25" s="29"/>
      <c r="JSC25" s="29"/>
      <c r="JSD25" s="29"/>
      <c r="JSE25" s="29"/>
      <c r="JSF25" s="29"/>
      <c r="JSG25" s="29"/>
      <c r="JSH25" s="29"/>
      <c r="JSI25" s="29"/>
      <c r="JSJ25" s="29"/>
      <c r="JSK25" s="29"/>
      <c r="JSL25" s="29"/>
      <c r="JSM25" s="29"/>
      <c r="JSN25" s="29"/>
      <c r="JSO25" s="29"/>
      <c r="JSP25" s="29"/>
      <c r="JSQ25" s="29"/>
      <c r="JSR25" s="29"/>
      <c r="JSS25" s="29"/>
      <c r="JST25" s="29"/>
      <c r="JSU25" s="29"/>
      <c r="JSV25" s="29"/>
      <c r="JSW25" s="29"/>
      <c r="JSX25" s="29"/>
      <c r="JSY25" s="29"/>
      <c r="JSZ25" s="29"/>
      <c r="JTA25" s="29"/>
      <c r="JTB25" s="29"/>
      <c r="JTC25" s="29"/>
      <c r="JTD25" s="29"/>
      <c r="JTE25" s="29"/>
      <c r="JTF25" s="29"/>
      <c r="JTG25" s="29"/>
      <c r="JTH25" s="29"/>
      <c r="JTI25" s="29"/>
      <c r="JTJ25" s="29"/>
      <c r="JTK25" s="29"/>
      <c r="JTL25" s="29"/>
      <c r="JTM25" s="29"/>
      <c r="JTN25" s="29"/>
      <c r="JTO25" s="29"/>
      <c r="JTP25" s="29"/>
      <c r="JTQ25" s="29"/>
      <c r="JTR25" s="29"/>
      <c r="JTS25" s="29"/>
      <c r="JTT25" s="29"/>
      <c r="JTU25" s="29"/>
      <c r="JTV25" s="29"/>
      <c r="JTW25" s="29"/>
      <c r="JTX25" s="29"/>
      <c r="JTY25" s="29"/>
      <c r="JTZ25" s="29"/>
      <c r="JUA25" s="29"/>
      <c r="JUB25" s="29"/>
      <c r="JUC25" s="29"/>
      <c r="JUD25" s="29"/>
      <c r="JUE25" s="29"/>
      <c r="JUF25" s="29"/>
      <c r="JUG25" s="29"/>
      <c r="JUH25" s="29"/>
      <c r="JUI25" s="29"/>
      <c r="JUJ25" s="29"/>
      <c r="JUK25" s="29"/>
      <c r="JUL25" s="29"/>
      <c r="JUM25" s="29"/>
      <c r="JUN25" s="29"/>
      <c r="JUO25" s="29"/>
      <c r="JUP25" s="29"/>
      <c r="JUQ25" s="29"/>
      <c r="JUR25" s="29"/>
      <c r="JUS25" s="29"/>
      <c r="JUT25" s="29"/>
      <c r="JUU25" s="29"/>
      <c r="JUV25" s="29"/>
      <c r="JUW25" s="29"/>
      <c r="JUX25" s="29"/>
      <c r="JUY25" s="29"/>
      <c r="JUZ25" s="29"/>
      <c r="JVA25" s="29"/>
      <c r="JVB25" s="29"/>
      <c r="JVC25" s="29"/>
      <c r="JVD25" s="29"/>
      <c r="JVE25" s="29"/>
      <c r="JVF25" s="29"/>
      <c r="JVG25" s="29"/>
      <c r="JVH25" s="29"/>
      <c r="JVI25" s="29"/>
      <c r="JVJ25" s="29"/>
      <c r="JVK25" s="29"/>
      <c r="JVL25" s="29"/>
      <c r="JVM25" s="29"/>
      <c r="JVN25" s="29"/>
      <c r="JVO25" s="29"/>
      <c r="JVP25" s="29"/>
      <c r="JVQ25" s="29"/>
      <c r="JVR25" s="29"/>
      <c r="JVS25" s="29"/>
      <c r="JVT25" s="29"/>
      <c r="JVU25" s="29"/>
      <c r="JVV25" s="29"/>
      <c r="JVW25" s="29"/>
      <c r="JVX25" s="29"/>
      <c r="JVY25" s="29"/>
      <c r="JVZ25" s="29"/>
      <c r="JWA25" s="29"/>
      <c r="JWB25" s="29"/>
      <c r="JWC25" s="29"/>
      <c r="JWD25" s="29"/>
      <c r="JWE25" s="29"/>
      <c r="JWF25" s="29"/>
      <c r="JWG25" s="29"/>
      <c r="JWH25" s="29"/>
      <c r="JWI25" s="29"/>
      <c r="JWJ25" s="29"/>
      <c r="JWK25" s="29"/>
      <c r="JWL25" s="29"/>
      <c r="JWM25" s="29"/>
      <c r="JWN25" s="29"/>
      <c r="JWO25" s="29"/>
      <c r="JWP25" s="29"/>
      <c r="JWQ25" s="29"/>
      <c r="JWR25" s="29"/>
      <c r="JWS25" s="29"/>
      <c r="JWT25" s="29"/>
      <c r="JWU25" s="29"/>
      <c r="JWV25" s="29"/>
      <c r="JWW25" s="29"/>
      <c r="JWX25" s="29"/>
      <c r="JWY25" s="29"/>
      <c r="JWZ25" s="29"/>
      <c r="JXA25" s="29"/>
      <c r="JXB25" s="29"/>
      <c r="JXC25" s="29"/>
      <c r="JXD25" s="29"/>
      <c r="JXE25" s="29"/>
      <c r="JXF25" s="29"/>
      <c r="JXG25" s="29"/>
      <c r="JXH25" s="29"/>
      <c r="JXI25" s="29"/>
      <c r="JXJ25" s="29"/>
      <c r="JXK25" s="29"/>
      <c r="JXL25" s="29"/>
      <c r="JXM25" s="29"/>
      <c r="JXN25" s="29"/>
      <c r="JXO25" s="29"/>
      <c r="JXP25" s="29"/>
      <c r="JXQ25" s="29"/>
      <c r="JXR25" s="29"/>
      <c r="JXS25" s="29"/>
      <c r="JXT25" s="29"/>
      <c r="JXU25" s="29"/>
      <c r="JXV25" s="29"/>
      <c r="JXW25" s="29"/>
      <c r="JXX25" s="29"/>
      <c r="JXY25" s="29"/>
      <c r="JXZ25" s="29"/>
      <c r="JYA25" s="29"/>
      <c r="JYB25" s="29"/>
      <c r="JYC25" s="29"/>
      <c r="JYD25" s="29"/>
      <c r="JYE25" s="29"/>
      <c r="JYF25" s="29"/>
      <c r="JYG25" s="29"/>
      <c r="JYH25" s="29"/>
      <c r="JYI25" s="29"/>
      <c r="JYJ25" s="29"/>
      <c r="JYK25" s="29"/>
      <c r="JYL25" s="29"/>
      <c r="JYM25" s="29"/>
      <c r="JYN25" s="29"/>
      <c r="JYO25" s="29"/>
      <c r="JYP25" s="29"/>
      <c r="JYQ25" s="29"/>
      <c r="JYR25" s="29"/>
      <c r="JYS25" s="29"/>
      <c r="JYT25" s="29"/>
      <c r="JYU25" s="29"/>
      <c r="JYV25" s="29"/>
      <c r="JYW25" s="29"/>
      <c r="JYX25" s="29"/>
      <c r="JYY25" s="29"/>
      <c r="JYZ25" s="29"/>
      <c r="JZA25" s="29"/>
      <c r="JZB25" s="29"/>
      <c r="JZC25" s="29"/>
      <c r="JZD25" s="29"/>
      <c r="JZE25" s="29"/>
      <c r="JZF25" s="29"/>
      <c r="JZG25" s="29"/>
      <c r="JZH25" s="29"/>
      <c r="JZI25" s="29"/>
      <c r="JZJ25" s="29"/>
      <c r="JZK25" s="29"/>
      <c r="JZL25" s="29"/>
      <c r="JZM25" s="29"/>
      <c r="JZN25" s="29"/>
      <c r="JZO25" s="29"/>
      <c r="JZP25" s="29"/>
      <c r="JZQ25" s="29"/>
      <c r="JZR25" s="29"/>
      <c r="JZS25" s="29"/>
      <c r="JZT25" s="29"/>
      <c r="JZU25" s="29"/>
      <c r="JZV25" s="29"/>
      <c r="JZW25" s="29"/>
      <c r="JZX25" s="29"/>
      <c r="JZY25" s="29"/>
      <c r="JZZ25" s="29"/>
      <c r="KAA25" s="29"/>
      <c r="KAB25" s="29"/>
      <c r="KAC25" s="29"/>
      <c r="KAD25" s="29"/>
      <c r="KAE25" s="29"/>
      <c r="KAF25" s="29"/>
      <c r="KAG25" s="29"/>
      <c r="KAH25" s="29"/>
      <c r="KAI25" s="29"/>
      <c r="KAJ25" s="29"/>
      <c r="KAK25" s="29"/>
      <c r="KAL25" s="29"/>
      <c r="KAM25" s="29"/>
      <c r="KAN25" s="29"/>
      <c r="KAO25" s="29"/>
      <c r="KAP25" s="29"/>
      <c r="KAQ25" s="29"/>
      <c r="KAR25" s="29"/>
      <c r="KAS25" s="29"/>
      <c r="KAT25" s="29"/>
      <c r="KAU25" s="29"/>
      <c r="KAV25" s="29"/>
      <c r="KAW25" s="29"/>
      <c r="KAX25" s="29"/>
      <c r="KAY25" s="29"/>
      <c r="KAZ25" s="29"/>
      <c r="KBA25" s="29"/>
      <c r="KBB25" s="29"/>
      <c r="KBC25" s="29"/>
      <c r="KBD25" s="29"/>
      <c r="KBE25" s="29"/>
      <c r="KBF25" s="29"/>
      <c r="KBG25" s="29"/>
      <c r="KBH25" s="29"/>
      <c r="KBI25" s="29"/>
      <c r="KBJ25" s="29"/>
      <c r="KBK25" s="29"/>
      <c r="KBL25" s="29"/>
      <c r="KBM25" s="29"/>
      <c r="KBN25" s="29"/>
      <c r="KBO25" s="29"/>
      <c r="KBP25" s="29"/>
      <c r="KBQ25" s="29"/>
      <c r="KBR25" s="29"/>
      <c r="KBS25" s="29"/>
      <c r="KBT25" s="29"/>
      <c r="KBU25" s="29"/>
      <c r="KBV25" s="29"/>
      <c r="KBW25" s="29"/>
      <c r="KBX25" s="29"/>
      <c r="KBY25" s="29"/>
      <c r="KBZ25" s="29"/>
      <c r="KCA25" s="29"/>
      <c r="KCB25" s="29"/>
      <c r="KCC25" s="29"/>
      <c r="KCD25" s="29"/>
      <c r="KCE25" s="29"/>
      <c r="KCF25" s="29"/>
      <c r="KCG25" s="29"/>
      <c r="KCH25" s="29"/>
      <c r="KCI25" s="29"/>
      <c r="KCJ25" s="29"/>
      <c r="KCK25" s="29"/>
      <c r="KCL25" s="29"/>
      <c r="KCM25" s="29"/>
      <c r="KCN25" s="29"/>
      <c r="KCO25" s="29"/>
      <c r="KCP25" s="29"/>
      <c r="KCQ25" s="29"/>
      <c r="KCR25" s="29"/>
      <c r="KCS25" s="29"/>
      <c r="KCT25" s="29"/>
      <c r="KCU25" s="29"/>
      <c r="KCV25" s="29"/>
      <c r="KCW25" s="29"/>
      <c r="KCX25" s="29"/>
      <c r="KCY25" s="29"/>
      <c r="KCZ25" s="29"/>
      <c r="KDA25" s="29"/>
      <c r="KDB25" s="29"/>
      <c r="KDC25" s="29"/>
      <c r="KDD25" s="29"/>
      <c r="KDE25" s="29"/>
      <c r="KDF25" s="29"/>
      <c r="KDG25" s="29"/>
      <c r="KDH25" s="29"/>
      <c r="KDI25" s="29"/>
      <c r="KDJ25" s="29"/>
      <c r="KDK25" s="29"/>
      <c r="KDL25" s="29"/>
      <c r="KDM25" s="29"/>
      <c r="KDN25" s="29"/>
      <c r="KDO25" s="29"/>
      <c r="KDP25" s="29"/>
      <c r="KDQ25" s="29"/>
      <c r="KDR25" s="29"/>
      <c r="KDS25" s="29"/>
      <c r="KDT25" s="29"/>
      <c r="KDU25" s="29"/>
      <c r="KDV25" s="29"/>
      <c r="KDW25" s="29"/>
      <c r="KDX25" s="29"/>
      <c r="KDY25" s="29"/>
      <c r="KDZ25" s="29"/>
      <c r="KEA25" s="29"/>
      <c r="KEB25" s="29"/>
      <c r="KEC25" s="29"/>
      <c r="KED25" s="29"/>
      <c r="KEE25" s="29"/>
      <c r="KEF25" s="29"/>
      <c r="KEG25" s="29"/>
      <c r="KEH25" s="29"/>
      <c r="KEI25" s="29"/>
      <c r="KEJ25" s="29"/>
      <c r="KEK25" s="29"/>
      <c r="KEL25" s="29"/>
      <c r="KEM25" s="29"/>
      <c r="KEN25" s="29"/>
      <c r="KEO25" s="29"/>
      <c r="KEP25" s="29"/>
      <c r="KEQ25" s="29"/>
      <c r="KER25" s="29"/>
      <c r="KES25" s="29"/>
      <c r="KET25" s="29"/>
      <c r="KEU25" s="29"/>
      <c r="KEV25" s="29"/>
      <c r="KEW25" s="29"/>
      <c r="KEX25" s="29"/>
      <c r="KEY25" s="29"/>
      <c r="KEZ25" s="29"/>
      <c r="KFA25" s="29"/>
      <c r="KFB25" s="29"/>
      <c r="KFC25" s="29"/>
      <c r="KFD25" s="29"/>
      <c r="KFE25" s="29"/>
      <c r="KFF25" s="29"/>
      <c r="KFG25" s="29"/>
      <c r="KFH25" s="29"/>
      <c r="KFI25" s="29"/>
      <c r="KFJ25" s="29"/>
      <c r="KFK25" s="29"/>
      <c r="KFL25" s="29"/>
      <c r="KFM25" s="29"/>
      <c r="KFN25" s="29"/>
      <c r="KFO25" s="29"/>
      <c r="KFP25" s="29"/>
      <c r="KFQ25" s="29"/>
      <c r="KFR25" s="29"/>
      <c r="KFS25" s="29"/>
      <c r="KFT25" s="29"/>
      <c r="KFU25" s="29"/>
      <c r="KFV25" s="29"/>
      <c r="KFW25" s="29"/>
      <c r="KFX25" s="29"/>
      <c r="KFY25" s="29"/>
      <c r="KFZ25" s="29"/>
      <c r="KGA25" s="29"/>
      <c r="KGB25" s="29"/>
      <c r="KGC25" s="29"/>
      <c r="KGD25" s="29"/>
      <c r="KGE25" s="29"/>
      <c r="KGF25" s="29"/>
      <c r="KGG25" s="29"/>
      <c r="KGH25" s="29"/>
      <c r="KGI25" s="29"/>
      <c r="KGJ25" s="29"/>
      <c r="KGK25" s="29"/>
      <c r="KGL25" s="29"/>
      <c r="KGM25" s="29"/>
      <c r="KGN25" s="29"/>
      <c r="KGO25" s="29"/>
      <c r="KGP25" s="29"/>
      <c r="KGQ25" s="29"/>
      <c r="KGR25" s="29"/>
      <c r="KGS25" s="29"/>
      <c r="KGT25" s="29"/>
      <c r="KGU25" s="29"/>
      <c r="KGV25" s="29"/>
      <c r="KGW25" s="29"/>
      <c r="KGX25" s="29"/>
      <c r="KGY25" s="29"/>
      <c r="KGZ25" s="29"/>
      <c r="KHA25" s="29"/>
      <c r="KHB25" s="29"/>
      <c r="KHC25" s="29"/>
      <c r="KHD25" s="29"/>
      <c r="KHE25" s="29"/>
      <c r="KHF25" s="29"/>
      <c r="KHG25" s="29"/>
      <c r="KHH25" s="29"/>
      <c r="KHI25" s="29"/>
      <c r="KHJ25" s="29"/>
      <c r="KHK25" s="29"/>
      <c r="KHL25" s="29"/>
      <c r="KHM25" s="29"/>
      <c r="KHN25" s="29"/>
      <c r="KHO25" s="29"/>
      <c r="KHP25" s="29"/>
      <c r="KHQ25" s="29"/>
      <c r="KHR25" s="29"/>
      <c r="KHS25" s="29"/>
      <c r="KHT25" s="29"/>
      <c r="KHU25" s="29"/>
      <c r="KHV25" s="29"/>
      <c r="KHW25" s="29"/>
      <c r="KHX25" s="29"/>
      <c r="KHY25" s="29"/>
      <c r="KHZ25" s="29"/>
      <c r="KIA25" s="29"/>
      <c r="KIB25" s="29"/>
      <c r="KIC25" s="29"/>
      <c r="KID25" s="29"/>
      <c r="KIE25" s="29"/>
      <c r="KIF25" s="29"/>
      <c r="KIG25" s="29"/>
      <c r="KIH25" s="29"/>
      <c r="KII25" s="29"/>
      <c r="KIJ25" s="29"/>
      <c r="KIK25" s="29"/>
      <c r="KIL25" s="29"/>
      <c r="KIM25" s="29"/>
      <c r="KIN25" s="29"/>
      <c r="KIO25" s="29"/>
      <c r="KIP25" s="29"/>
      <c r="KIQ25" s="29"/>
      <c r="KIR25" s="29"/>
      <c r="KIS25" s="29"/>
      <c r="KIT25" s="29"/>
      <c r="KIU25" s="29"/>
      <c r="KIV25" s="29"/>
      <c r="KIW25" s="29"/>
      <c r="KIX25" s="29"/>
      <c r="KIY25" s="29"/>
      <c r="KIZ25" s="29"/>
      <c r="KJA25" s="29"/>
      <c r="KJB25" s="29"/>
      <c r="KJC25" s="29"/>
      <c r="KJD25" s="29"/>
      <c r="KJE25" s="29"/>
      <c r="KJF25" s="29"/>
      <c r="KJG25" s="29"/>
      <c r="KJH25" s="29"/>
      <c r="KJI25" s="29"/>
      <c r="KJJ25" s="29"/>
      <c r="KJK25" s="29"/>
      <c r="KJL25" s="29"/>
      <c r="KJM25" s="29"/>
      <c r="KJN25" s="29"/>
      <c r="KJO25" s="29"/>
      <c r="KJP25" s="29"/>
      <c r="KJQ25" s="29"/>
      <c r="KJR25" s="29"/>
      <c r="KJS25" s="29"/>
      <c r="KJT25" s="29"/>
      <c r="KJU25" s="29"/>
      <c r="KJV25" s="29"/>
      <c r="KJW25" s="29"/>
      <c r="KJX25" s="29"/>
      <c r="KJY25" s="29"/>
      <c r="KJZ25" s="29"/>
      <c r="KKA25" s="29"/>
      <c r="KKB25" s="29"/>
      <c r="KKC25" s="29"/>
      <c r="KKD25" s="29"/>
      <c r="KKE25" s="29"/>
      <c r="KKF25" s="29"/>
      <c r="KKG25" s="29"/>
      <c r="KKH25" s="29"/>
      <c r="KKI25" s="29"/>
      <c r="KKJ25" s="29"/>
      <c r="KKK25" s="29"/>
      <c r="KKL25" s="29"/>
      <c r="KKM25" s="29"/>
      <c r="KKN25" s="29"/>
      <c r="KKO25" s="29"/>
      <c r="KKP25" s="29"/>
      <c r="KKQ25" s="29"/>
      <c r="KKR25" s="29"/>
      <c r="KKS25" s="29"/>
      <c r="KKT25" s="29"/>
      <c r="KKU25" s="29"/>
      <c r="KKV25" s="29"/>
      <c r="KKW25" s="29"/>
      <c r="KKX25" s="29"/>
      <c r="KKY25" s="29"/>
      <c r="KKZ25" s="29"/>
      <c r="KLA25" s="29"/>
      <c r="KLB25" s="29"/>
      <c r="KLC25" s="29"/>
      <c r="KLD25" s="29"/>
      <c r="KLE25" s="29"/>
      <c r="KLF25" s="29"/>
      <c r="KLG25" s="29"/>
      <c r="KLH25" s="29"/>
      <c r="KLI25" s="29"/>
      <c r="KLJ25" s="29"/>
      <c r="KLK25" s="29"/>
      <c r="KLL25" s="29"/>
      <c r="KLM25" s="29"/>
      <c r="KLN25" s="29"/>
      <c r="KLO25" s="29"/>
      <c r="KLP25" s="29"/>
      <c r="KLQ25" s="29"/>
      <c r="KLR25" s="29"/>
      <c r="KLS25" s="29"/>
      <c r="KLT25" s="29"/>
      <c r="KLU25" s="29"/>
      <c r="KLV25" s="29"/>
      <c r="KLW25" s="29"/>
      <c r="KLX25" s="29"/>
      <c r="KLY25" s="29"/>
      <c r="KLZ25" s="29"/>
      <c r="KMA25" s="29"/>
      <c r="KMB25" s="29"/>
      <c r="KMC25" s="29"/>
      <c r="KMD25" s="29"/>
      <c r="KME25" s="29"/>
      <c r="KMF25" s="29"/>
      <c r="KMG25" s="29"/>
      <c r="KMH25" s="29"/>
      <c r="KMI25" s="29"/>
      <c r="KMJ25" s="29"/>
      <c r="KMK25" s="29"/>
      <c r="KML25" s="29"/>
      <c r="KMM25" s="29"/>
      <c r="KMN25" s="29"/>
      <c r="KMO25" s="29"/>
      <c r="KMP25" s="29"/>
      <c r="KMQ25" s="29"/>
      <c r="KMR25" s="29"/>
      <c r="KMS25" s="29"/>
      <c r="KMT25" s="29"/>
      <c r="KMU25" s="29"/>
      <c r="KMV25" s="29"/>
      <c r="KMW25" s="29"/>
      <c r="KMX25" s="29"/>
      <c r="KMY25" s="29"/>
      <c r="KMZ25" s="29"/>
      <c r="KNA25" s="29"/>
      <c r="KNB25" s="29"/>
      <c r="KNC25" s="29"/>
      <c r="KND25" s="29"/>
      <c r="KNE25" s="29"/>
      <c r="KNF25" s="29"/>
      <c r="KNG25" s="29"/>
      <c r="KNH25" s="29"/>
      <c r="KNI25" s="29"/>
      <c r="KNJ25" s="29"/>
      <c r="KNK25" s="29"/>
      <c r="KNL25" s="29"/>
      <c r="KNM25" s="29"/>
      <c r="KNN25" s="29"/>
      <c r="KNO25" s="29"/>
      <c r="KNP25" s="29"/>
      <c r="KNQ25" s="29"/>
      <c r="KNR25" s="29"/>
      <c r="KNS25" s="29"/>
      <c r="KNT25" s="29"/>
      <c r="KNU25" s="29"/>
      <c r="KNV25" s="29"/>
      <c r="KNW25" s="29"/>
      <c r="KNX25" s="29"/>
      <c r="KNY25" s="29"/>
      <c r="KNZ25" s="29"/>
      <c r="KOA25" s="29"/>
      <c r="KOB25" s="29"/>
      <c r="KOC25" s="29"/>
      <c r="KOD25" s="29"/>
      <c r="KOE25" s="29"/>
      <c r="KOF25" s="29"/>
      <c r="KOG25" s="29"/>
      <c r="KOH25" s="29"/>
      <c r="KOI25" s="29"/>
      <c r="KOJ25" s="29"/>
      <c r="KOK25" s="29"/>
      <c r="KOL25" s="29"/>
      <c r="KOM25" s="29"/>
      <c r="KON25" s="29"/>
      <c r="KOO25" s="29"/>
      <c r="KOP25" s="29"/>
      <c r="KOQ25" s="29"/>
      <c r="KOR25" s="29"/>
      <c r="KOS25" s="29"/>
      <c r="KOT25" s="29"/>
      <c r="KOU25" s="29"/>
      <c r="KOV25" s="29"/>
      <c r="KOW25" s="29"/>
      <c r="KOX25" s="29"/>
      <c r="KOY25" s="29"/>
      <c r="KOZ25" s="29"/>
      <c r="KPA25" s="29"/>
      <c r="KPB25" s="29"/>
      <c r="KPC25" s="29"/>
      <c r="KPD25" s="29"/>
      <c r="KPE25" s="29"/>
      <c r="KPF25" s="29"/>
      <c r="KPG25" s="29"/>
      <c r="KPH25" s="29"/>
      <c r="KPI25" s="29"/>
      <c r="KPJ25" s="29"/>
      <c r="KPK25" s="29"/>
      <c r="KPL25" s="29"/>
      <c r="KPM25" s="29"/>
      <c r="KPN25" s="29"/>
      <c r="KPO25" s="29"/>
      <c r="KPP25" s="29"/>
      <c r="KPQ25" s="29"/>
      <c r="KPR25" s="29"/>
      <c r="KPS25" s="29"/>
      <c r="KPT25" s="29"/>
      <c r="KPU25" s="29"/>
      <c r="KPV25" s="29"/>
      <c r="KPW25" s="29"/>
      <c r="KPX25" s="29"/>
      <c r="KPY25" s="29"/>
      <c r="KPZ25" s="29"/>
      <c r="KQA25" s="29"/>
      <c r="KQB25" s="29"/>
      <c r="KQC25" s="29"/>
      <c r="KQD25" s="29"/>
      <c r="KQE25" s="29"/>
      <c r="KQF25" s="29"/>
      <c r="KQG25" s="29"/>
      <c r="KQH25" s="29"/>
      <c r="KQI25" s="29"/>
      <c r="KQJ25" s="29"/>
      <c r="KQK25" s="29"/>
      <c r="KQL25" s="29"/>
      <c r="KQM25" s="29"/>
      <c r="KQN25" s="29"/>
      <c r="KQO25" s="29"/>
      <c r="KQP25" s="29"/>
      <c r="KQQ25" s="29"/>
      <c r="KQR25" s="29"/>
      <c r="KQS25" s="29"/>
      <c r="KQT25" s="29"/>
      <c r="KQU25" s="29"/>
      <c r="KQV25" s="29"/>
      <c r="KQW25" s="29"/>
      <c r="KQX25" s="29"/>
      <c r="KQY25" s="29"/>
      <c r="KQZ25" s="29"/>
      <c r="KRA25" s="29"/>
      <c r="KRB25" s="29"/>
      <c r="KRC25" s="29"/>
      <c r="KRD25" s="29"/>
      <c r="KRE25" s="29"/>
      <c r="KRF25" s="29"/>
      <c r="KRG25" s="29"/>
      <c r="KRH25" s="29"/>
      <c r="KRI25" s="29"/>
      <c r="KRJ25" s="29"/>
      <c r="KRK25" s="29"/>
      <c r="KRL25" s="29"/>
      <c r="KRM25" s="29"/>
      <c r="KRN25" s="29"/>
      <c r="KRO25" s="29"/>
      <c r="KRP25" s="29"/>
      <c r="KRQ25" s="29"/>
      <c r="KRR25" s="29"/>
      <c r="KRS25" s="29"/>
      <c r="KRT25" s="29"/>
      <c r="KRU25" s="29"/>
      <c r="KRV25" s="29"/>
      <c r="KRW25" s="29"/>
      <c r="KRX25" s="29"/>
      <c r="KRY25" s="29"/>
      <c r="KRZ25" s="29"/>
      <c r="KSA25" s="29"/>
      <c r="KSB25" s="29"/>
      <c r="KSC25" s="29"/>
      <c r="KSD25" s="29"/>
      <c r="KSE25" s="29"/>
      <c r="KSF25" s="29"/>
      <c r="KSG25" s="29"/>
      <c r="KSH25" s="29"/>
      <c r="KSI25" s="29"/>
      <c r="KSJ25" s="29"/>
      <c r="KSK25" s="29"/>
      <c r="KSL25" s="29"/>
      <c r="KSM25" s="29"/>
      <c r="KSN25" s="29"/>
      <c r="KSO25" s="29"/>
      <c r="KSP25" s="29"/>
      <c r="KSQ25" s="29"/>
      <c r="KSR25" s="29"/>
      <c r="KSS25" s="29"/>
      <c r="KST25" s="29"/>
      <c r="KSU25" s="29"/>
      <c r="KSV25" s="29"/>
      <c r="KSW25" s="29"/>
      <c r="KSX25" s="29"/>
      <c r="KSY25" s="29"/>
      <c r="KSZ25" s="29"/>
      <c r="KTA25" s="29"/>
      <c r="KTB25" s="29"/>
      <c r="KTC25" s="29"/>
      <c r="KTD25" s="29"/>
      <c r="KTE25" s="29"/>
      <c r="KTF25" s="29"/>
      <c r="KTG25" s="29"/>
      <c r="KTH25" s="29"/>
      <c r="KTI25" s="29"/>
      <c r="KTJ25" s="29"/>
      <c r="KTK25" s="29"/>
      <c r="KTL25" s="29"/>
      <c r="KTM25" s="29"/>
      <c r="KTN25" s="29"/>
      <c r="KTO25" s="29"/>
      <c r="KTP25" s="29"/>
      <c r="KTQ25" s="29"/>
      <c r="KTR25" s="29"/>
      <c r="KTS25" s="29"/>
      <c r="KTT25" s="29"/>
      <c r="KTU25" s="29"/>
      <c r="KTV25" s="29"/>
      <c r="KTW25" s="29"/>
      <c r="KTX25" s="29"/>
      <c r="KTY25" s="29"/>
      <c r="KTZ25" s="29"/>
      <c r="KUA25" s="29"/>
      <c r="KUB25" s="29"/>
      <c r="KUC25" s="29"/>
      <c r="KUD25" s="29"/>
      <c r="KUE25" s="29"/>
      <c r="KUF25" s="29"/>
      <c r="KUG25" s="29"/>
      <c r="KUH25" s="29"/>
      <c r="KUI25" s="29"/>
      <c r="KUJ25" s="29"/>
      <c r="KUK25" s="29"/>
      <c r="KUL25" s="29"/>
      <c r="KUM25" s="29"/>
      <c r="KUN25" s="29"/>
      <c r="KUO25" s="29"/>
      <c r="KUP25" s="29"/>
      <c r="KUQ25" s="29"/>
      <c r="KUR25" s="29"/>
      <c r="KUS25" s="29"/>
      <c r="KUT25" s="29"/>
      <c r="KUU25" s="29"/>
      <c r="KUV25" s="29"/>
      <c r="KUW25" s="29"/>
      <c r="KUX25" s="29"/>
      <c r="KUY25" s="29"/>
      <c r="KUZ25" s="29"/>
      <c r="KVA25" s="29"/>
      <c r="KVB25" s="29"/>
      <c r="KVC25" s="29"/>
      <c r="KVD25" s="29"/>
      <c r="KVE25" s="29"/>
      <c r="KVF25" s="29"/>
      <c r="KVG25" s="29"/>
      <c r="KVH25" s="29"/>
      <c r="KVI25" s="29"/>
      <c r="KVJ25" s="29"/>
      <c r="KVK25" s="29"/>
      <c r="KVL25" s="29"/>
      <c r="KVM25" s="29"/>
      <c r="KVN25" s="29"/>
      <c r="KVO25" s="29"/>
      <c r="KVP25" s="29"/>
      <c r="KVQ25" s="29"/>
      <c r="KVR25" s="29"/>
      <c r="KVS25" s="29"/>
      <c r="KVT25" s="29"/>
      <c r="KVU25" s="29"/>
      <c r="KVV25" s="29"/>
      <c r="KVW25" s="29"/>
      <c r="KVX25" s="29"/>
      <c r="KVY25" s="29"/>
      <c r="KVZ25" s="29"/>
      <c r="KWA25" s="29"/>
      <c r="KWB25" s="29"/>
      <c r="KWC25" s="29"/>
      <c r="KWD25" s="29"/>
      <c r="KWE25" s="29"/>
      <c r="KWF25" s="29"/>
      <c r="KWG25" s="29"/>
      <c r="KWH25" s="29"/>
      <c r="KWI25" s="29"/>
      <c r="KWJ25" s="29"/>
      <c r="KWK25" s="29"/>
      <c r="KWL25" s="29"/>
      <c r="KWM25" s="29"/>
      <c r="KWN25" s="29"/>
      <c r="KWO25" s="29"/>
      <c r="KWP25" s="29"/>
      <c r="KWQ25" s="29"/>
      <c r="KWR25" s="29"/>
      <c r="KWS25" s="29"/>
      <c r="KWT25" s="29"/>
      <c r="KWU25" s="29"/>
      <c r="KWV25" s="29"/>
      <c r="KWW25" s="29"/>
      <c r="KWX25" s="29"/>
      <c r="KWY25" s="29"/>
      <c r="KWZ25" s="29"/>
      <c r="KXA25" s="29"/>
      <c r="KXB25" s="29"/>
      <c r="KXC25" s="29"/>
      <c r="KXD25" s="29"/>
      <c r="KXE25" s="29"/>
      <c r="KXF25" s="29"/>
      <c r="KXG25" s="29"/>
      <c r="KXH25" s="29"/>
      <c r="KXI25" s="29"/>
      <c r="KXJ25" s="29"/>
      <c r="KXK25" s="29"/>
      <c r="KXL25" s="29"/>
      <c r="KXM25" s="29"/>
      <c r="KXN25" s="29"/>
      <c r="KXO25" s="29"/>
      <c r="KXP25" s="29"/>
      <c r="KXQ25" s="29"/>
      <c r="KXR25" s="29"/>
      <c r="KXS25" s="29"/>
      <c r="KXT25" s="29"/>
      <c r="KXU25" s="29"/>
      <c r="KXV25" s="29"/>
      <c r="KXW25" s="29"/>
      <c r="KXX25" s="29"/>
      <c r="KXY25" s="29"/>
      <c r="KXZ25" s="29"/>
      <c r="KYA25" s="29"/>
      <c r="KYB25" s="29"/>
      <c r="KYC25" s="29"/>
      <c r="KYD25" s="29"/>
      <c r="KYE25" s="29"/>
      <c r="KYF25" s="29"/>
      <c r="KYG25" s="29"/>
      <c r="KYH25" s="29"/>
      <c r="KYI25" s="29"/>
      <c r="KYJ25" s="29"/>
      <c r="KYK25" s="29"/>
      <c r="KYL25" s="29"/>
      <c r="KYM25" s="29"/>
      <c r="KYN25" s="29"/>
      <c r="KYO25" s="29"/>
      <c r="KYP25" s="29"/>
      <c r="KYQ25" s="29"/>
      <c r="KYR25" s="29"/>
      <c r="KYS25" s="29"/>
      <c r="KYT25" s="29"/>
      <c r="KYU25" s="29"/>
      <c r="KYV25" s="29"/>
      <c r="KYW25" s="29"/>
      <c r="KYX25" s="29"/>
      <c r="KYY25" s="29"/>
      <c r="KYZ25" s="29"/>
      <c r="KZA25" s="29"/>
      <c r="KZB25" s="29"/>
      <c r="KZC25" s="29"/>
      <c r="KZD25" s="29"/>
      <c r="KZE25" s="29"/>
      <c r="KZF25" s="29"/>
      <c r="KZG25" s="29"/>
      <c r="KZH25" s="29"/>
      <c r="KZI25" s="29"/>
      <c r="KZJ25" s="29"/>
      <c r="KZK25" s="29"/>
      <c r="KZL25" s="29"/>
      <c r="KZM25" s="29"/>
      <c r="KZN25" s="29"/>
      <c r="KZO25" s="29"/>
      <c r="KZP25" s="29"/>
      <c r="KZQ25" s="29"/>
      <c r="KZR25" s="29"/>
      <c r="KZS25" s="29"/>
      <c r="KZT25" s="29"/>
      <c r="KZU25" s="29"/>
      <c r="KZV25" s="29"/>
      <c r="KZW25" s="29"/>
      <c r="KZX25" s="29"/>
      <c r="KZY25" s="29"/>
      <c r="KZZ25" s="29"/>
      <c r="LAA25" s="29"/>
      <c r="LAB25" s="29"/>
      <c r="LAC25" s="29"/>
      <c r="LAD25" s="29"/>
      <c r="LAE25" s="29"/>
      <c r="LAF25" s="29"/>
      <c r="LAG25" s="29"/>
      <c r="LAH25" s="29"/>
      <c r="LAI25" s="29"/>
      <c r="LAJ25" s="29"/>
      <c r="LAK25" s="29"/>
      <c r="LAL25" s="29"/>
      <c r="LAM25" s="29"/>
      <c r="LAN25" s="29"/>
      <c r="LAO25" s="29"/>
      <c r="LAP25" s="29"/>
      <c r="LAQ25" s="29"/>
      <c r="LAR25" s="29"/>
      <c r="LAS25" s="29"/>
      <c r="LAT25" s="29"/>
      <c r="LAU25" s="29"/>
      <c r="LAV25" s="29"/>
      <c r="LAW25" s="29"/>
      <c r="LAX25" s="29"/>
      <c r="LAY25" s="29"/>
      <c r="LAZ25" s="29"/>
      <c r="LBA25" s="29"/>
      <c r="LBB25" s="29"/>
      <c r="LBC25" s="29"/>
      <c r="LBD25" s="29"/>
      <c r="LBE25" s="29"/>
      <c r="LBF25" s="29"/>
      <c r="LBG25" s="29"/>
      <c r="LBH25" s="29"/>
      <c r="LBI25" s="29"/>
      <c r="LBJ25" s="29"/>
      <c r="LBK25" s="29"/>
      <c r="LBL25" s="29"/>
      <c r="LBM25" s="29"/>
      <c r="LBN25" s="29"/>
      <c r="LBO25" s="29"/>
      <c r="LBP25" s="29"/>
      <c r="LBQ25" s="29"/>
      <c r="LBR25" s="29"/>
      <c r="LBS25" s="29"/>
      <c r="LBT25" s="29"/>
      <c r="LBU25" s="29"/>
      <c r="LBV25" s="29"/>
      <c r="LBW25" s="29"/>
      <c r="LBX25" s="29"/>
      <c r="LBY25" s="29"/>
      <c r="LBZ25" s="29"/>
      <c r="LCA25" s="29"/>
      <c r="LCB25" s="29"/>
      <c r="LCC25" s="29"/>
      <c r="LCD25" s="29"/>
      <c r="LCE25" s="29"/>
      <c r="LCF25" s="29"/>
      <c r="LCG25" s="29"/>
      <c r="LCH25" s="29"/>
      <c r="LCI25" s="29"/>
      <c r="LCJ25" s="29"/>
      <c r="LCK25" s="29"/>
      <c r="LCL25" s="29"/>
      <c r="LCM25" s="29"/>
      <c r="LCN25" s="29"/>
      <c r="LCO25" s="29"/>
      <c r="LCP25" s="29"/>
      <c r="LCQ25" s="29"/>
      <c r="LCR25" s="29"/>
      <c r="LCS25" s="29"/>
      <c r="LCT25" s="29"/>
      <c r="LCU25" s="29"/>
      <c r="LCV25" s="29"/>
      <c r="LCW25" s="29"/>
      <c r="LCX25" s="29"/>
      <c r="LCY25" s="29"/>
      <c r="LCZ25" s="29"/>
      <c r="LDA25" s="29"/>
      <c r="LDB25" s="29"/>
      <c r="LDC25" s="29"/>
      <c r="LDD25" s="29"/>
      <c r="LDE25" s="29"/>
      <c r="LDF25" s="29"/>
      <c r="LDG25" s="29"/>
      <c r="LDH25" s="29"/>
      <c r="LDI25" s="29"/>
      <c r="LDJ25" s="29"/>
      <c r="LDK25" s="29"/>
      <c r="LDL25" s="29"/>
      <c r="LDM25" s="29"/>
      <c r="LDN25" s="29"/>
      <c r="LDO25" s="29"/>
      <c r="LDP25" s="29"/>
      <c r="LDQ25" s="29"/>
      <c r="LDR25" s="29"/>
      <c r="LDS25" s="29"/>
      <c r="LDT25" s="29"/>
      <c r="LDU25" s="29"/>
      <c r="LDV25" s="29"/>
      <c r="LDW25" s="29"/>
      <c r="LDX25" s="29"/>
      <c r="LDY25" s="29"/>
      <c r="LDZ25" s="29"/>
      <c r="LEA25" s="29"/>
      <c r="LEB25" s="29"/>
      <c r="LEC25" s="29"/>
      <c r="LED25" s="29"/>
      <c r="LEE25" s="29"/>
      <c r="LEF25" s="29"/>
      <c r="LEG25" s="29"/>
      <c r="LEH25" s="29"/>
      <c r="LEI25" s="29"/>
      <c r="LEJ25" s="29"/>
      <c r="LEK25" s="29"/>
      <c r="LEL25" s="29"/>
      <c r="LEM25" s="29"/>
      <c r="LEN25" s="29"/>
      <c r="LEO25" s="29"/>
      <c r="LEP25" s="29"/>
      <c r="LEQ25" s="29"/>
      <c r="LER25" s="29"/>
      <c r="LES25" s="29"/>
      <c r="LET25" s="29"/>
      <c r="LEU25" s="29"/>
      <c r="LEV25" s="29"/>
      <c r="LEW25" s="29"/>
      <c r="LEX25" s="29"/>
      <c r="LEY25" s="29"/>
      <c r="LEZ25" s="29"/>
      <c r="LFA25" s="29"/>
      <c r="LFB25" s="29"/>
      <c r="LFC25" s="29"/>
      <c r="LFD25" s="29"/>
      <c r="LFE25" s="29"/>
      <c r="LFF25" s="29"/>
      <c r="LFG25" s="29"/>
      <c r="LFH25" s="29"/>
      <c r="LFI25" s="29"/>
      <c r="LFJ25" s="29"/>
      <c r="LFK25" s="29"/>
      <c r="LFL25" s="29"/>
      <c r="LFM25" s="29"/>
      <c r="LFN25" s="29"/>
      <c r="LFO25" s="29"/>
      <c r="LFP25" s="29"/>
      <c r="LFQ25" s="29"/>
      <c r="LFR25" s="29"/>
      <c r="LFS25" s="29"/>
      <c r="LFT25" s="29"/>
      <c r="LFU25" s="29"/>
      <c r="LFV25" s="29"/>
      <c r="LFW25" s="29"/>
      <c r="LFX25" s="29"/>
      <c r="LFY25" s="29"/>
      <c r="LFZ25" s="29"/>
      <c r="LGA25" s="29"/>
      <c r="LGB25" s="29"/>
      <c r="LGC25" s="29"/>
      <c r="LGD25" s="29"/>
      <c r="LGE25" s="29"/>
      <c r="LGF25" s="29"/>
      <c r="LGG25" s="29"/>
      <c r="LGH25" s="29"/>
      <c r="LGI25" s="29"/>
      <c r="LGJ25" s="29"/>
      <c r="LGK25" s="29"/>
      <c r="LGL25" s="29"/>
      <c r="LGM25" s="29"/>
      <c r="LGN25" s="29"/>
      <c r="LGO25" s="29"/>
      <c r="LGP25" s="29"/>
      <c r="LGQ25" s="29"/>
      <c r="LGR25" s="29"/>
      <c r="LGS25" s="29"/>
      <c r="LGT25" s="29"/>
      <c r="LGU25" s="29"/>
      <c r="LGV25" s="29"/>
      <c r="LGW25" s="29"/>
      <c r="LGX25" s="29"/>
      <c r="LGY25" s="29"/>
      <c r="LGZ25" s="29"/>
      <c r="LHA25" s="29"/>
      <c r="LHB25" s="29"/>
      <c r="LHC25" s="29"/>
      <c r="LHD25" s="29"/>
      <c r="LHE25" s="29"/>
      <c r="LHF25" s="29"/>
      <c r="LHG25" s="29"/>
      <c r="LHH25" s="29"/>
      <c r="LHI25" s="29"/>
      <c r="LHJ25" s="29"/>
      <c r="LHK25" s="29"/>
      <c r="LHL25" s="29"/>
      <c r="LHM25" s="29"/>
      <c r="LHN25" s="29"/>
      <c r="LHO25" s="29"/>
      <c r="LHP25" s="29"/>
      <c r="LHQ25" s="29"/>
      <c r="LHR25" s="29"/>
      <c r="LHS25" s="29"/>
      <c r="LHT25" s="29"/>
      <c r="LHU25" s="29"/>
      <c r="LHV25" s="29"/>
      <c r="LHW25" s="29"/>
      <c r="LHX25" s="29"/>
      <c r="LHY25" s="29"/>
      <c r="LHZ25" s="29"/>
      <c r="LIA25" s="29"/>
      <c r="LIB25" s="29"/>
      <c r="LIC25" s="29"/>
      <c r="LID25" s="29"/>
      <c r="LIE25" s="29"/>
      <c r="LIF25" s="29"/>
      <c r="LIG25" s="29"/>
      <c r="LIH25" s="29"/>
      <c r="LII25" s="29"/>
      <c r="LIJ25" s="29"/>
      <c r="LIK25" s="29"/>
      <c r="LIL25" s="29"/>
      <c r="LIM25" s="29"/>
      <c r="LIN25" s="29"/>
      <c r="LIO25" s="29"/>
      <c r="LIP25" s="29"/>
      <c r="LIQ25" s="29"/>
      <c r="LIR25" s="29"/>
      <c r="LIS25" s="29"/>
      <c r="LIT25" s="29"/>
      <c r="LIU25" s="29"/>
      <c r="LIV25" s="29"/>
      <c r="LIW25" s="29"/>
      <c r="LIX25" s="29"/>
      <c r="LIY25" s="29"/>
      <c r="LIZ25" s="29"/>
      <c r="LJA25" s="29"/>
      <c r="LJB25" s="29"/>
      <c r="LJC25" s="29"/>
      <c r="LJD25" s="29"/>
      <c r="LJE25" s="29"/>
      <c r="LJF25" s="29"/>
      <c r="LJG25" s="29"/>
      <c r="LJH25" s="29"/>
      <c r="LJI25" s="29"/>
      <c r="LJJ25" s="29"/>
      <c r="LJK25" s="29"/>
      <c r="LJL25" s="29"/>
      <c r="LJM25" s="29"/>
      <c r="LJN25" s="29"/>
      <c r="LJO25" s="29"/>
      <c r="LJP25" s="29"/>
      <c r="LJQ25" s="29"/>
      <c r="LJR25" s="29"/>
      <c r="LJS25" s="29"/>
      <c r="LJT25" s="29"/>
      <c r="LJU25" s="29"/>
      <c r="LJV25" s="29"/>
      <c r="LJW25" s="29"/>
      <c r="LJX25" s="29"/>
      <c r="LJY25" s="29"/>
      <c r="LJZ25" s="29"/>
      <c r="LKA25" s="29"/>
      <c r="LKB25" s="29"/>
      <c r="LKC25" s="29"/>
      <c r="LKD25" s="29"/>
      <c r="LKE25" s="29"/>
      <c r="LKF25" s="29"/>
      <c r="LKG25" s="29"/>
      <c r="LKH25" s="29"/>
      <c r="LKI25" s="29"/>
      <c r="LKJ25" s="29"/>
      <c r="LKK25" s="29"/>
      <c r="LKL25" s="29"/>
      <c r="LKM25" s="29"/>
      <c r="LKN25" s="29"/>
      <c r="LKO25" s="29"/>
      <c r="LKP25" s="29"/>
      <c r="LKQ25" s="29"/>
      <c r="LKR25" s="29"/>
      <c r="LKS25" s="29"/>
      <c r="LKT25" s="29"/>
      <c r="LKU25" s="29"/>
      <c r="LKV25" s="29"/>
      <c r="LKW25" s="29"/>
      <c r="LKX25" s="29"/>
      <c r="LKY25" s="29"/>
      <c r="LKZ25" s="29"/>
      <c r="LLA25" s="29"/>
      <c r="LLB25" s="29"/>
      <c r="LLC25" s="29"/>
      <c r="LLD25" s="29"/>
      <c r="LLE25" s="29"/>
      <c r="LLF25" s="29"/>
      <c r="LLG25" s="29"/>
      <c r="LLH25" s="29"/>
      <c r="LLI25" s="29"/>
      <c r="LLJ25" s="29"/>
      <c r="LLK25" s="29"/>
      <c r="LLL25" s="29"/>
      <c r="LLM25" s="29"/>
      <c r="LLN25" s="29"/>
      <c r="LLO25" s="29"/>
      <c r="LLP25" s="29"/>
      <c r="LLQ25" s="29"/>
      <c r="LLR25" s="29"/>
      <c r="LLS25" s="29"/>
      <c r="LLT25" s="29"/>
      <c r="LLU25" s="29"/>
      <c r="LLV25" s="29"/>
      <c r="LLW25" s="29"/>
      <c r="LLX25" s="29"/>
      <c r="LLY25" s="29"/>
      <c r="LLZ25" s="29"/>
      <c r="LMA25" s="29"/>
      <c r="LMB25" s="29"/>
      <c r="LMC25" s="29"/>
      <c r="LMD25" s="29"/>
      <c r="LME25" s="29"/>
      <c r="LMF25" s="29"/>
      <c r="LMG25" s="29"/>
      <c r="LMH25" s="29"/>
      <c r="LMI25" s="29"/>
      <c r="LMJ25" s="29"/>
      <c r="LMK25" s="29"/>
      <c r="LML25" s="29"/>
      <c r="LMM25" s="29"/>
      <c r="LMN25" s="29"/>
      <c r="LMO25" s="29"/>
      <c r="LMP25" s="29"/>
      <c r="LMQ25" s="29"/>
      <c r="LMR25" s="29"/>
      <c r="LMS25" s="29"/>
      <c r="LMT25" s="29"/>
      <c r="LMU25" s="29"/>
      <c r="LMV25" s="29"/>
      <c r="LMW25" s="29"/>
      <c r="LMX25" s="29"/>
      <c r="LMY25" s="29"/>
      <c r="LMZ25" s="29"/>
      <c r="LNA25" s="29"/>
      <c r="LNB25" s="29"/>
      <c r="LNC25" s="29"/>
      <c r="LND25" s="29"/>
      <c r="LNE25" s="29"/>
      <c r="LNF25" s="29"/>
      <c r="LNG25" s="29"/>
      <c r="LNH25" s="29"/>
      <c r="LNI25" s="29"/>
      <c r="LNJ25" s="29"/>
      <c r="LNK25" s="29"/>
      <c r="LNL25" s="29"/>
      <c r="LNM25" s="29"/>
      <c r="LNN25" s="29"/>
      <c r="LNO25" s="29"/>
      <c r="LNP25" s="29"/>
      <c r="LNQ25" s="29"/>
      <c r="LNR25" s="29"/>
      <c r="LNS25" s="29"/>
      <c r="LNT25" s="29"/>
      <c r="LNU25" s="29"/>
      <c r="LNV25" s="29"/>
      <c r="LNW25" s="29"/>
      <c r="LNX25" s="29"/>
      <c r="LNY25" s="29"/>
      <c r="LNZ25" s="29"/>
      <c r="LOA25" s="29"/>
      <c r="LOB25" s="29"/>
      <c r="LOC25" s="29"/>
      <c r="LOD25" s="29"/>
      <c r="LOE25" s="29"/>
      <c r="LOF25" s="29"/>
      <c r="LOG25" s="29"/>
      <c r="LOH25" s="29"/>
      <c r="LOI25" s="29"/>
      <c r="LOJ25" s="29"/>
      <c r="LOK25" s="29"/>
      <c r="LOL25" s="29"/>
      <c r="LOM25" s="29"/>
      <c r="LON25" s="29"/>
      <c r="LOO25" s="29"/>
      <c r="LOP25" s="29"/>
      <c r="LOQ25" s="29"/>
      <c r="LOR25" s="29"/>
      <c r="LOS25" s="29"/>
      <c r="LOT25" s="29"/>
      <c r="LOU25" s="29"/>
      <c r="LOV25" s="29"/>
      <c r="LOW25" s="29"/>
      <c r="LOX25" s="29"/>
      <c r="LOY25" s="29"/>
      <c r="LOZ25" s="29"/>
      <c r="LPA25" s="29"/>
      <c r="LPB25" s="29"/>
      <c r="LPC25" s="29"/>
      <c r="LPD25" s="29"/>
      <c r="LPE25" s="29"/>
      <c r="LPF25" s="29"/>
      <c r="LPG25" s="29"/>
      <c r="LPH25" s="29"/>
      <c r="LPI25" s="29"/>
      <c r="LPJ25" s="29"/>
      <c r="LPK25" s="29"/>
      <c r="LPL25" s="29"/>
      <c r="LPM25" s="29"/>
      <c r="LPN25" s="29"/>
      <c r="LPO25" s="29"/>
      <c r="LPP25" s="29"/>
      <c r="LPQ25" s="29"/>
      <c r="LPR25" s="29"/>
      <c r="LPS25" s="29"/>
      <c r="LPT25" s="29"/>
      <c r="LPU25" s="29"/>
      <c r="LPV25" s="29"/>
      <c r="LPW25" s="29"/>
      <c r="LPX25" s="29"/>
      <c r="LPY25" s="29"/>
      <c r="LPZ25" s="29"/>
      <c r="LQA25" s="29"/>
      <c r="LQB25" s="29"/>
      <c r="LQC25" s="29"/>
      <c r="LQD25" s="29"/>
      <c r="LQE25" s="29"/>
      <c r="LQF25" s="29"/>
      <c r="LQG25" s="29"/>
      <c r="LQH25" s="29"/>
      <c r="LQI25" s="29"/>
      <c r="LQJ25" s="29"/>
      <c r="LQK25" s="29"/>
      <c r="LQL25" s="29"/>
      <c r="LQM25" s="29"/>
      <c r="LQN25" s="29"/>
      <c r="LQO25" s="29"/>
      <c r="LQP25" s="29"/>
      <c r="LQQ25" s="29"/>
      <c r="LQR25" s="29"/>
      <c r="LQS25" s="29"/>
      <c r="LQT25" s="29"/>
      <c r="LQU25" s="29"/>
      <c r="LQV25" s="29"/>
      <c r="LQW25" s="29"/>
      <c r="LQX25" s="29"/>
      <c r="LQY25" s="29"/>
      <c r="LQZ25" s="29"/>
      <c r="LRA25" s="29"/>
      <c r="LRB25" s="29"/>
      <c r="LRC25" s="29"/>
      <c r="LRD25" s="29"/>
      <c r="LRE25" s="29"/>
      <c r="LRF25" s="29"/>
      <c r="LRG25" s="29"/>
      <c r="LRH25" s="29"/>
      <c r="LRI25" s="29"/>
      <c r="LRJ25" s="29"/>
      <c r="LRK25" s="29"/>
      <c r="LRL25" s="29"/>
      <c r="LRM25" s="29"/>
      <c r="LRN25" s="29"/>
      <c r="LRO25" s="29"/>
      <c r="LRP25" s="29"/>
      <c r="LRQ25" s="29"/>
      <c r="LRR25" s="29"/>
      <c r="LRS25" s="29"/>
      <c r="LRT25" s="29"/>
      <c r="LRU25" s="29"/>
      <c r="LRV25" s="29"/>
      <c r="LRW25" s="29"/>
      <c r="LRX25" s="29"/>
      <c r="LRY25" s="29"/>
      <c r="LRZ25" s="29"/>
      <c r="LSA25" s="29"/>
      <c r="LSB25" s="29"/>
      <c r="LSC25" s="29"/>
      <c r="LSD25" s="29"/>
      <c r="LSE25" s="29"/>
      <c r="LSF25" s="29"/>
      <c r="LSG25" s="29"/>
      <c r="LSH25" s="29"/>
      <c r="LSI25" s="29"/>
      <c r="LSJ25" s="29"/>
      <c r="LSK25" s="29"/>
      <c r="LSL25" s="29"/>
      <c r="LSM25" s="29"/>
      <c r="LSN25" s="29"/>
      <c r="LSO25" s="29"/>
      <c r="LSP25" s="29"/>
      <c r="LSQ25" s="29"/>
      <c r="LSR25" s="29"/>
      <c r="LSS25" s="29"/>
      <c r="LST25" s="29"/>
      <c r="LSU25" s="29"/>
      <c r="LSV25" s="29"/>
      <c r="LSW25" s="29"/>
      <c r="LSX25" s="29"/>
      <c r="LSY25" s="29"/>
      <c r="LSZ25" s="29"/>
      <c r="LTA25" s="29"/>
      <c r="LTB25" s="29"/>
      <c r="LTC25" s="29"/>
      <c r="LTD25" s="29"/>
      <c r="LTE25" s="29"/>
      <c r="LTF25" s="29"/>
      <c r="LTG25" s="29"/>
      <c r="LTH25" s="29"/>
      <c r="LTI25" s="29"/>
      <c r="LTJ25" s="29"/>
      <c r="LTK25" s="29"/>
      <c r="LTL25" s="29"/>
      <c r="LTM25" s="29"/>
      <c r="LTN25" s="29"/>
      <c r="LTO25" s="29"/>
      <c r="LTP25" s="29"/>
      <c r="LTQ25" s="29"/>
      <c r="LTR25" s="29"/>
      <c r="LTS25" s="29"/>
      <c r="LTT25" s="29"/>
      <c r="LTU25" s="29"/>
      <c r="LTV25" s="29"/>
      <c r="LTW25" s="29"/>
      <c r="LTX25" s="29"/>
      <c r="LTY25" s="29"/>
      <c r="LTZ25" s="29"/>
      <c r="LUA25" s="29"/>
      <c r="LUB25" s="29"/>
      <c r="LUC25" s="29"/>
      <c r="LUD25" s="29"/>
      <c r="LUE25" s="29"/>
      <c r="LUF25" s="29"/>
      <c r="LUG25" s="29"/>
      <c r="LUH25" s="29"/>
      <c r="LUI25" s="29"/>
      <c r="LUJ25" s="29"/>
      <c r="LUK25" s="29"/>
      <c r="LUL25" s="29"/>
      <c r="LUM25" s="29"/>
      <c r="LUN25" s="29"/>
      <c r="LUO25" s="29"/>
      <c r="LUP25" s="29"/>
      <c r="LUQ25" s="29"/>
      <c r="LUR25" s="29"/>
      <c r="LUS25" s="29"/>
      <c r="LUT25" s="29"/>
      <c r="LUU25" s="29"/>
      <c r="LUV25" s="29"/>
      <c r="LUW25" s="29"/>
      <c r="LUX25" s="29"/>
      <c r="LUY25" s="29"/>
      <c r="LUZ25" s="29"/>
      <c r="LVA25" s="29"/>
      <c r="LVB25" s="29"/>
      <c r="LVC25" s="29"/>
      <c r="LVD25" s="29"/>
      <c r="LVE25" s="29"/>
      <c r="LVF25" s="29"/>
      <c r="LVG25" s="29"/>
      <c r="LVH25" s="29"/>
      <c r="LVI25" s="29"/>
      <c r="LVJ25" s="29"/>
      <c r="LVK25" s="29"/>
      <c r="LVL25" s="29"/>
      <c r="LVM25" s="29"/>
      <c r="LVN25" s="29"/>
      <c r="LVO25" s="29"/>
      <c r="LVP25" s="29"/>
      <c r="LVQ25" s="29"/>
      <c r="LVR25" s="29"/>
      <c r="LVS25" s="29"/>
      <c r="LVT25" s="29"/>
      <c r="LVU25" s="29"/>
      <c r="LVV25" s="29"/>
      <c r="LVW25" s="29"/>
      <c r="LVX25" s="29"/>
      <c r="LVY25" s="29"/>
      <c r="LVZ25" s="29"/>
      <c r="LWA25" s="29"/>
      <c r="LWB25" s="29"/>
      <c r="LWC25" s="29"/>
      <c r="LWD25" s="29"/>
      <c r="LWE25" s="29"/>
      <c r="LWF25" s="29"/>
      <c r="LWG25" s="29"/>
      <c r="LWH25" s="29"/>
      <c r="LWI25" s="29"/>
      <c r="LWJ25" s="29"/>
      <c r="LWK25" s="29"/>
      <c r="LWL25" s="29"/>
      <c r="LWM25" s="29"/>
      <c r="LWN25" s="29"/>
      <c r="LWO25" s="29"/>
      <c r="LWP25" s="29"/>
      <c r="LWQ25" s="29"/>
      <c r="LWR25" s="29"/>
      <c r="LWS25" s="29"/>
      <c r="LWT25" s="29"/>
      <c r="LWU25" s="29"/>
      <c r="LWV25" s="29"/>
      <c r="LWW25" s="29"/>
      <c r="LWX25" s="29"/>
      <c r="LWY25" s="29"/>
      <c r="LWZ25" s="29"/>
      <c r="LXA25" s="29"/>
      <c r="LXB25" s="29"/>
      <c r="LXC25" s="29"/>
      <c r="LXD25" s="29"/>
      <c r="LXE25" s="29"/>
      <c r="LXF25" s="29"/>
      <c r="LXG25" s="29"/>
      <c r="LXH25" s="29"/>
      <c r="LXI25" s="29"/>
      <c r="LXJ25" s="29"/>
      <c r="LXK25" s="29"/>
      <c r="LXL25" s="29"/>
      <c r="LXM25" s="29"/>
      <c r="LXN25" s="29"/>
      <c r="LXO25" s="29"/>
      <c r="LXP25" s="29"/>
      <c r="LXQ25" s="29"/>
      <c r="LXR25" s="29"/>
      <c r="LXS25" s="29"/>
      <c r="LXT25" s="29"/>
      <c r="LXU25" s="29"/>
      <c r="LXV25" s="29"/>
      <c r="LXW25" s="29"/>
      <c r="LXX25" s="29"/>
      <c r="LXY25" s="29"/>
      <c r="LXZ25" s="29"/>
      <c r="LYA25" s="29"/>
      <c r="LYB25" s="29"/>
      <c r="LYC25" s="29"/>
      <c r="LYD25" s="29"/>
      <c r="LYE25" s="29"/>
      <c r="LYF25" s="29"/>
      <c r="LYG25" s="29"/>
      <c r="LYH25" s="29"/>
      <c r="LYI25" s="29"/>
      <c r="LYJ25" s="29"/>
      <c r="LYK25" s="29"/>
      <c r="LYL25" s="29"/>
      <c r="LYM25" s="29"/>
      <c r="LYN25" s="29"/>
      <c r="LYO25" s="29"/>
      <c r="LYP25" s="29"/>
      <c r="LYQ25" s="29"/>
      <c r="LYR25" s="29"/>
      <c r="LYS25" s="29"/>
      <c r="LYT25" s="29"/>
      <c r="LYU25" s="29"/>
      <c r="LYV25" s="29"/>
      <c r="LYW25" s="29"/>
      <c r="LYX25" s="29"/>
      <c r="LYY25" s="29"/>
      <c r="LYZ25" s="29"/>
      <c r="LZA25" s="29"/>
      <c r="LZB25" s="29"/>
      <c r="LZC25" s="29"/>
      <c r="LZD25" s="29"/>
      <c r="LZE25" s="29"/>
      <c r="LZF25" s="29"/>
      <c r="LZG25" s="29"/>
      <c r="LZH25" s="29"/>
      <c r="LZI25" s="29"/>
      <c r="LZJ25" s="29"/>
      <c r="LZK25" s="29"/>
      <c r="LZL25" s="29"/>
      <c r="LZM25" s="29"/>
      <c r="LZN25" s="29"/>
      <c r="LZO25" s="29"/>
      <c r="LZP25" s="29"/>
      <c r="LZQ25" s="29"/>
      <c r="LZR25" s="29"/>
      <c r="LZS25" s="29"/>
      <c r="LZT25" s="29"/>
      <c r="LZU25" s="29"/>
      <c r="LZV25" s="29"/>
      <c r="LZW25" s="29"/>
      <c r="LZX25" s="29"/>
      <c r="LZY25" s="29"/>
      <c r="LZZ25" s="29"/>
      <c r="MAA25" s="29"/>
      <c r="MAB25" s="29"/>
      <c r="MAC25" s="29"/>
      <c r="MAD25" s="29"/>
      <c r="MAE25" s="29"/>
      <c r="MAF25" s="29"/>
      <c r="MAG25" s="29"/>
      <c r="MAH25" s="29"/>
      <c r="MAI25" s="29"/>
      <c r="MAJ25" s="29"/>
      <c r="MAK25" s="29"/>
      <c r="MAL25" s="29"/>
      <c r="MAM25" s="29"/>
      <c r="MAN25" s="29"/>
      <c r="MAO25" s="29"/>
      <c r="MAP25" s="29"/>
      <c r="MAQ25" s="29"/>
      <c r="MAR25" s="29"/>
      <c r="MAS25" s="29"/>
      <c r="MAT25" s="29"/>
      <c r="MAU25" s="29"/>
      <c r="MAV25" s="29"/>
      <c r="MAW25" s="29"/>
      <c r="MAX25" s="29"/>
      <c r="MAY25" s="29"/>
      <c r="MAZ25" s="29"/>
      <c r="MBA25" s="29"/>
      <c r="MBB25" s="29"/>
      <c r="MBC25" s="29"/>
      <c r="MBD25" s="29"/>
      <c r="MBE25" s="29"/>
      <c r="MBF25" s="29"/>
      <c r="MBG25" s="29"/>
      <c r="MBH25" s="29"/>
      <c r="MBI25" s="29"/>
      <c r="MBJ25" s="29"/>
      <c r="MBK25" s="29"/>
      <c r="MBL25" s="29"/>
      <c r="MBM25" s="29"/>
      <c r="MBN25" s="29"/>
      <c r="MBO25" s="29"/>
      <c r="MBP25" s="29"/>
      <c r="MBQ25" s="29"/>
      <c r="MBR25" s="29"/>
      <c r="MBS25" s="29"/>
      <c r="MBT25" s="29"/>
      <c r="MBU25" s="29"/>
      <c r="MBV25" s="29"/>
      <c r="MBW25" s="29"/>
      <c r="MBX25" s="29"/>
      <c r="MBY25" s="29"/>
      <c r="MBZ25" s="29"/>
      <c r="MCA25" s="29"/>
      <c r="MCB25" s="29"/>
      <c r="MCC25" s="29"/>
      <c r="MCD25" s="29"/>
      <c r="MCE25" s="29"/>
      <c r="MCF25" s="29"/>
      <c r="MCG25" s="29"/>
      <c r="MCH25" s="29"/>
      <c r="MCI25" s="29"/>
      <c r="MCJ25" s="29"/>
      <c r="MCK25" s="29"/>
      <c r="MCL25" s="29"/>
      <c r="MCM25" s="29"/>
      <c r="MCN25" s="29"/>
      <c r="MCO25" s="29"/>
      <c r="MCP25" s="29"/>
      <c r="MCQ25" s="29"/>
      <c r="MCR25" s="29"/>
      <c r="MCS25" s="29"/>
      <c r="MCT25" s="29"/>
      <c r="MCU25" s="29"/>
      <c r="MCV25" s="29"/>
      <c r="MCW25" s="29"/>
      <c r="MCX25" s="29"/>
      <c r="MCY25" s="29"/>
      <c r="MCZ25" s="29"/>
      <c r="MDA25" s="29"/>
      <c r="MDB25" s="29"/>
      <c r="MDC25" s="29"/>
      <c r="MDD25" s="29"/>
      <c r="MDE25" s="29"/>
      <c r="MDF25" s="29"/>
      <c r="MDG25" s="29"/>
      <c r="MDH25" s="29"/>
      <c r="MDI25" s="29"/>
      <c r="MDJ25" s="29"/>
      <c r="MDK25" s="29"/>
      <c r="MDL25" s="29"/>
      <c r="MDM25" s="29"/>
      <c r="MDN25" s="29"/>
      <c r="MDO25" s="29"/>
      <c r="MDP25" s="29"/>
      <c r="MDQ25" s="29"/>
      <c r="MDR25" s="29"/>
      <c r="MDS25" s="29"/>
      <c r="MDT25" s="29"/>
      <c r="MDU25" s="29"/>
      <c r="MDV25" s="29"/>
      <c r="MDW25" s="29"/>
      <c r="MDX25" s="29"/>
      <c r="MDY25" s="29"/>
      <c r="MDZ25" s="29"/>
      <c r="MEA25" s="29"/>
      <c r="MEB25" s="29"/>
      <c r="MEC25" s="29"/>
      <c r="MED25" s="29"/>
      <c r="MEE25" s="29"/>
      <c r="MEF25" s="29"/>
      <c r="MEG25" s="29"/>
      <c r="MEH25" s="29"/>
      <c r="MEI25" s="29"/>
      <c r="MEJ25" s="29"/>
      <c r="MEK25" s="29"/>
      <c r="MEL25" s="29"/>
      <c r="MEM25" s="29"/>
      <c r="MEN25" s="29"/>
      <c r="MEO25" s="29"/>
      <c r="MEP25" s="29"/>
      <c r="MEQ25" s="29"/>
      <c r="MER25" s="29"/>
      <c r="MES25" s="29"/>
      <c r="MET25" s="29"/>
      <c r="MEU25" s="29"/>
      <c r="MEV25" s="29"/>
      <c r="MEW25" s="29"/>
      <c r="MEX25" s="29"/>
      <c r="MEY25" s="29"/>
      <c r="MEZ25" s="29"/>
      <c r="MFA25" s="29"/>
      <c r="MFB25" s="29"/>
      <c r="MFC25" s="29"/>
      <c r="MFD25" s="29"/>
      <c r="MFE25" s="29"/>
      <c r="MFF25" s="29"/>
      <c r="MFG25" s="29"/>
      <c r="MFH25" s="29"/>
      <c r="MFI25" s="29"/>
      <c r="MFJ25" s="29"/>
      <c r="MFK25" s="29"/>
      <c r="MFL25" s="29"/>
      <c r="MFM25" s="29"/>
      <c r="MFN25" s="29"/>
      <c r="MFO25" s="29"/>
      <c r="MFP25" s="29"/>
      <c r="MFQ25" s="29"/>
      <c r="MFR25" s="29"/>
      <c r="MFS25" s="29"/>
      <c r="MFT25" s="29"/>
      <c r="MFU25" s="29"/>
      <c r="MFV25" s="29"/>
      <c r="MFW25" s="29"/>
      <c r="MFX25" s="29"/>
      <c r="MFY25" s="29"/>
      <c r="MFZ25" s="29"/>
      <c r="MGA25" s="29"/>
      <c r="MGB25" s="29"/>
      <c r="MGC25" s="29"/>
      <c r="MGD25" s="29"/>
      <c r="MGE25" s="29"/>
      <c r="MGF25" s="29"/>
      <c r="MGG25" s="29"/>
      <c r="MGH25" s="29"/>
      <c r="MGI25" s="29"/>
      <c r="MGJ25" s="29"/>
      <c r="MGK25" s="29"/>
      <c r="MGL25" s="29"/>
      <c r="MGM25" s="29"/>
      <c r="MGN25" s="29"/>
      <c r="MGO25" s="29"/>
      <c r="MGP25" s="29"/>
      <c r="MGQ25" s="29"/>
      <c r="MGR25" s="29"/>
      <c r="MGS25" s="29"/>
      <c r="MGT25" s="29"/>
      <c r="MGU25" s="29"/>
      <c r="MGV25" s="29"/>
      <c r="MGW25" s="29"/>
      <c r="MGX25" s="29"/>
      <c r="MGY25" s="29"/>
      <c r="MGZ25" s="29"/>
      <c r="MHA25" s="29"/>
      <c r="MHB25" s="29"/>
      <c r="MHC25" s="29"/>
      <c r="MHD25" s="29"/>
      <c r="MHE25" s="29"/>
      <c r="MHF25" s="29"/>
      <c r="MHG25" s="29"/>
      <c r="MHH25" s="29"/>
      <c r="MHI25" s="29"/>
      <c r="MHJ25" s="29"/>
      <c r="MHK25" s="29"/>
      <c r="MHL25" s="29"/>
      <c r="MHM25" s="29"/>
      <c r="MHN25" s="29"/>
      <c r="MHO25" s="29"/>
      <c r="MHP25" s="29"/>
      <c r="MHQ25" s="29"/>
      <c r="MHR25" s="29"/>
      <c r="MHS25" s="29"/>
      <c r="MHT25" s="29"/>
      <c r="MHU25" s="29"/>
      <c r="MHV25" s="29"/>
      <c r="MHW25" s="29"/>
      <c r="MHX25" s="29"/>
      <c r="MHY25" s="29"/>
      <c r="MHZ25" s="29"/>
      <c r="MIA25" s="29"/>
      <c r="MIB25" s="29"/>
      <c r="MIC25" s="29"/>
      <c r="MID25" s="29"/>
      <c r="MIE25" s="29"/>
      <c r="MIF25" s="29"/>
      <c r="MIG25" s="29"/>
      <c r="MIH25" s="29"/>
      <c r="MII25" s="29"/>
      <c r="MIJ25" s="29"/>
      <c r="MIK25" s="29"/>
      <c r="MIL25" s="29"/>
      <c r="MIM25" s="29"/>
      <c r="MIN25" s="29"/>
      <c r="MIO25" s="29"/>
      <c r="MIP25" s="29"/>
      <c r="MIQ25" s="29"/>
      <c r="MIR25" s="29"/>
      <c r="MIS25" s="29"/>
      <c r="MIT25" s="29"/>
      <c r="MIU25" s="29"/>
      <c r="MIV25" s="29"/>
      <c r="MIW25" s="29"/>
      <c r="MIX25" s="29"/>
      <c r="MIY25" s="29"/>
      <c r="MIZ25" s="29"/>
      <c r="MJA25" s="29"/>
      <c r="MJB25" s="29"/>
      <c r="MJC25" s="29"/>
      <c r="MJD25" s="29"/>
      <c r="MJE25" s="29"/>
      <c r="MJF25" s="29"/>
      <c r="MJG25" s="29"/>
      <c r="MJH25" s="29"/>
      <c r="MJI25" s="29"/>
      <c r="MJJ25" s="29"/>
      <c r="MJK25" s="29"/>
      <c r="MJL25" s="29"/>
      <c r="MJM25" s="29"/>
      <c r="MJN25" s="29"/>
      <c r="MJO25" s="29"/>
      <c r="MJP25" s="29"/>
      <c r="MJQ25" s="29"/>
      <c r="MJR25" s="29"/>
      <c r="MJS25" s="29"/>
      <c r="MJT25" s="29"/>
      <c r="MJU25" s="29"/>
      <c r="MJV25" s="29"/>
      <c r="MJW25" s="29"/>
      <c r="MJX25" s="29"/>
      <c r="MJY25" s="29"/>
      <c r="MJZ25" s="29"/>
      <c r="MKA25" s="29"/>
      <c r="MKB25" s="29"/>
      <c r="MKC25" s="29"/>
      <c r="MKD25" s="29"/>
      <c r="MKE25" s="29"/>
      <c r="MKF25" s="29"/>
      <c r="MKG25" s="29"/>
      <c r="MKH25" s="29"/>
      <c r="MKI25" s="29"/>
      <c r="MKJ25" s="29"/>
      <c r="MKK25" s="29"/>
      <c r="MKL25" s="29"/>
      <c r="MKM25" s="29"/>
      <c r="MKN25" s="29"/>
      <c r="MKO25" s="29"/>
      <c r="MKP25" s="29"/>
      <c r="MKQ25" s="29"/>
      <c r="MKR25" s="29"/>
      <c r="MKS25" s="29"/>
      <c r="MKT25" s="29"/>
      <c r="MKU25" s="29"/>
      <c r="MKV25" s="29"/>
      <c r="MKW25" s="29"/>
      <c r="MKX25" s="29"/>
      <c r="MKY25" s="29"/>
      <c r="MKZ25" s="29"/>
      <c r="MLA25" s="29"/>
      <c r="MLB25" s="29"/>
      <c r="MLC25" s="29"/>
      <c r="MLD25" s="29"/>
      <c r="MLE25" s="29"/>
      <c r="MLF25" s="29"/>
      <c r="MLG25" s="29"/>
      <c r="MLH25" s="29"/>
      <c r="MLI25" s="29"/>
      <c r="MLJ25" s="29"/>
      <c r="MLK25" s="29"/>
      <c r="MLL25" s="29"/>
      <c r="MLM25" s="29"/>
      <c r="MLN25" s="29"/>
      <c r="MLO25" s="29"/>
      <c r="MLP25" s="29"/>
      <c r="MLQ25" s="29"/>
      <c r="MLR25" s="29"/>
      <c r="MLS25" s="29"/>
      <c r="MLT25" s="29"/>
      <c r="MLU25" s="29"/>
      <c r="MLV25" s="29"/>
      <c r="MLW25" s="29"/>
      <c r="MLX25" s="29"/>
      <c r="MLY25" s="29"/>
      <c r="MLZ25" s="29"/>
      <c r="MMA25" s="29"/>
      <c r="MMB25" s="29"/>
      <c r="MMC25" s="29"/>
      <c r="MMD25" s="29"/>
      <c r="MME25" s="29"/>
      <c r="MMF25" s="29"/>
      <c r="MMG25" s="29"/>
      <c r="MMH25" s="29"/>
      <c r="MMI25" s="29"/>
      <c r="MMJ25" s="29"/>
      <c r="MMK25" s="29"/>
      <c r="MML25" s="29"/>
      <c r="MMM25" s="29"/>
      <c r="MMN25" s="29"/>
      <c r="MMO25" s="29"/>
      <c r="MMP25" s="29"/>
      <c r="MMQ25" s="29"/>
      <c r="MMR25" s="29"/>
      <c r="MMS25" s="29"/>
      <c r="MMT25" s="29"/>
      <c r="MMU25" s="29"/>
      <c r="MMV25" s="29"/>
      <c r="MMW25" s="29"/>
      <c r="MMX25" s="29"/>
      <c r="MMY25" s="29"/>
      <c r="MMZ25" s="29"/>
      <c r="MNA25" s="29"/>
      <c r="MNB25" s="29"/>
      <c r="MNC25" s="29"/>
      <c r="MND25" s="29"/>
      <c r="MNE25" s="29"/>
      <c r="MNF25" s="29"/>
      <c r="MNG25" s="29"/>
      <c r="MNH25" s="29"/>
      <c r="MNI25" s="29"/>
      <c r="MNJ25" s="29"/>
      <c r="MNK25" s="29"/>
      <c r="MNL25" s="29"/>
      <c r="MNM25" s="29"/>
      <c r="MNN25" s="29"/>
      <c r="MNO25" s="29"/>
      <c r="MNP25" s="29"/>
      <c r="MNQ25" s="29"/>
      <c r="MNR25" s="29"/>
      <c r="MNS25" s="29"/>
      <c r="MNT25" s="29"/>
      <c r="MNU25" s="29"/>
      <c r="MNV25" s="29"/>
      <c r="MNW25" s="29"/>
      <c r="MNX25" s="29"/>
      <c r="MNY25" s="29"/>
      <c r="MNZ25" s="29"/>
      <c r="MOA25" s="29"/>
      <c r="MOB25" s="29"/>
      <c r="MOC25" s="29"/>
      <c r="MOD25" s="29"/>
      <c r="MOE25" s="29"/>
      <c r="MOF25" s="29"/>
      <c r="MOG25" s="29"/>
      <c r="MOH25" s="29"/>
      <c r="MOI25" s="29"/>
      <c r="MOJ25" s="29"/>
      <c r="MOK25" s="29"/>
      <c r="MOL25" s="29"/>
      <c r="MOM25" s="29"/>
      <c r="MON25" s="29"/>
      <c r="MOO25" s="29"/>
      <c r="MOP25" s="29"/>
      <c r="MOQ25" s="29"/>
      <c r="MOR25" s="29"/>
      <c r="MOS25" s="29"/>
      <c r="MOT25" s="29"/>
      <c r="MOU25" s="29"/>
      <c r="MOV25" s="29"/>
      <c r="MOW25" s="29"/>
      <c r="MOX25" s="29"/>
      <c r="MOY25" s="29"/>
      <c r="MOZ25" s="29"/>
      <c r="MPA25" s="29"/>
      <c r="MPB25" s="29"/>
      <c r="MPC25" s="29"/>
      <c r="MPD25" s="29"/>
      <c r="MPE25" s="29"/>
      <c r="MPF25" s="29"/>
      <c r="MPG25" s="29"/>
      <c r="MPH25" s="29"/>
      <c r="MPI25" s="29"/>
      <c r="MPJ25" s="29"/>
      <c r="MPK25" s="29"/>
      <c r="MPL25" s="29"/>
      <c r="MPM25" s="29"/>
      <c r="MPN25" s="29"/>
      <c r="MPO25" s="29"/>
      <c r="MPP25" s="29"/>
      <c r="MPQ25" s="29"/>
      <c r="MPR25" s="29"/>
      <c r="MPS25" s="29"/>
      <c r="MPT25" s="29"/>
      <c r="MPU25" s="29"/>
      <c r="MPV25" s="29"/>
      <c r="MPW25" s="29"/>
      <c r="MPX25" s="29"/>
      <c r="MPY25" s="29"/>
      <c r="MPZ25" s="29"/>
      <c r="MQA25" s="29"/>
      <c r="MQB25" s="29"/>
      <c r="MQC25" s="29"/>
      <c r="MQD25" s="29"/>
      <c r="MQE25" s="29"/>
      <c r="MQF25" s="29"/>
      <c r="MQG25" s="29"/>
      <c r="MQH25" s="29"/>
      <c r="MQI25" s="29"/>
      <c r="MQJ25" s="29"/>
      <c r="MQK25" s="29"/>
      <c r="MQL25" s="29"/>
      <c r="MQM25" s="29"/>
      <c r="MQN25" s="29"/>
      <c r="MQO25" s="29"/>
      <c r="MQP25" s="29"/>
      <c r="MQQ25" s="29"/>
      <c r="MQR25" s="29"/>
      <c r="MQS25" s="29"/>
      <c r="MQT25" s="29"/>
      <c r="MQU25" s="29"/>
      <c r="MQV25" s="29"/>
      <c r="MQW25" s="29"/>
      <c r="MQX25" s="29"/>
      <c r="MQY25" s="29"/>
      <c r="MQZ25" s="29"/>
      <c r="MRA25" s="29"/>
      <c r="MRB25" s="29"/>
      <c r="MRC25" s="29"/>
      <c r="MRD25" s="29"/>
      <c r="MRE25" s="29"/>
      <c r="MRF25" s="29"/>
      <c r="MRG25" s="29"/>
      <c r="MRH25" s="29"/>
      <c r="MRI25" s="29"/>
      <c r="MRJ25" s="29"/>
      <c r="MRK25" s="29"/>
      <c r="MRL25" s="29"/>
      <c r="MRM25" s="29"/>
      <c r="MRN25" s="29"/>
      <c r="MRO25" s="29"/>
      <c r="MRP25" s="29"/>
      <c r="MRQ25" s="29"/>
      <c r="MRR25" s="29"/>
      <c r="MRS25" s="29"/>
      <c r="MRT25" s="29"/>
      <c r="MRU25" s="29"/>
      <c r="MRV25" s="29"/>
      <c r="MRW25" s="29"/>
      <c r="MRX25" s="29"/>
      <c r="MRY25" s="29"/>
      <c r="MRZ25" s="29"/>
      <c r="MSA25" s="29"/>
      <c r="MSB25" s="29"/>
      <c r="MSC25" s="29"/>
      <c r="MSD25" s="29"/>
      <c r="MSE25" s="29"/>
      <c r="MSF25" s="29"/>
      <c r="MSG25" s="29"/>
      <c r="MSH25" s="29"/>
      <c r="MSI25" s="29"/>
      <c r="MSJ25" s="29"/>
      <c r="MSK25" s="29"/>
      <c r="MSL25" s="29"/>
      <c r="MSM25" s="29"/>
      <c r="MSN25" s="29"/>
      <c r="MSO25" s="29"/>
      <c r="MSP25" s="29"/>
      <c r="MSQ25" s="29"/>
      <c r="MSR25" s="29"/>
      <c r="MSS25" s="29"/>
      <c r="MST25" s="29"/>
      <c r="MSU25" s="29"/>
      <c r="MSV25" s="29"/>
      <c r="MSW25" s="29"/>
      <c r="MSX25" s="29"/>
      <c r="MSY25" s="29"/>
      <c r="MSZ25" s="29"/>
      <c r="MTA25" s="29"/>
      <c r="MTB25" s="29"/>
      <c r="MTC25" s="29"/>
      <c r="MTD25" s="29"/>
      <c r="MTE25" s="29"/>
      <c r="MTF25" s="29"/>
      <c r="MTG25" s="29"/>
      <c r="MTH25" s="29"/>
      <c r="MTI25" s="29"/>
      <c r="MTJ25" s="29"/>
      <c r="MTK25" s="29"/>
      <c r="MTL25" s="29"/>
      <c r="MTM25" s="29"/>
      <c r="MTN25" s="29"/>
      <c r="MTO25" s="29"/>
      <c r="MTP25" s="29"/>
      <c r="MTQ25" s="29"/>
      <c r="MTR25" s="29"/>
      <c r="MTS25" s="29"/>
      <c r="MTT25" s="29"/>
      <c r="MTU25" s="29"/>
      <c r="MTV25" s="29"/>
      <c r="MTW25" s="29"/>
      <c r="MTX25" s="29"/>
      <c r="MTY25" s="29"/>
      <c r="MTZ25" s="29"/>
      <c r="MUA25" s="29"/>
      <c r="MUB25" s="29"/>
      <c r="MUC25" s="29"/>
      <c r="MUD25" s="29"/>
      <c r="MUE25" s="29"/>
      <c r="MUF25" s="29"/>
      <c r="MUG25" s="29"/>
      <c r="MUH25" s="29"/>
      <c r="MUI25" s="29"/>
      <c r="MUJ25" s="29"/>
      <c r="MUK25" s="29"/>
      <c r="MUL25" s="29"/>
      <c r="MUM25" s="29"/>
      <c r="MUN25" s="29"/>
      <c r="MUO25" s="29"/>
      <c r="MUP25" s="29"/>
      <c r="MUQ25" s="29"/>
      <c r="MUR25" s="29"/>
      <c r="MUS25" s="29"/>
      <c r="MUT25" s="29"/>
      <c r="MUU25" s="29"/>
      <c r="MUV25" s="29"/>
      <c r="MUW25" s="29"/>
      <c r="MUX25" s="29"/>
      <c r="MUY25" s="29"/>
      <c r="MUZ25" s="29"/>
      <c r="MVA25" s="29"/>
      <c r="MVB25" s="29"/>
      <c r="MVC25" s="29"/>
      <c r="MVD25" s="29"/>
      <c r="MVE25" s="29"/>
      <c r="MVF25" s="29"/>
      <c r="MVG25" s="29"/>
      <c r="MVH25" s="29"/>
      <c r="MVI25" s="29"/>
      <c r="MVJ25" s="29"/>
      <c r="MVK25" s="29"/>
      <c r="MVL25" s="29"/>
      <c r="MVM25" s="29"/>
      <c r="MVN25" s="29"/>
      <c r="MVO25" s="29"/>
      <c r="MVP25" s="29"/>
      <c r="MVQ25" s="29"/>
      <c r="MVR25" s="29"/>
      <c r="MVS25" s="29"/>
      <c r="MVT25" s="29"/>
      <c r="MVU25" s="29"/>
      <c r="MVV25" s="29"/>
      <c r="MVW25" s="29"/>
      <c r="MVX25" s="29"/>
      <c r="MVY25" s="29"/>
      <c r="MVZ25" s="29"/>
      <c r="MWA25" s="29"/>
      <c r="MWB25" s="29"/>
      <c r="MWC25" s="29"/>
      <c r="MWD25" s="29"/>
      <c r="MWE25" s="29"/>
      <c r="MWF25" s="29"/>
      <c r="MWG25" s="29"/>
      <c r="MWH25" s="29"/>
      <c r="MWI25" s="29"/>
      <c r="MWJ25" s="29"/>
      <c r="MWK25" s="29"/>
      <c r="MWL25" s="29"/>
      <c r="MWM25" s="29"/>
      <c r="MWN25" s="29"/>
      <c r="MWO25" s="29"/>
      <c r="MWP25" s="29"/>
      <c r="MWQ25" s="29"/>
      <c r="MWR25" s="29"/>
      <c r="MWS25" s="29"/>
      <c r="MWT25" s="29"/>
      <c r="MWU25" s="29"/>
      <c r="MWV25" s="29"/>
      <c r="MWW25" s="29"/>
      <c r="MWX25" s="29"/>
      <c r="MWY25" s="29"/>
      <c r="MWZ25" s="29"/>
      <c r="MXA25" s="29"/>
      <c r="MXB25" s="29"/>
      <c r="MXC25" s="29"/>
      <c r="MXD25" s="29"/>
      <c r="MXE25" s="29"/>
      <c r="MXF25" s="29"/>
      <c r="MXG25" s="29"/>
      <c r="MXH25" s="29"/>
      <c r="MXI25" s="29"/>
      <c r="MXJ25" s="29"/>
      <c r="MXK25" s="29"/>
      <c r="MXL25" s="29"/>
      <c r="MXM25" s="29"/>
      <c r="MXN25" s="29"/>
      <c r="MXO25" s="29"/>
      <c r="MXP25" s="29"/>
      <c r="MXQ25" s="29"/>
      <c r="MXR25" s="29"/>
      <c r="MXS25" s="29"/>
      <c r="MXT25" s="29"/>
      <c r="MXU25" s="29"/>
      <c r="MXV25" s="29"/>
      <c r="MXW25" s="29"/>
      <c r="MXX25" s="29"/>
      <c r="MXY25" s="29"/>
      <c r="MXZ25" s="29"/>
      <c r="MYA25" s="29"/>
      <c r="MYB25" s="29"/>
      <c r="MYC25" s="29"/>
      <c r="MYD25" s="29"/>
      <c r="MYE25" s="29"/>
      <c r="MYF25" s="29"/>
      <c r="MYG25" s="29"/>
      <c r="MYH25" s="29"/>
      <c r="MYI25" s="29"/>
      <c r="MYJ25" s="29"/>
      <c r="MYK25" s="29"/>
      <c r="MYL25" s="29"/>
      <c r="MYM25" s="29"/>
      <c r="MYN25" s="29"/>
      <c r="MYO25" s="29"/>
      <c r="MYP25" s="29"/>
      <c r="MYQ25" s="29"/>
      <c r="MYR25" s="29"/>
      <c r="MYS25" s="29"/>
      <c r="MYT25" s="29"/>
      <c r="MYU25" s="29"/>
      <c r="MYV25" s="29"/>
      <c r="MYW25" s="29"/>
      <c r="MYX25" s="29"/>
      <c r="MYY25" s="29"/>
      <c r="MYZ25" s="29"/>
      <c r="MZA25" s="29"/>
      <c r="MZB25" s="29"/>
      <c r="MZC25" s="29"/>
      <c r="MZD25" s="29"/>
      <c r="MZE25" s="29"/>
      <c r="MZF25" s="29"/>
      <c r="MZG25" s="29"/>
      <c r="MZH25" s="29"/>
      <c r="MZI25" s="29"/>
      <c r="MZJ25" s="29"/>
      <c r="MZK25" s="29"/>
      <c r="MZL25" s="29"/>
      <c r="MZM25" s="29"/>
      <c r="MZN25" s="29"/>
      <c r="MZO25" s="29"/>
      <c r="MZP25" s="29"/>
      <c r="MZQ25" s="29"/>
      <c r="MZR25" s="29"/>
      <c r="MZS25" s="29"/>
      <c r="MZT25" s="29"/>
      <c r="MZU25" s="29"/>
      <c r="MZV25" s="29"/>
      <c r="MZW25" s="29"/>
      <c r="MZX25" s="29"/>
      <c r="MZY25" s="29"/>
      <c r="MZZ25" s="29"/>
      <c r="NAA25" s="29"/>
      <c r="NAB25" s="29"/>
      <c r="NAC25" s="29"/>
      <c r="NAD25" s="29"/>
      <c r="NAE25" s="29"/>
      <c r="NAF25" s="29"/>
      <c r="NAG25" s="29"/>
      <c r="NAH25" s="29"/>
      <c r="NAI25" s="29"/>
      <c r="NAJ25" s="29"/>
      <c r="NAK25" s="29"/>
      <c r="NAL25" s="29"/>
      <c r="NAM25" s="29"/>
      <c r="NAN25" s="29"/>
      <c r="NAO25" s="29"/>
      <c r="NAP25" s="29"/>
      <c r="NAQ25" s="29"/>
      <c r="NAR25" s="29"/>
      <c r="NAS25" s="29"/>
      <c r="NAT25" s="29"/>
      <c r="NAU25" s="29"/>
      <c r="NAV25" s="29"/>
      <c r="NAW25" s="29"/>
      <c r="NAX25" s="29"/>
      <c r="NAY25" s="29"/>
      <c r="NAZ25" s="29"/>
      <c r="NBA25" s="29"/>
      <c r="NBB25" s="29"/>
      <c r="NBC25" s="29"/>
      <c r="NBD25" s="29"/>
      <c r="NBE25" s="29"/>
      <c r="NBF25" s="29"/>
      <c r="NBG25" s="29"/>
      <c r="NBH25" s="29"/>
      <c r="NBI25" s="29"/>
      <c r="NBJ25" s="29"/>
      <c r="NBK25" s="29"/>
      <c r="NBL25" s="29"/>
      <c r="NBM25" s="29"/>
      <c r="NBN25" s="29"/>
      <c r="NBO25" s="29"/>
      <c r="NBP25" s="29"/>
      <c r="NBQ25" s="29"/>
      <c r="NBR25" s="29"/>
      <c r="NBS25" s="29"/>
      <c r="NBT25" s="29"/>
      <c r="NBU25" s="29"/>
      <c r="NBV25" s="29"/>
      <c r="NBW25" s="29"/>
      <c r="NBX25" s="29"/>
      <c r="NBY25" s="29"/>
      <c r="NBZ25" s="29"/>
      <c r="NCA25" s="29"/>
      <c r="NCB25" s="29"/>
      <c r="NCC25" s="29"/>
      <c r="NCD25" s="29"/>
      <c r="NCE25" s="29"/>
      <c r="NCF25" s="29"/>
      <c r="NCG25" s="29"/>
      <c r="NCH25" s="29"/>
      <c r="NCI25" s="29"/>
      <c r="NCJ25" s="29"/>
      <c r="NCK25" s="29"/>
      <c r="NCL25" s="29"/>
      <c r="NCM25" s="29"/>
      <c r="NCN25" s="29"/>
      <c r="NCO25" s="29"/>
      <c r="NCP25" s="29"/>
      <c r="NCQ25" s="29"/>
      <c r="NCR25" s="29"/>
      <c r="NCS25" s="29"/>
      <c r="NCT25" s="29"/>
      <c r="NCU25" s="29"/>
      <c r="NCV25" s="29"/>
      <c r="NCW25" s="29"/>
      <c r="NCX25" s="29"/>
      <c r="NCY25" s="29"/>
      <c r="NCZ25" s="29"/>
      <c r="NDA25" s="29"/>
      <c r="NDB25" s="29"/>
      <c r="NDC25" s="29"/>
      <c r="NDD25" s="29"/>
      <c r="NDE25" s="29"/>
      <c r="NDF25" s="29"/>
      <c r="NDG25" s="29"/>
      <c r="NDH25" s="29"/>
      <c r="NDI25" s="29"/>
      <c r="NDJ25" s="29"/>
      <c r="NDK25" s="29"/>
      <c r="NDL25" s="29"/>
      <c r="NDM25" s="29"/>
      <c r="NDN25" s="29"/>
      <c r="NDO25" s="29"/>
      <c r="NDP25" s="29"/>
      <c r="NDQ25" s="29"/>
      <c r="NDR25" s="29"/>
      <c r="NDS25" s="29"/>
      <c r="NDT25" s="29"/>
      <c r="NDU25" s="29"/>
      <c r="NDV25" s="29"/>
      <c r="NDW25" s="29"/>
      <c r="NDX25" s="29"/>
      <c r="NDY25" s="29"/>
      <c r="NDZ25" s="29"/>
      <c r="NEA25" s="29"/>
      <c r="NEB25" s="29"/>
      <c r="NEC25" s="29"/>
      <c r="NED25" s="29"/>
      <c r="NEE25" s="29"/>
      <c r="NEF25" s="29"/>
      <c r="NEG25" s="29"/>
      <c r="NEH25" s="29"/>
      <c r="NEI25" s="29"/>
      <c r="NEJ25" s="29"/>
      <c r="NEK25" s="29"/>
      <c r="NEL25" s="29"/>
      <c r="NEM25" s="29"/>
      <c r="NEN25" s="29"/>
      <c r="NEO25" s="29"/>
      <c r="NEP25" s="29"/>
      <c r="NEQ25" s="29"/>
      <c r="NER25" s="29"/>
      <c r="NES25" s="29"/>
      <c r="NET25" s="29"/>
      <c r="NEU25" s="29"/>
      <c r="NEV25" s="29"/>
      <c r="NEW25" s="29"/>
      <c r="NEX25" s="29"/>
      <c r="NEY25" s="29"/>
      <c r="NEZ25" s="29"/>
      <c r="NFA25" s="29"/>
      <c r="NFB25" s="29"/>
      <c r="NFC25" s="29"/>
      <c r="NFD25" s="29"/>
      <c r="NFE25" s="29"/>
      <c r="NFF25" s="29"/>
      <c r="NFG25" s="29"/>
      <c r="NFH25" s="29"/>
      <c r="NFI25" s="29"/>
      <c r="NFJ25" s="29"/>
      <c r="NFK25" s="29"/>
      <c r="NFL25" s="29"/>
      <c r="NFM25" s="29"/>
      <c r="NFN25" s="29"/>
      <c r="NFO25" s="29"/>
      <c r="NFP25" s="29"/>
      <c r="NFQ25" s="29"/>
      <c r="NFR25" s="29"/>
      <c r="NFS25" s="29"/>
      <c r="NFT25" s="29"/>
      <c r="NFU25" s="29"/>
      <c r="NFV25" s="29"/>
      <c r="NFW25" s="29"/>
      <c r="NFX25" s="29"/>
      <c r="NFY25" s="29"/>
      <c r="NFZ25" s="29"/>
      <c r="NGA25" s="29"/>
      <c r="NGB25" s="29"/>
      <c r="NGC25" s="29"/>
      <c r="NGD25" s="29"/>
      <c r="NGE25" s="29"/>
      <c r="NGF25" s="29"/>
      <c r="NGG25" s="29"/>
      <c r="NGH25" s="29"/>
      <c r="NGI25" s="29"/>
      <c r="NGJ25" s="29"/>
      <c r="NGK25" s="29"/>
      <c r="NGL25" s="29"/>
      <c r="NGM25" s="29"/>
      <c r="NGN25" s="29"/>
      <c r="NGO25" s="29"/>
      <c r="NGP25" s="29"/>
      <c r="NGQ25" s="29"/>
      <c r="NGR25" s="29"/>
      <c r="NGS25" s="29"/>
      <c r="NGT25" s="29"/>
      <c r="NGU25" s="29"/>
      <c r="NGV25" s="29"/>
      <c r="NGW25" s="29"/>
      <c r="NGX25" s="29"/>
      <c r="NGY25" s="29"/>
      <c r="NGZ25" s="29"/>
      <c r="NHA25" s="29"/>
      <c r="NHB25" s="29"/>
      <c r="NHC25" s="29"/>
      <c r="NHD25" s="29"/>
      <c r="NHE25" s="29"/>
      <c r="NHF25" s="29"/>
      <c r="NHG25" s="29"/>
      <c r="NHH25" s="29"/>
      <c r="NHI25" s="29"/>
      <c r="NHJ25" s="29"/>
      <c r="NHK25" s="29"/>
      <c r="NHL25" s="29"/>
      <c r="NHM25" s="29"/>
      <c r="NHN25" s="29"/>
      <c r="NHO25" s="29"/>
      <c r="NHP25" s="29"/>
      <c r="NHQ25" s="29"/>
      <c r="NHR25" s="29"/>
      <c r="NHS25" s="29"/>
      <c r="NHT25" s="29"/>
      <c r="NHU25" s="29"/>
      <c r="NHV25" s="29"/>
      <c r="NHW25" s="29"/>
      <c r="NHX25" s="29"/>
      <c r="NHY25" s="29"/>
      <c r="NHZ25" s="29"/>
      <c r="NIA25" s="29"/>
      <c r="NIB25" s="29"/>
      <c r="NIC25" s="29"/>
      <c r="NID25" s="29"/>
      <c r="NIE25" s="29"/>
      <c r="NIF25" s="29"/>
      <c r="NIG25" s="29"/>
      <c r="NIH25" s="29"/>
      <c r="NII25" s="29"/>
      <c r="NIJ25" s="29"/>
      <c r="NIK25" s="29"/>
      <c r="NIL25" s="29"/>
      <c r="NIM25" s="29"/>
      <c r="NIN25" s="29"/>
      <c r="NIO25" s="29"/>
      <c r="NIP25" s="29"/>
      <c r="NIQ25" s="29"/>
      <c r="NIR25" s="29"/>
      <c r="NIS25" s="29"/>
      <c r="NIT25" s="29"/>
      <c r="NIU25" s="29"/>
      <c r="NIV25" s="29"/>
      <c r="NIW25" s="29"/>
      <c r="NIX25" s="29"/>
      <c r="NIY25" s="29"/>
      <c r="NIZ25" s="29"/>
      <c r="NJA25" s="29"/>
      <c r="NJB25" s="29"/>
      <c r="NJC25" s="29"/>
      <c r="NJD25" s="29"/>
      <c r="NJE25" s="29"/>
      <c r="NJF25" s="29"/>
      <c r="NJG25" s="29"/>
      <c r="NJH25" s="29"/>
      <c r="NJI25" s="29"/>
      <c r="NJJ25" s="29"/>
      <c r="NJK25" s="29"/>
      <c r="NJL25" s="29"/>
      <c r="NJM25" s="29"/>
      <c r="NJN25" s="29"/>
      <c r="NJO25" s="29"/>
      <c r="NJP25" s="29"/>
      <c r="NJQ25" s="29"/>
      <c r="NJR25" s="29"/>
      <c r="NJS25" s="29"/>
      <c r="NJT25" s="29"/>
      <c r="NJU25" s="29"/>
      <c r="NJV25" s="29"/>
      <c r="NJW25" s="29"/>
      <c r="NJX25" s="29"/>
      <c r="NJY25" s="29"/>
      <c r="NJZ25" s="29"/>
      <c r="NKA25" s="29"/>
      <c r="NKB25" s="29"/>
      <c r="NKC25" s="29"/>
      <c r="NKD25" s="29"/>
      <c r="NKE25" s="29"/>
      <c r="NKF25" s="29"/>
      <c r="NKG25" s="29"/>
      <c r="NKH25" s="29"/>
      <c r="NKI25" s="29"/>
      <c r="NKJ25" s="29"/>
      <c r="NKK25" s="29"/>
      <c r="NKL25" s="29"/>
      <c r="NKM25" s="29"/>
      <c r="NKN25" s="29"/>
      <c r="NKO25" s="29"/>
      <c r="NKP25" s="29"/>
      <c r="NKQ25" s="29"/>
      <c r="NKR25" s="29"/>
      <c r="NKS25" s="29"/>
      <c r="NKT25" s="29"/>
      <c r="NKU25" s="29"/>
      <c r="NKV25" s="29"/>
      <c r="NKW25" s="29"/>
      <c r="NKX25" s="29"/>
      <c r="NKY25" s="29"/>
      <c r="NKZ25" s="29"/>
      <c r="NLA25" s="29"/>
      <c r="NLB25" s="29"/>
      <c r="NLC25" s="29"/>
      <c r="NLD25" s="29"/>
      <c r="NLE25" s="29"/>
      <c r="NLF25" s="29"/>
      <c r="NLG25" s="29"/>
      <c r="NLH25" s="29"/>
      <c r="NLI25" s="29"/>
      <c r="NLJ25" s="29"/>
      <c r="NLK25" s="29"/>
      <c r="NLL25" s="29"/>
      <c r="NLM25" s="29"/>
      <c r="NLN25" s="29"/>
      <c r="NLO25" s="29"/>
      <c r="NLP25" s="29"/>
      <c r="NLQ25" s="29"/>
      <c r="NLR25" s="29"/>
      <c r="NLS25" s="29"/>
      <c r="NLT25" s="29"/>
      <c r="NLU25" s="29"/>
      <c r="NLV25" s="29"/>
      <c r="NLW25" s="29"/>
      <c r="NLX25" s="29"/>
      <c r="NLY25" s="29"/>
      <c r="NLZ25" s="29"/>
      <c r="NMA25" s="29"/>
      <c r="NMB25" s="29"/>
      <c r="NMC25" s="29"/>
      <c r="NMD25" s="29"/>
      <c r="NME25" s="29"/>
      <c r="NMF25" s="29"/>
      <c r="NMG25" s="29"/>
      <c r="NMH25" s="29"/>
      <c r="NMI25" s="29"/>
      <c r="NMJ25" s="29"/>
      <c r="NMK25" s="29"/>
      <c r="NML25" s="29"/>
      <c r="NMM25" s="29"/>
      <c r="NMN25" s="29"/>
      <c r="NMO25" s="29"/>
      <c r="NMP25" s="29"/>
      <c r="NMQ25" s="29"/>
      <c r="NMR25" s="29"/>
      <c r="NMS25" s="29"/>
      <c r="NMT25" s="29"/>
      <c r="NMU25" s="29"/>
      <c r="NMV25" s="29"/>
      <c r="NMW25" s="29"/>
      <c r="NMX25" s="29"/>
      <c r="NMY25" s="29"/>
      <c r="NMZ25" s="29"/>
      <c r="NNA25" s="29"/>
      <c r="NNB25" s="29"/>
      <c r="NNC25" s="29"/>
      <c r="NND25" s="29"/>
      <c r="NNE25" s="29"/>
      <c r="NNF25" s="29"/>
      <c r="NNG25" s="29"/>
      <c r="NNH25" s="29"/>
      <c r="NNI25" s="29"/>
      <c r="NNJ25" s="29"/>
      <c r="NNK25" s="29"/>
      <c r="NNL25" s="29"/>
      <c r="NNM25" s="29"/>
      <c r="NNN25" s="29"/>
      <c r="NNO25" s="29"/>
      <c r="NNP25" s="29"/>
      <c r="NNQ25" s="29"/>
      <c r="NNR25" s="29"/>
      <c r="NNS25" s="29"/>
      <c r="NNT25" s="29"/>
      <c r="NNU25" s="29"/>
      <c r="NNV25" s="29"/>
      <c r="NNW25" s="29"/>
      <c r="NNX25" s="29"/>
      <c r="NNY25" s="29"/>
      <c r="NNZ25" s="29"/>
      <c r="NOA25" s="29"/>
      <c r="NOB25" s="29"/>
      <c r="NOC25" s="29"/>
      <c r="NOD25" s="29"/>
      <c r="NOE25" s="29"/>
      <c r="NOF25" s="29"/>
      <c r="NOG25" s="29"/>
      <c r="NOH25" s="29"/>
      <c r="NOI25" s="29"/>
      <c r="NOJ25" s="29"/>
      <c r="NOK25" s="29"/>
      <c r="NOL25" s="29"/>
      <c r="NOM25" s="29"/>
      <c r="NON25" s="29"/>
      <c r="NOO25" s="29"/>
      <c r="NOP25" s="29"/>
      <c r="NOQ25" s="29"/>
      <c r="NOR25" s="29"/>
      <c r="NOS25" s="29"/>
      <c r="NOT25" s="29"/>
      <c r="NOU25" s="29"/>
      <c r="NOV25" s="29"/>
      <c r="NOW25" s="29"/>
      <c r="NOX25" s="29"/>
      <c r="NOY25" s="29"/>
      <c r="NOZ25" s="29"/>
      <c r="NPA25" s="29"/>
      <c r="NPB25" s="29"/>
      <c r="NPC25" s="29"/>
      <c r="NPD25" s="29"/>
      <c r="NPE25" s="29"/>
      <c r="NPF25" s="29"/>
      <c r="NPG25" s="29"/>
      <c r="NPH25" s="29"/>
      <c r="NPI25" s="29"/>
      <c r="NPJ25" s="29"/>
      <c r="NPK25" s="29"/>
      <c r="NPL25" s="29"/>
      <c r="NPM25" s="29"/>
      <c r="NPN25" s="29"/>
      <c r="NPO25" s="29"/>
      <c r="NPP25" s="29"/>
      <c r="NPQ25" s="29"/>
      <c r="NPR25" s="29"/>
      <c r="NPS25" s="29"/>
      <c r="NPT25" s="29"/>
      <c r="NPU25" s="29"/>
      <c r="NPV25" s="29"/>
      <c r="NPW25" s="29"/>
      <c r="NPX25" s="29"/>
      <c r="NPY25" s="29"/>
      <c r="NPZ25" s="29"/>
      <c r="NQA25" s="29"/>
      <c r="NQB25" s="29"/>
      <c r="NQC25" s="29"/>
      <c r="NQD25" s="29"/>
      <c r="NQE25" s="29"/>
      <c r="NQF25" s="29"/>
      <c r="NQG25" s="29"/>
      <c r="NQH25" s="29"/>
      <c r="NQI25" s="29"/>
      <c r="NQJ25" s="29"/>
      <c r="NQK25" s="29"/>
      <c r="NQL25" s="29"/>
      <c r="NQM25" s="29"/>
      <c r="NQN25" s="29"/>
      <c r="NQO25" s="29"/>
      <c r="NQP25" s="29"/>
      <c r="NQQ25" s="29"/>
      <c r="NQR25" s="29"/>
      <c r="NQS25" s="29"/>
      <c r="NQT25" s="29"/>
      <c r="NQU25" s="29"/>
      <c r="NQV25" s="29"/>
      <c r="NQW25" s="29"/>
      <c r="NQX25" s="29"/>
      <c r="NQY25" s="29"/>
      <c r="NQZ25" s="29"/>
      <c r="NRA25" s="29"/>
      <c r="NRB25" s="29"/>
      <c r="NRC25" s="29"/>
      <c r="NRD25" s="29"/>
      <c r="NRE25" s="29"/>
      <c r="NRF25" s="29"/>
      <c r="NRG25" s="29"/>
      <c r="NRH25" s="29"/>
      <c r="NRI25" s="29"/>
      <c r="NRJ25" s="29"/>
      <c r="NRK25" s="29"/>
      <c r="NRL25" s="29"/>
      <c r="NRM25" s="29"/>
      <c r="NRN25" s="29"/>
      <c r="NRO25" s="29"/>
      <c r="NRP25" s="29"/>
      <c r="NRQ25" s="29"/>
      <c r="NRR25" s="29"/>
      <c r="NRS25" s="29"/>
      <c r="NRT25" s="29"/>
      <c r="NRU25" s="29"/>
      <c r="NRV25" s="29"/>
      <c r="NRW25" s="29"/>
      <c r="NRX25" s="29"/>
      <c r="NRY25" s="29"/>
      <c r="NRZ25" s="29"/>
      <c r="NSA25" s="29"/>
      <c r="NSB25" s="29"/>
      <c r="NSC25" s="29"/>
      <c r="NSD25" s="29"/>
      <c r="NSE25" s="29"/>
      <c r="NSF25" s="29"/>
      <c r="NSG25" s="29"/>
      <c r="NSH25" s="29"/>
      <c r="NSI25" s="29"/>
      <c r="NSJ25" s="29"/>
      <c r="NSK25" s="29"/>
      <c r="NSL25" s="29"/>
      <c r="NSM25" s="29"/>
      <c r="NSN25" s="29"/>
      <c r="NSO25" s="29"/>
      <c r="NSP25" s="29"/>
      <c r="NSQ25" s="29"/>
      <c r="NSR25" s="29"/>
      <c r="NSS25" s="29"/>
      <c r="NST25" s="29"/>
      <c r="NSU25" s="29"/>
      <c r="NSV25" s="29"/>
      <c r="NSW25" s="29"/>
      <c r="NSX25" s="29"/>
      <c r="NSY25" s="29"/>
      <c r="NSZ25" s="29"/>
      <c r="NTA25" s="29"/>
      <c r="NTB25" s="29"/>
      <c r="NTC25" s="29"/>
      <c r="NTD25" s="29"/>
      <c r="NTE25" s="29"/>
      <c r="NTF25" s="29"/>
      <c r="NTG25" s="29"/>
      <c r="NTH25" s="29"/>
      <c r="NTI25" s="29"/>
      <c r="NTJ25" s="29"/>
      <c r="NTK25" s="29"/>
      <c r="NTL25" s="29"/>
      <c r="NTM25" s="29"/>
      <c r="NTN25" s="29"/>
      <c r="NTO25" s="29"/>
      <c r="NTP25" s="29"/>
      <c r="NTQ25" s="29"/>
      <c r="NTR25" s="29"/>
      <c r="NTS25" s="29"/>
      <c r="NTT25" s="29"/>
      <c r="NTU25" s="29"/>
      <c r="NTV25" s="29"/>
      <c r="NTW25" s="29"/>
      <c r="NTX25" s="29"/>
      <c r="NTY25" s="29"/>
      <c r="NTZ25" s="29"/>
      <c r="NUA25" s="29"/>
      <c r="NUB25" s="29"/>
      <c r="NUC25" s="29"/>
      <c r="NUD25" s="29"/>
      <c r="NUE25" s="29"/>
      <c r="NUF25" s="29"/>
      <c r="NUG25" s="29"/>
      <c r="NUH25" s="29"/>
      <c r="NUI25" s="29"/>
      <c r="NUJ25" s="29"/>
      <c r="NUK25" s="29"/>
      <c r="NUL25" s="29"/>
      <c r="NUM25" s="29"/>
      <c r="NUN25" s="29"/>
      <c r="NUO25" s="29"/>
      <c r="NUP25" s="29"/>
      <c r="NUQ25" s="29"/>
      <c r="NUR25" s="29"/>
      <c r="NUS25" s="29"/>
      <c r="NUT25" s="29"/>
      <c r="NUU25" s="29"/>
      <c r="NUV25" s="29"/>
      <c r="NUW25" s="29"/>
      <c r="NUX25" s="29"/>
      <c r="NUY25" s="29"/>
      <c r="NUZ25" s="29"/>
      <c r="NVA25" s="29"/>
      <c r="NVB25" s="29"/>
      <c r="NVC25" s="29"/>
      <c r="NVD25" s="29"/>
      <c r="NVE25" s="29"/>
      <c r="NVF25" s="29"/>
      <c r="NVG25" s="29"/>
      <c r="NVH25" s="29"/>
      <c r="NVI25" s="29"/>
      <c r="NVJ25" s="29"/>
      <c r="NVK25" s="29"/>
      <c r="NVL25" s="29"/>
      <c r="NVM25" s="29"/>
      <c r="NVN25" s="29"/>
      <c r="NVO25" s="29"/>
      <c r="NVP25" s="29"/>
      <c r="NVQ25" s="29"/>
      <c r="NVR25" s="29"/>
      <c r="NVS25" s="29"/>
      <c r="NVT25" s="29"/>
      <c r="NVU25" s="29"/>
      <c r="NVV25" s="29"/>
      <c r="NVW25" s="29"/>
      <c r="NVX25" s="29"/>
      <c r="NVY25" s="29"/>
      <c r="NVZ25" s="29"/>
      <c r="NWA25" s="29"/>
      <c r="NWB25" s="29"/>
      <c r="NWC25" s="29"/>
      <c r="NWD25" s="29"/>
      <c r="NWE25" s="29"/>
      <c r="NWF25" s="29"/>
      <c r="NWG25" s="29"/>
      <c r="NWH25" s="29"/>
      <c r="NWI25" s="29"/>
      <c r="NWJ25" s="29"/>
      <c r="NWK25" s="29"/>
      <c r="NWL25" s="29"/>
      <c r="NWM25" s="29"/>
      <c r="NWN25" s="29"/>
      <c r="NWO25" s="29"/>
      <c r="NWP25" s="29"/>
      <c r="NWQ25" s="29"/>
      <c r="NWR25" s="29"/>
      <c r="NWS25" s="29"/>
      <c r="NWT25" s="29"/>
      <c r="NWU25" s="29"/>
      <c r="NWV25" s="29"/>
      <c r="NWW25" s="29"/>
      <c r="NWX25" s="29"/>
      <c r="NWY25" s="29"/>
      <c r="NWZ25" s="29"/>
      <c r="NXA25" s="29"/>
      <c r="NXB25" s="29"/>
      <c r="NXC25" s="29"/>
      <c r="NXD25" s="29"/>
      <c r="NXE25" s="29"/>
      <c r="NXF25" s="29"/>
      <c r="NXG25" s="29"/>
      <c r="NXH25" s="29"/>
      <c r="NXI25" s="29"/>
      <c r="NXJ25" s="29"/>
      <c r="NXK25" s="29"/>
      <c r="NXL25" s="29"/>
      <c r="NXM25" s="29"/>
      <c r="NXN25" s="29"/>
      <c r="NXO25" s="29"/>
      <c r="NXP25" s="29"/>
      <c r="NXQ25" s="29"/>
      <c r="NXR25" s="29"/>
      <c r="NXS25" s="29"/>
      <c r="NXT25" s="29"/>
      <c r="NXU25" s="29"/>
      <c r="NXV25" s="29"/>
      <c r="NXW25" s="29"/>
      <c r="NXX25" s="29"/>
      <c r="NXY25" s="29"/>
      <c r="NXZ25" s="29"/>
      <c r="NYA25" s="29"/>
      <c r="NYB25" s="29"/>
      <c r="NYC25" s="29"/>
      <c r="NYD25" s="29"/>
      <c r="NYE25" s="29"/>
      <c r="NYF25" s="29"/>
      <c r="NYG25" s="29"/>
      <c r="NYH25" s="29"/>
      <c r="NYI25" s="29"/>
      <c r="NYJ25" s="29"/>
      <c r="NYK25" s="29"/>
      <c r="NYL25" s="29"/>
      <c r="NYM25" s="29"/>
      <c r="NYN25" s="29"/>
      <c r="NYO25" s="29"/>
      <c r="NYP25" s="29"/>
      <c r="NYQ25" s="29"/>
      <c r="NYR25" s="29"/>
      <c r="NYS25" s="29"/>
      <c r="NYT25" s="29"/>
      <c r="NYU25" s="29"/>
      <c r="NYV25" s="29"/>
      <c r="NYW25" s="29"/>
      <c r="NYX25" s="29"/>
      <c r="NYY25" s="29"/>
      <c r="NYZ25" s="29"/>
      <c r="NZA25" s="29"/>
      <c r="NZB25" s="29"/>
      <c r="NZC25" s="29"/>
      <c r="NZD25" s="29"/>
      <c r="NZE25" s="29"/>
      <c r="NZF25" s="29"/>
      <c r="NZG25" s="29"/>
      <c r="NZH25" s="29"/>
      <c r="NZI25" s="29"/>
      <c r="NZJ25" s="29"/>
      <c r="NZK25" s="29"/>
      <c r="NZL25" s="29"/>
      <c r="NZM25" s="29"/>
      <c r="NZN25" s="29"/>
      <c r="NZO25" s="29"/>
      <c r="NZP25" s="29"/>
      <c r="NZQ25" s="29"/>
      <c r="NZR25" s="29"/>
      <c r="NZS25" s="29"/>
      <c r="NZT25" s="29"/>
      <c r="NZU25" s="29"/>
      <c r="NZV25" s="29"/>
      <c r="NZW25" s="29"/>
      <c r="NZX25" s="29"/>
      <c r="NZY25" s="29"/>
      <c r="NZZ25" s="29"/>
      <c r="OAA25" s="29"/>
      <c r="OAB25" s="29"/>
      <c r="OAC25" s="29"/>
      <c r="OAD25" s="29"/>
      <c r="OAE25" s="29"/>
      <c r="OAF25" s="29"/>
      <c r="OAG25" s="29"/>
      <c r="OAH25" s="29"/>
      <c r="OAI25" s="29"/>
      <c r="OAJ25" s="29"/>
      <c r="OAK25" s="29"/>
      <c r="OAL25" s="29"/>
      <c r="OAM25" s="29"/>
      <c r="OAN25" s="29"/>
      <c r="OAO25" s="29"/>
      <c r="OAP25" s="29"/>
      <c r="OAQ25" s="29"/>
      <c r="OAR25" s="29"/>
      <c r="OAS25" s="29"/>
      <c r="OAT25" s="29"/>
      <c r="OAU25" s="29"/>
      <c r="OAV25" s="29"/>
      <c r="OAW25" s="29"/>
      <c r="OAX25" s="29"/>
      <c r="OAY25" s="29"/>
      <c r="OAZ25" s="29"/>
      <c r="OBA25" s="29"/>
      <c r="OBB25" s="29"/>
      <c r="OBC25" s="29"/>
      <c r="OBD25" s="29"/>
      <c r="OBE25" s="29"/>
      <c r="OBF25" s="29"/>
      <c r="OBG25" s="29"/>
      <c r="OBH25" s="29"/>
      <c r="OBI25" s="29"/>
      <c r="OBJ25" s="29"/>
      <c r="OBK25" s="29"/>
      <c r="OBL25" s="29"/>
      <c r="OBM25" s="29"/>
      <c r="OBN25" s="29"/>
      <c r="OBO25" s="29"/>
      <c r="OBP25" s="29"/>
      <c r="OBQ25" s="29"/>
      <c r="OBR25" s="29"/>
      <c r="OBS25" s="29"/>
      <c r="OBT25" s="29"/>
      <c r="OBU25" s="29"/>
      <c r="OBV25" s="29"/>
      <c r="OBW25" s="29"/>
      <c r="OBX25" s="29"/>
      <c r="OBY25" s="29"/>
      <c r="OBZ25" s="29"/>
      <c r="OCA25" s="29"/>
      <c r="OCB25" s="29"/>
      <c r="OCC25" s="29"/>
      <c r="OCD25" s="29"/>
      <c r="OCE25" s="29"/>
      <c r="OCF25" s="29"/>
      <c r="OCG25" s="29"/>
      <c r="OCH25" s="29"/>
      <c r="OCI25" s="29"/>
      <c r="OCJ25" s="29"/>
      <c r="OCK25" s="29"/>
      <c r="OCL25" s="29"/>
      <c r="OCM25" s="29"/>
      <c r="OCN25" s="29"/>
      <c r="OCO25" s="29"/>
      <c r="OCP25" s="29"/>
      <c r="OCQ25" s="29"/>
      <c r="OCR25" s="29"/>
      <c r="OCS25" s="29"/>
      <c r="OCT25" s="29"/>
      <c r="OCU25" s="29"/>
      <c r="OCV25" s="29"/>
      <c r="OCW25" s="29"/>
      <c r="OCX25" s="29"/>
      <c r="OCY25" s="29"/>
      <c r="OCZ25" s="29"/>
      <c r="ODA25" s="29"/>
      <c r="ODB25" s="29"/>
      <c r="ODC25" s="29"/>
      <c r="ODD25" s="29"/>
      <c r="ODE25" s="29"/>
      <c r="ODF25" s="29"/>
      <c r="ODG25" s="29"/>
      <c r="ODH25" s="29"/>
      <c r="ODI25" s="29"/>
      <c r="ODJ25" s="29"/>
      <c r="ODK25" s="29"/>
      <c r="ODL25" s="29"/>
      <c r="ODM25" s="29"/>
      <c r="ODN25" s="29"/>
      <c r="ODO25" s="29"/>
      <c r="ODP25" s="29"/>
      <c r="ODQ25" s="29"/>
      <c r="ODR25" s="29"/>
      <c r="ODS25" s="29"/>
      <c r="ODT25" s="29"/>
      <c r="ODU25" s="29"/>
      <c r="ODV25" s="29"/>
      <c r="ODW25" s="29"/>
      <c r="ODX25" s="29"/>
      <c r="ODY25" s="29"/>
      <c r="ODZ25" s="29"/>
      <c r="OEA25" s="29"/>
      <c r="OEB25" s="29"/>
      <c r="OEC25" s="29"/>
      <c r="OED25" s="29"/>
      <c r="OEE25" s="29"/>
      <c r="OEF25" s="29"/>
      <c r="OEG25" s="29"/>
      <c r="OEH25" s="29"/>
      <c r="OEI25" s="29"/>
      <c r="OEJ25" s="29"/>
      <c r="OEK25" s="29"/>
      <c r="OEL25" s="29"/>
      <c r="OEM25" s="29"/>
      <c r="OEN25" s="29"/>
      <c r="OEO25" s="29"/>
      <c r="OEP25" s="29"/>
      <c r="OEQ25" s="29"/>
      <c r="OER25" s="29"/>
      <c r="OES25" s="29"/>
      <c r="OET25" s="29"/>
      <c r="OEU25" s="29"/>
      <c r="OEV25" s="29"/>
      <c r="OEW25" s="29"/>
      <c r="OEX25" s="29"/>
      <c r="OEY25" s="29"/>
      <c r="OEZ25" s="29"/>
      <c r="OFA25" s="29"/>
      <c r="OFB25" s="29"/>
      <c r="OFC25" s="29"/>
      <c r="OFD25" s="29"/>
      <c r="OFE25" s="29"/>
      <c r="OFF25" s="29"/>
      <c r="OFG25" s="29"/>
      <c r="OFH25" s="29"/>
      <c r="OFI25" s="29"/>
      <c r="OFJ25" s="29"/>
      <c r="OFK25" s="29"/>
      <c r="OFL25" s="29"/>
      <c r="OFM25" s="29"/>
      <c r="OFN25" s="29"/>
      <c r="OFO25" s="29"/>
      <c r="OFP25" s="29"/>
      <c r="OFQ25" s="29"/>
      <c r="OFR25" s="29"/>
      <c r="OFS25" s="29"/>
      <c r="OFT25" s="29"/>
      <c r="OFU25" s="29"/>
      <c r="OFV25" s="29"/>
      <c r="OFW25" s="29"/>
      <c r="OFX25" s="29"/>
      <c r="OFY25" s="29"/>
      <c r="OFZ25" s="29"/>
      <c r="OGA25" s="29"/>
      <c r="OGB25" s="29"/>
      <c r="OGC25" s="29"/>
      <c r="OGD25" s="29"/>
      <c r="OGE25" s="29"/>
      <c r="OGF25" s="29"/>
      <c r="OGG25" s="29"/>
      <c r="OGH25" s="29"/>
      <c r="OGI25" s="29"/>
      <c r="OGJ25" s="29"/>
      <c r="OGK25" s="29"/>
      <c r="OGL25" s="29"/>
      <c r="OGM25" s="29"/>
      <c r="OGN25" s="29"/>
      <c r="OGO25" s="29"/>
      <c r="OGP25" s="29"/>
      <c r="OGQ25" s="29"/>
      <c r="OGR25" s="29"/>
      <c r="OGS25" s="29"/>
      <c r="OGT25" s="29"/>
      <c r="OGU25" s="29"/>
      <c r="OGV25" s="29"/>
      <c r="OGW25" s="29"/>
      <c r="OGX25" s="29"/>
      <c r="OGY25" s="29"/>
      <c r="OGZ25" s="29"/>
      <c r="OHA25" s="29"/>
      <c r="OHB25" s="29"/>
      <c r="OHC25" s="29"/>
      <c r="OHD25" s="29"/>
      <c r="OHE25" s="29"/>
      <c r="OHF25" s="29"/>
      <c r="OHG25" s="29"/>
      <c r="OHH25" s="29"/>
      <c r="OHI25" s="29"/>
      <c r="OHJ25" s="29"/>
      <c r="OHK25" s="29"/>
      <c r="OHL25" s="29"/>
      <c r="OHM25" s="29"/>
      <c r="OHN25" s="29"/>
      <c r="OHO25" s="29"/>
      <c r="OHP25" s="29"/>
      <c r="OHQ25" s="29"/>
      <c r="OHR25" s="29"/>
      <c r="OHS25" s="29"/>
      <c r="OHT25" s="29"/>
      <c r="OHU25" s="29"/>
      <c r="OHV25" s="29"/>
      <c r="OHW25" s="29"/>
      <c r="OHX25" s="29"/>
      <c r="OHY25" s="29"/>
      <c r="OHZ25" s="29"/>
      <c r="OIA25" s="29"/>
      <c r="OIB25" s="29"/>
      <c r="OIC25" s="29"/>
      <c r="OID25" s="29"/>
      <c r="OIE25" s="29"/>
      <c r="OIF25" s="29"/>
      <c r="OIG25" s="29"/>
      <c r="OIH25" s="29"/>
      <c r="OII25" s="29"/>
      <c r="OIJ25" s="29"/>
      <c r="OIK25" s="29"/>
      <c r="OIL25" s="29"/>
      <c r="OIM25" s="29"/>
      <c r="OIN25" s="29"/>
      <c r="OIO25" s="29"/>
      <c r="OIP25" s="29"/>
      <c r="OIQ25" s="29"/>
      <c r="OIR25" s="29"/>
      <c r="OIS25" s="29"/>
      <c r="OIT25" s="29"/>
      <c r="OIU25" s="29"/>
      <c r="OIV25" s="29"/>
      <c r="OIW25" s="29"/>
      <c r="OIX25" s="29"/>
      <c r="OIY25" s="29"/>
      <c r="OIZ25" s="29"/>
      <c r="OJA25" s="29"/>
      <c r="OJB25" s="29"/>
      <c r="OJC25" s="29"/>
      <c r="OJD25" s="29"/>
      <c r="OJE25" s="29"/>
      <c r="OJF25" s="29"/>
      <c r="OJG25" s="29"/>
      <c r="OJH25" s="29"/>
      <c r="OJI25" s="29"/>
      <c r="OJJ25" s="29"/>
      <c r="OJK25" s="29"/>
      <c r="OJL25" s="29"/>
      <c r="OJM25" s="29"/>
      <c r="OJN25" s="29"/>
      <c r="OJO25" s="29"/>
      <c r="OJP25" s="29"/>
      <c r="OJQ25" s="29"/>
      <c r="OJR25" s="29"/>
      <c r="OJS25" s="29"/>
      <c r="OJT25" s="29"/>
      <c r="OJU25" s="29"/>
      <c r="OJV25" s="29"/>
      <c r="OJW25" s="29"/>
      <c r="OJX25" s="29"/>
      <c r="OJY25" s="29"/>
      <c r="OJZ25" s="29"/>
      <c r="OKA25" s="29"/>
      <c r="OKB25" s="29"/>
      <c r="OKC25" s="29"/>
      <c r="OKD25" s="29"/>
      <c r="OKE25" s="29"/>
      <c r="OKF25" s="29"/>
      <c r="OKG25" s="29"/>
      <c r="OKH25" s="29"/>
      <c r="OKI25" s="29"/>
      <c r="OKJ25" s="29"/>
      <c r="OKK25" s="29"/>
      <c r="OKL25" s="29"/>
      <c r="OKM25" s="29"/>
      <c r="OKN25" s="29"/>
      <c r="OKO25" s="29"/>
      <c r="OKP25" s="29"/>
      <c r="OKQ25" s="29"/>
      <c r="OKR25" s="29"/>
      <c r="OKS25" s="29"/>
      <c r="OKT25" s="29"/>
      <c r="OKU25" s="29"/>
      <c r="OKV25" s="29"/>
      <c r="OKW25" s="29"/>
      <c r="OKX25" s="29"/>
      <c r="OKY25" s="29"/>
      <c r="OKZ25" s="29"/>
      <c r="OLA25" s="29"/>
      <c r="OLB25" s="29"/>
      <c r="OLC25" s="29"/>
      <c r="OLD25" s="29"/>
      <c r="OLE25" s="29"/>
      <c r="OLF25" s="29"/>
      <c r="OLG25" s="29"/>
      <c r="OLH25" s="29"/>
      <c r="OLI25" s="29"/>
      <c r="OLJ25" s="29"/>
      <c r="OLK25" s="29"/>
      <c r="OLL25" s="29"/>
      <c r="OLM25" s="29"/>
      <c r="OLN25" s="29"/>
      <c r="OLO25" s="29"/>
      <c r="OLP25" s="29"/>
      <c r="OLQ25" s="29"/>
      <c r="OLR25" s="29"/>
      <c r="OLS25" s="29"/>
      <c r="OLT25" s="29"/>
      <c r="OLU25" s="29"/>
      <c r="OLV25" s="29"/>
      <c r="OLW25" s="29"/>
      <c r="OLX25" s="29"/>
      <c r="OLY25" s="29"/>
      <c r="OLZ25" s="29"/>
      <c r="OMA25" s="29"/>
      <c r="OMB25" s="29"/>
      <c r="OMC25" s="29"/>
      <c r="OMD25" s="29"/>
      <c r="OME25" s="29"/>
      <c r="OMF25" s="29"/>
      <c r="OMG25" s="29"/>
      <c r="OMH25" s="29"/>
      <c r="OMI25" s="29"/>
      <c r="OMJ25" s="29"/>
      <c r="OMK25" s="29"/>
      <c r="OML25" s="29"/>
      <c r="OMM25" s="29"/>
      <c r="OMN25" s="29"/>
      <c r="OMO25" s="29"/>
      <c r="OMP25" s="29"/>
      <c r="OMQ25" s="29"/>
      <c r="OMR25" s="29"/>
      <c r="OMS25" s="29"/>
      <c r="OMT25" s="29"/>
      <c r="OMU25" s="29"/>
      <c r="OMV25" s="29"/>
      <c r="OMW25" s="29"/>
      <c r="OMX25" s="29"/>
      <c r="OMY25" s="29"/>
      <c r="OMZ25" s="29"/>
      <c r="ONA25" s="29"/>
      <c r="ONB25" s="29"/>
      <c r="ONC25" s="29"/>
      <c r="OND25" s="29"/>
      <c r="ONE25" s="29"/>
      <c r="ONF25" s="29"/>
      <c r="ONG25" s="29"/>
      <c r="ONH25" s="29"/>
      <c r="ONI25" s="29"/>
      <c r="ONJ25" s="29"/>
      <c r="ONK25" s="29"/>
      <c r="ONL25" s="29"/>
      <c r="ONM25" s="29"/>
      <c r="ONN25" s="29"/>
      <c r="ONO25" s="29"/>
      <c r="ONP25" s="29"/>
      <c r="ONQ25" s="29"/>
      <c r="ONR25" s="29"/>
      <c r="ONS25" s="29"/>
      <c r="ONT25" s="29"/>
      <c r="ONU25" s="29"/>
      <c r="ONV25" s="29"/>
      <c r="ONW25" s="29"/>
      <c r="ONX25" s="29"/>
      <c r="ONY25" s="29"/>
      <c r="ONZ25" s="29"/>
      <c r="OOA25" s="29"/>
      <c r="OOB25" s="29"/>
      <c r="OOC25" s="29"/>
      <c r="OOD25" s="29"/>
      <c r="OOE25" s="29"/>
      <c r="OOF25" s="29"/>
      <c r="OOG25" s="29"/>
      <c r="OOH25" s="29"/>
      <c r="OOI25" s="29"/>
      <c r="OOJ25" s="29"/>
      <c r="OOK25" s="29"/>
      <c r="OOL25" s="29"/>
      <c r="OOM25" s="29"/>
      <c r="OON25" s="29"/>
      <c r="OOO25" s="29"/>
      <c r="OOP25" s="29"/>
      <c r="OOQ25" s="29"/>
      <c r="OOR25" s="29"/>
      <c r="OOS25" s="29"/>
      <c r="OOT25" s="29"/>
      <c r="OOU25" s="29"/>
      <c r="OOV25" s="29"/>
      <c r="OOW25" s="29"/>
      <c r="OOX25" s="29"/>
      <c r="OOY25" s="29"/>
      <c r="OOZ25" s="29"/>
      <c r="OPA25" s="29"/>
      <c r="OPB25" s="29"/>
      <c r="OPC25" s="29"/>
      <c r="OPD25" s="29"/>
      <c r="OPE25" s="29"/>
      <c r="OPF25" s="29"/>
      <c r="OPG25" s="29"/>
      <c r="OPH25" s="29"/>
      <c r="OPI25" s="29"/>
      <c r="OPJ25" s="29"/>
      <c r="OPK25" s="29"/>
      <c r="OPL25" s="29"/>
      <c r="OPM25" s="29"/>
      <c r="OPN25" s="29"/>
      <c r="OPO25" s="29"/>
      <c r="OPP25" s="29"/>
      <c r="OPQ25" s="29"/>
      <c r="OPR25" s="29"/>
      <c r="OPS25" s="29"/>
      <c r="OPT25" s="29"/>
      <c r="OPU25" s="29"/>
      <c r="OPV25" s="29"/>
      <c r="OPW25" s="29"/>
      <c r="OPX25" s="29"/>
      <c r="OPY25" s="29"/>
      <c r="OPZ25" s="29"/>
      <c r="OQA25" s="29"/>
      <c r="OQB25" s="29"/>
      <c r="OQC25" s="29"/>
      <c r="OQD25" s="29"/>
      <c r="OQE25" s="29"/>
      <c r="OQF25" s="29"/>
      <c r="OQG25" s="29"/>
      <c r="OQH25" s="29"/>
      <c r="OQI25" s="29"/>
      <c r="OQJ25" s="29"/>
      <c r="OQK25" s="29"/>
      <c r="OQL25" s="29"/>
      <c r="OQM25" s="29"/>
      <c r="OQN25" s="29"/>
      <c r="OQO25" s="29"/>
      <c r="OQP25" s="29"/>
      <c r="OQQ25" s="29"/>
      <c r="OQR25" s="29"/>
      <c r="OQS25" s="29"/>
      <c r="OQT25" s="29"/>
      <c r="OQU25" s="29"/>
      <c r="OQV25" s="29"/>
      <c r="OQW25" s="29"/>
      <c r="OQX25" s="29"/>
      <c r="OQY25" s="29"/>
      <c r="OQZ25" s="29"/>
      <c r="ORA25" s="29"/>
      <c r="ORB25" s="29"/>
      <c r="ORC25" s="29"/>
      <c r="ORD25" s="29"/>
      <c r="ORE25" s="29"/>
      <c r="ORF25" s="29"/>
      <c r="ORG25" s="29"/>
      <c r="ORH25" s="29"/>
      <c r="ORI25" s="29"/>
      <c r="ORJ25" s="29"/>
      <c r="ORK25" s="29"/>
      <c r="ORL25" s="29"/>
      <c r="ORM25" s="29"/>
      <c r="ORN25" s="29"/>
      <c r="ORO25" s="29"/>
      <c r="ORP25" s="29"/>
      <c r="ORQ25" s="29"/>
      <c r="ORR25" s="29"/>
      <c r="ORS25" s="29"/>
      <c r="ORT25" s="29"/>
      <c r="ORU25" s="29"/>
      <c r="ORV25" s="29"/>
      <c r="ORW25" s="29"/>
      <c r="ORX25" s="29"/>
      <c r="ORY25" s="29"/>
      <c r="ORZ25" s="29"/>
      <c r="OSA25" s="29"/>
      <c r="OSB25" s="29"/>
      <c r="OSC25" s="29"/>
      <c r="OSD25" s="29"/>
      <c r="OSE25" s="29"/>
      <c r="OSF25" s="29"/>
      <c r="OSG25" s="29"/>
      <c r="OSH25" s="29"/>
      <c r="OSI25" s="29"/>
      <c r="OSJ25" s="29"/>
      <c r="OSK25" s="29"/>
      <c r="OSL25" s="29"/>
      <c r="OSM25" s="29"/>
      <c r="OSN25" s="29"/>
      <c r="OSO25" s="29"/>
      <c r="OSP25" s="29"/>
      <c r="OSQ25" s="29"/>
      <c r="OSR25" s="29"/>
      <c r="OSS25" s="29"/>
      <c r="OST25" s="29"/>
      <c r="OSU25" s="29"/>
      <c r="OSV25" s="29"/>
      <c r="OSW25" s="29"/>
      <c r="OSX25" s="29"/>
      <c r="OSY25" s="29"/>
      <c r="OSZ25" s="29"/>
      <c r="OTA25" s="29"/>
      <c r="OTB25" s="29"/>
      <c r="OTC25" s="29"/>
      <c r="OTD25" s="29"/>
      <c r="OTE25" s="29"/>
      <c r="OTF25" s="29"/>
      <c r="OTG25" s="29"/>
      <c r="OTH25" s="29"/>
      <c r="OTI25" s="29"/>
      <c r="OTJ25" s="29"/>
      <c r="OTK25" s="29"/>
      <c r="OTL25" s="29"/>
      <c r="OTM25" s="29"/>
      <c r="OTN25" s="29"/>
      <c r="OTO25" s="29"/>
      <c r="OTP25" s="29"/>
      <c r="OTQ25" s="29"/>
      <c r="OTR25" s="29"/>
      <c r="OTS25" s="29"/>
      <c r="OTT25" s="29"/>
      <c r="OTU25" s="29"/>
      <c r="OTV25" s="29"/>
      <c r="OTW25" s="29"/>
      <c r="OTX25" s="29"/>
      <c r="OTY25" s="29"/>
      <c r="OTZ25" s="29"/>
      <c r="OUA25" s="29"/>
      <c r="OUB25" s="29"/>
      <c r="OUC25" s="29"/>
      <c r="OUD25" s="29"/>
      <c r="OUE25" s="29"/>
      <c r="OUF25" s="29"/>
      <c r="OUG25" s="29"/>
      <c r="OUH25" s="29"/>
      <c r="OUI25" s="29"/>
      <c r="OUJ25" s="29"/>
      <c r="OUK25" s="29"/>
      <c r="OUL25" s="29"/>
      <c r="OUM25" s="29"/>
      <c r="OUN25" s="29"/>
      <c r="OUO25" s="29"/>
      <c r="OUP25" s="29"/>
      <c r="OUQ25" s="29"/>
      <c r="OUR25" s="29"/>
      <c r="OUS25" s="29"/>
      <c r="OUT25" s="29"/>
      <c r="OUU25" s="29"/>
      <c r="OUV25" s="29"/>
      <c r="OUW25" s="29"/>
      <c r="OUX25" s="29"/>
      <c r="OUY25" s="29"/>
      <c r="OUZ25" s="29"/>
      <c r="OVA25" s="29"/>
      <c r="OVB25" s="29"/>
      <c r="OVC25" s="29"/>
      <c r="OVD25" s="29"/>
      <c r="OVE25" s="29"/>
      <c r="OVF25" s="29"/>
      <c r="OVG25" s="29"/>
      <c r="OVH25" s="29"/>
      <c r="OVI25" s="29"/>
      <c r="OVJ25" s="29"/>
      <c r="OVK25" s="29"/>
      <c r="OVL25" s="29"/>
      <c r="OVM25" s="29"/>
      <c r="OVN25" s="29"/>
      <c r="OVO25" s="29"/>
      <c r="OVP25" s="29"/>
      <c r="OVQ25" s="29"/>
      <c r="OVR25" s="29"/>
      <c r="OVS25" s="29"/>
      <c r="OVT25" s="29"/>
      <c r="OVU25" s="29"/>
      <c r="OVV25" s="29"/>
      <c r="OVW25" s="29"/>
      <c r="OVX25" s="29"/>
      <c r="OVY25" s="29"/>
      <c r="OVZ25" s="29"/>
      <c r="OWA25" s="29"/>
      <c r="OWB25" s="29"/>
      <c r="OWC25" s="29"/>
      <c r="OWD25" s="29"/>
      <c r="OWE25" s="29"/>
      <c r="OWF25" s="29"/>
      <c r="OWG25" s="29"/>
      <c r="OWH25" s="29"/>
      <c r="OWI25" s="29"/>
      <c r="OWJ25" s="29"/>
      <c r="OWK25" s="29"/>
      <c r="OWL25" s="29"/>
      <c r="OWM25" s="29"/>
      <c r="OWN25" s="29"/>
      <c r="OWO25" s="29"/>
      <c r="OWP25" s="29"/>
      <c r="OWQ25" s="29"/>
      <c r="OWR25" s="29"/>
      <c r="OWS25" s="29"/>
      <c r="OWT25" s="29"/>
      <c r="OWU25" s="29"/>
      <c r="OWV25" s="29"/>
      <c r="OWW25" s="29"/>
      <c r="OWX25" s="29"/>
      <c r="OWY25" s="29"/>
      <c r="OWZ25" s="29"/>
      <c r="OXA25" s="29"/>
      <c r="OXB25" s="29"/>
      <c r="OXC25" s="29"/>
      <c r="OXD25" s="29"/>
      <c r="OXE25" s="29"/>
      <c r="OXF25" s="29"/>
      <c r="OXG25" s="29"/>
      <c r="OXH25" s="29"/>
      <c r="OXI25" s="29"/>
      <c r="OXJ25" s="29"/>
      <c r="OXK25" s="29"/>
      <c r="OXL25" s="29"/>
      <c r="OXM25" s="29"/>
      <c r="OXN25" s="29"/>
      <c r="OXO25" s="29"/>
      <c r="OXP25" s="29"/>
      <c r="OXQ25" s="29"/>
      <c r="OXR25" s="29"/>
      <c r="OXS25" s="29"/>
      <c r="OXT25" s="29"/>
      <c r="OXU25" s="29"/>
      <c r="OXV25" s="29"/>
      <c r="OXW25" s="29"/>
      <c r="OXX25" s="29"/>
      <c r="OXY25" s="29"/>
      <c r="OXZ25" s="29"/>
      <c r="OYA25" s="29"/>
      <c r="OYB25" s="29"/>
      <c r="OYC25" s="29"/>
      <c r="OYD25" s="29"/>
      <c r="OYE25" s="29"/>
      <c r="OYF25" s="29"/>
      <c r="OYG25" s="29"/>
      <c r="OYH25" s="29"/>
      <c r="OYI25" s="29"/>
      <c r="OYJ25" s="29"/>
      <c r="OYK25" s="29"/>
      <c r="OYL25" s="29"/>
      <c r="OYM25" s="29"/>
      <c r="OYN25" s="29"/>
      <c r="OYO25" s="29"/>
      <c r="OYP25" s="29"/>
      <c r="OYQ25" s="29"/>
      <c r="OYR25" s="29"/>
      <c r="OYS25" s="29"/>
      <c r="OYT25" s="29"/>
      <c r="OYU25" s="29"/>
      <c r="OYV25" s="29"/>
      <c r="OYW25" s="29"/>
      <c r="OYX25" s="29"/>
      <c r="OYY25" s="29"/>
      <c r="OYZ25" s="29"/>
      <c r="OZA25" s="29"/>
      <c r="OZB25" s="29"/>
      <c r="OZC25" s="29"/>
      <c r="OZD25" s="29"/>
      <c r="OZE25" s="29"/>
      <c r="OZF25" s="29"/>
      <c r="OZG25" s="29"/>
      <c r="OZH25" s="29"/>
      <c r="OZI25" s="29"/>
      <c r="OZJ25" s="29"/>
      <c r="OZK25" s="29"/>
      <c r="OZL25" s="29"/>
      <c r="OZM25" s="29"/>
      <c r="OZN25" s="29"/>
      <c r="OZO25" s="29"/>
      <c r="OZP25" s="29"/>
      <c r="OZQ25" s="29"/>
      <c r="OZR25" s="29"/>
      <c r="OZS25" s="29"/>
      <c r="OZT25" s="29"/>
      <c r="OZU25" s="29"/>
      <c r="OZV25" s="29"/>
      <c r="OZW25" s="29"/>
      <c r="OZX25" s="29"/>
      <c r="OZY25" s="29"/>
      <c r="OZZ25" s="29"/>
      <c r="PAA25" s="29"/>
      <c r="PAB25" s="29"/>
      <c r="PAC25" s="29"/>
      <c r="PAD25" s="29"/>
      <c r="PAE25" s="29"/>
      <c r="PAF25" s="29"/>
      <c r="PAG25" s="29"/>
      <c r="PAH25" s="29"/>
      <c r="PAI25" s="29"/>
      <c r="PAJ25" s="29"/>
      <c r="PAK25" s="29"/>
      <c r="PAL25" s="29"/>
      <c r="PAM25" s="29"/>
      <c r="PAN25" s="29"/>
      <c r="PAO25" s="29"/>
      <c r="PAP25" s="29"/>
      <c r="PAQ25" s="29"/>
      <c r="PAR25" s="29"/>
      <c r="PAS25" s="29"/>
      <c r="PAT25" s="29"/>
      <c r="PAU25" s="29"/>
      <c r="PAV25" s="29"/>
      <c r="PAW25" s="29"/>
      <c r="PAX25" s="29"/>
      <c r="PAY25" s="29"/>
      <c r="PAZ25" s="29"/>
      <c r="PBA25" s="29"/>
      <c r="PBB25" s="29"/>
      <c r="PBC25" s="29"/>
      <c r="PBD25" s="29"/>
      <c r="PBE25" s="29"/>
      <c r="PBF25" s="29"/>
      <c r="PBG25" s="29"/>
      <c r="PBH25" s="29"/>
      <c r="PBI25" s="29"/>
      <c r="PBJ25" s="29"/>
      <c r="PBK25" s="29"/>
      <c r="PBL25" s="29"/>
      <c r="PBM25" s="29"/>
      <c r="PBN25" s="29"/>
      <c r="PBO25" s="29"/>
      <c r="PBP25" s="29"/>
      <c r="PBQ25" s="29"/>
      <c r="PBR25" s="29"/>
      <c r="PBS25" s="29"/>
      <c r="PBT25" s="29"/>
      <c r="PBU25" s="29"/>
      <c r="PBV25" s="29"/>
      <c r="PBW25" s="29"/>
      <c r="PBX25" s="29"/>
      <c r="PBY25" s="29"/>
      <c r="PBZ25" s="29"/>
      <c r="PCA25" s="29"/>
      <c r="PCB25" s="29"/>
      <c r="PCC25" s="29"/>
      <c r="PCD25" s="29"/>
      <c r="PCE25" s="29"/>
      <c r="PCF25" s="29"/>
      <c r="PCG25" s="29"/>
      <c r="PCH25" s="29"/>
      <c r="PCI25" s="29"/>
      <c r="PCJ25" s="29"/>
      <c r="PCK25" s="29"/>
      <c r="PCL25" s="29"/>
      <c r="PCM25" s="29"/>
      <c r="PCN25" s="29"/>
      <c r="PCO25" s="29"/>
      <c r="PCP25" s="29"/>
      <c r="PCQ25" s="29"/>
      <c r="PCR25" s="29"/>
      <c r="PCS25" s="29"/>
      <c r="PCT25" s="29"/>
      <c r="PCU25" s="29"/>
      <c r="PCV25" s="29"/>
      <c r="PCW25" s="29"/>
      <c r="PCX25" s="29"/>
      <c r="PCY25" s="29"/>
      <c r="PCZ25" s="29"/>
      <c r="PDA25" s="29"/>
      <c r="PDB25" s="29"/>
      <c r="PDC25" s="29"/>
      <c r="PDD25" s="29"/>
      <c r="PDE25" s="29"/>
      <c r="PDF25" s="29"/>
      <c r="PDG25" s="29"/>
      <c r="PDH25" s="29"/>
      <c r="PDI25" s="29"/>
      <c r="PDJ25" s="29"/>
      <c r="PDK25" s="29"/>
      <c r="PDL25" s="29"/>
      <c r="PDM25" s="29"/>
      <c r="PDN25" s="29"/>
      <c r="PDO25" s="29"/>
      <c r="PDP25" s="29"/>
      <c r="PDQ25" s="29"/>
      <c r="PDR25" s="29"/>
      <c r="PDS25" s="29"/>
      <c r="PDT25" s="29"/>
      <c r="PDU25" s="29"/>
      <c r="PDV25" s="29"/>
      <c r="PDW25" s="29"/>
      <c r="PDX25" s="29"/>
      <c r="PDY25" s="29"/>
      <c r="PDZ25" s="29"/>
      <c r="PEA25" s="29"/>
      <c r="PEB25" s="29"/>
      <c r="PEC25" s="29"/>
      <c r="PED25" s="29"/>
      <c r="PEE25" s="29"/>
      <c r="PEF25" s="29"/>
      <c r="PEG25" s="29"/>
      <c r="PEH25" s="29"/>
      <c r="PEI25" s="29"/>
      <c r="PEJ25" s="29"/>
      <c r="PEK25" s="29"/>
      <c r="PEL25" s="29"/>
      <c r="PEM25" s="29"/>
      <c r="PEN25" s="29"/>
      <c r="PEO25" s="29"/>
      <c r="PEP25" s="29"/>
      <c r="PEQ25" s="29"/>
      <c r="PER25" s="29"/>
      <c r="PES25" s="29"/>
      <c r="PET25" s="29"/>
      <c r="PEU25" s="29"/>
      <c r="PEV25" s="29"/>
      <c r="PEW25" s="29"/>
      <c r="PEX25" s="29"/>
      <c r="PEY25" s="29"/>
      <c r="PEZ25" s="29"/>
      <c r="PFA25" s="29"/>
      <c r="PFB25" s="29"/>
      <c r="PFC25" s="29"/>
      <c r="PFD25" s="29"/>
      <c r="PFE25" s="29"/>
      <c r="PFF25" s="29"/>
      <c r="PFG25" s="29"/>
      <c r="PFH25" s="29"/>
      <c r="PFI25" s="29"/>
      <c r="PFJ25" s="29"/>
      <c r="PFK25" s="29"/>
      <c r="PFL25" s="29"/>
      <c r="PFM25" s="29"/>
      <c r="PFN25" s="29"/>
      <c r="PFO25" s="29"/>
      <c r="PFP25" s="29"/>
      <c r="PFQ25" s="29"/>
      <c r="PFR25" s="29"/>
      <c r="PFS25" s="29"/>
      <c r="PFT25" s="29"/>
      <c r="PFU25" s="29"/>
      <c r="PFV25" s="29"/>
      <c r="PFW25" s="29"/>
      <c r="PFX25" s="29"/>
      <c r="PFY25" s="29"/>
      <c r="PFZ25" s="29"/>
      <c r="PGA25" s="29"/>
      <c r="PGB25" s="29"/>
      <c r="PGC25" s="29"/>
      <c r="PGD25" s="29"/>
      <c r="PGE25" s="29"/>
      <c r="PGF25" s="29"/>
      <c r="PGG25" s="29"/>
      <c r="PGH25" s="29"/>
      <c r="PGI25" s="29"/>
      <c r="PGJ25" s="29"/>
      <c r="PGK25" s="29"/>
      <c r="PGL25" s="29"/>
      <c r="PGM25" s="29"/>
      <c r="PGN25" s="29"/>
      <c r="PGO25" s="29"/>
      <c r="PGP25" s="29"/>
      <c r="PGQ25" s="29"/>
      <c r="PGR25" s="29"/>
      <c r="PGS25" s="29"/>
      <c r="PGT25" s="29"/>
      <c r="PGU25" s="29"/>
      <c r="PGV25" s="29"/>
      <c r="PGW25" s="29"/>
      <c r="PGX25" s="29"/>
      <c r="PGY25" s="29"/>
      <c r="PGZ25" s="29"/>
      <c r="PHA25" s="29"/>
      <c r="PHB25" s="29"/>
      <c r="PHC25" s="29"/>
      <c r="PHD25" s="29"/>
      <c r="PHE25" s="29"/>
      <c r="PHF25" s="29"/>
      <c r="PHG25" s="29"/>
      <c r="PHH25" s="29"/>
      <c r="PHI25" s="29"/>
      <c r="PHJ25" s="29"/>
      <c r="PHK25" s="29"/>
      <c r="PHL25" s="29"/>
      <c r="PHM25" s="29"/>
      <c r="PHN25" s="29"/>
      <c r="PHO25" s="29"/>
      <c r="PHP25" s="29"/>
      <c r="PHQ25" s="29"/>
      <c r="PHR25" s="29"/>
      <c r="PHS25" s="29"/>
      <c r="PHT25" s="29"/>
      <c r="PHU25" s="29"/>
      <c r="PHV25" s="29"/>
      <c r="PHW25" s="29"/>
      <c r="PHX25" s="29"/>
      <c r="PHY25" s="29"/>
      <c r="PHZ25" s="29"/>
      <c r="PIA25" s="29"/>
      <c r="PIB25" s="29"/>
      <c r="PIC25" s="29"/>
      <c r="PID25" s="29"/>
      <c r="PIE25" s="29"/>
      <c r="PIF25" s="29"/>
      <c r="PIG25" s="29"/>
      <c r="PIH25" s="29"/>
      <c r="PII25" s="29"/>
      <c r="PIJ25" s="29"/>
      <c r="PIK25" s="29"/>
      <c r="PIL25" s="29"/>
      <c r="PIM25" s="29"/>
      <c r="PIN25" s="29"/>
      <c r="PIO25" s="29"/>
      <c r="PIP25" s="29"/>
      <c r="PIQ25" s="29"/>
      <c r="PIR25" s="29"/>
      <c r="PIS25" s="29"/>
      <c r="PIT25" s="29"/>
      <c r="PIU25" s="29"/>
      <c r="PIV25" s="29"/>
      <c r="PIW25" s="29"/>
      <c r="PIX25" s="29"/>
      <c r="PIY25" s="29"/>
      <c r="PIZ25" s="29"/>
      <c r="PJA25" s="29"/>
      <c r="PJB25" s="29"/>
      <c r="PJC25" s="29"/>
      <c r="PJD25" s="29"/>
      <c r="PJE25" s="29"/>
      <c r="PJF25" s="29"/>
      <c r="PJG25" s="29"/>
      <c r="PJH25" s="29"/>
      <c r="PJI25" s="29"/>
      <c r="PJJ25" s="29"/>
      <c r="PJK25" s="29"/>
      <c r="PJL25" s="29"/>
      <c r="PJM25" s="29"/>
      <c r="PJN25" s="29"/>
      <c r="PJO25" s="29"/>
      <c r="PJP25" s="29"/>
      <c r="PJQ25" s="29"/>
      <c r="PJR25" s="29"/>
      <c r="PJS25" s="29"/>
      <c r="PJT25" s="29"/>
      <c r="PJU25" s="29"/>
      <c r="PJV25" s="29"/>
      <c r="PJW25" s="29"/>
      <c r="PJX25" s="29"/>
      <c r="PJY25" s="29"/>
      <c r="PJZ25" s="29"/>
      <c r="PKA25" s="29"/>
      <c r="PKB25" s="29"/>
      <c r="PKC25" s="29"/>
      <c r="PKD25" s="29"/>
      <c r="PKE25" s="29"/>
      <c r="PKF25" s="29"/>
      <c r="PKG25" s="29"/>
      <c r="PKH25" s="29"/>
      <c r="PKI25" s="29"/>
      <c r="PKJ25" s="29"/>
      <c r="PKK25" s="29"/>
      <c r="PKL25" s="29"/>
      <c r="PKM25" s="29"/>
      <c r="PKN25" s="29"/>
      <c r="PKO25" s="29"/>
      <c r="PKP25" s="29"/>
      <c r="PKQ25" s="29"/>
      <c r="PKR25" s="29"/>
      <c r="PKS25" s="29"/>
      <c r="PKT25" s="29"/>
      <c r="PKU25" s="29"/>
      <c r="PKV25" s="29"/>
      <c r="PKW25" s="29"/>
      <c r="PKX25" s="29"/>
      <c r="PKY25" s="29"/>
      <c r="PKZ25" s="29"/>
      <c r="PLA25" s="29"/>
      <c r="PLB25" s="29"/>
      <c r="PLC25" s="29"/>
      <c r="PLD25" s="29"/>
      <c r="PLE25" s="29"/>
      <c r="PLF25" s="29"/>
      <c r="PLG25" s="29"/>
      <c r="PLH25" s="29"/>
      <c r="PLI25" s="29"/>
      <c r="PLJ25" s="29"/>
      <c r="PLK25" s="29"/>
      <c r="PLL25" s="29"/>
      <c r="PLM25" s="29"/>
      <c r="PLN25" s="29"/>
      <c r="PLO25" s="29"/>
      <c r="PLP25" s="29"/>
      <c r="PLQ25" s="29"/>
      <c r="PLR25" s="29"/>
      <c r="PLS25" s="29"/>
      <c r="PLT25" s="29"/>
      <c r="PLU25" s="29"/>
      <c r="PLV25" s="29"/>
      <c r="PLW25" s="29"/>
      <c r="PLX25" s="29"/>
      <c r="PLY25" s="29"/>
      <c r="PLZ25" s="29"/>
      <c r="PMA25" s="29"/>
      <c r="PMB25" s="29"/>
      <c r="PMC25" s="29"/>
      <c r="PMD25" s="29"/>
      <c r="PME25" s="29"/>
      <c r="PMF25" s="29"/>
      <c r="PMG25" s="29"/>
      <c r="PMH25" s="29"/>
      <c r="PMI25" s="29"/>
      <c r="PMJ25" s="29"/>
      <c r="PMK25" s="29"/>
      <c r="PML25" s="29"/>
      <c r="PMM25" s="29"/>
      <c r="PMN25" s="29"/>
      <c r="PMO25" s="29"/>
      <c r="PMP25" s="29"/>
      <c r="PMQ25" s="29"/>
      <c r="PMR25" s="29"/>
      <c r="PMS25" s="29"/>
      <c r="PMT25" s="29"/>
      <c r="PMU25" s="29"/>
      <c r="PMV25" s="29"/>
      <c r="PMW25" s="29"/>
      <c r="PMX25" s="29"/>
      <c r="PMY25" s="29"/>
      <c r="PMZ25" s="29"/>
      <c r="PNA25" s="29"/>
      <c r="PNB25" s="29"/>
      <c r="PNC25" s="29"/>
      <c r="PND25" s="29"/>
      <c r="PNE25" s="29"/>
      <c r="PNF25" s="29"/>
      <c r="PNG25" s="29"/>
      <c r="PNH25" s="29"/>
      <c r="PNI25" s="29"/>
      <c r="PNJ25" s="29"/>
      <c r="PNK25" s="29"/>
      <c r="PNL25" s="29"/>
      <c r="PNM25" s="29"/>
      <c r="PNN25" s="29"/>
      <c r="PNO25" s="29"/>
      <c r="PNP25" s="29"/>
      <c r="PNQ25" s="29"/>
      <c r="PNR25" s="29"/>
      <c r="PNS25" s="29"/>
      <c r="PNT25" s="29"/>
      <c r="PNU25" s="29"/>
      <c r="PNV25" s="29"/>
      <c r="PNW25" s="29"/>
      <c r="PNX25" s="29"/>
      <c r="PNY25" s="29"/>
      <c r="PNZ25" s="29"/>
      <c r="POA25" s="29"/>
      <c r="POB25" s="29"/>
      <c r="POC25" s="29"/>
      <c r="POD25" s="29"/>
      <c r="POE25" s="29"/>
      <c r="POF25" s="29"/>
      <c r="POG25" s="29"/>
      <c r="POH25" s="29"/>
      <c r="POI25" s="29"/>
      <c r="POJ25" s="29"/>
      <c r="POK25" s="29"/>
      <c r="POL25" s="29"/>
      <c r="POM25" s="29"/>
      <c r="PON25" s="29"/>
      <c r="POO25" s="29"/>
      <c r="POP25" s="29"/>
      <c r="POQ25" s="29"/>
      <c r="POR25" s="29"/>
      <c r="POS25" s="29"/>
      <c r="POT25" s="29"/>
      <c r="POU25" s="29"/>
      <c r="POV25" s="29"/>
      <c r="POW25" s="29"/>
      <c r="POX25" s="29"/>
      <c r="POY25" s="29"/>
      <c r="POZ25" s="29"/>
      <c r="PPA25" s="29"/>
      <c r="PPB25" s="29"/>
      <c r="PPC25" s="29"/>
      <c r="PPD25" s="29"/>
      <c r="PPE25" s="29"/>
      <c r="PPF25" s="29"/>
      <c r="PPG25" s="29"/>
      <c r="PPH25" s="29"/>
      <c r="PPI25" s="29"/>
      <c r="PPJ25" s="29"/>
      <c r="PPK25" s="29"/>
      <c r="PPL25" s="29"/>
      <c r="PPM25" s="29"/>
      <c r="PPN25" s="29"/>
      <c r="PPO25" s="29"/>
      <c r="PPP25" s="29"/>
      <c r="PPQ25" s="29"/>
      <c r="PPR25" s="29"/>
      <c r="PPS25" s="29"/>
      <c r="PPT25" s="29"/>
      <c r="PPU25" s="29"/>
      <c r="PPV25" s="29"/>
      <c r="PPW25" s="29"/>
      <c r="PPX25" s="29"/>
      <c r="PPY25" s="29"/>
      <c r="PPZ25" s="29"/>
      <c r="PQA25" s="29"/>
      <c r="PQB25" s="29"/>
      <c r="PQC25" s="29"/>
      <c r="PQD25" s="29"/>
      <c r="PQE25" s="29"/>
      <c r="PQF25" s="29"/>
      <c r="PQG25" s="29"/>
      <c r="PQH25" s="29"/>
      <c r="PQI25" s="29"/>
      <c r="PQJ25" s="29"/>
      <c r="PQK25" s="29"/>
      <c r="PQL25" s="29"/>
      <c r="PQM25" s="29"/>
      <c r="PQN25" s="29"/>
      <c r="PQO25" s="29"/>
      <c r="PQP25" s="29"/>
      <c r="PQQ25" s="29"/>
      <c r="PQR25" s="29"/>
      <c r="PQS25" s="29"/>
      <c r="PQT25" s="29"/>
      <c r="PQU25" s="29"/>
      <c r="PQV25" s="29"/>
      <c r="PQW25" s="29"/>
      <c r="PQX25" s="29"/>
      <c r="PQY25" s="29"/>
      <c r="PQZ25" s="29"/>
      <c r="PRA25" s="29"/>
      <c r="PRB25" s="29"/>
      <c r="PRC25" s="29"/>
      <c r="PRD25" s="29"/>
      <c r="PRE25" s="29"/>
      <c r="PRF25" s="29"/>
      <c r="PRG25" s="29"/>
      <c r="PRH25" s="29"/>
      <c r="PRI25" s="29"/>
      <c r="PRJ25" s="29"/>
      <c r="PRK25" s="29"/>
      <c r="PRL25" s="29"/>
      <c r="PRM25" s="29"/>
      <c r="PRN25" s="29"/>
      <c r="PRO25" s="29"/>
      <c r="PRP25" s="29"/>
      <c r="PRQ25" s="29"/>
      <c r="PRR25" s="29"/>
      <c r="PRS25" s="29"/>
      <c r="PRT25" s="29"/>
      <c r="PRU25" s="29"/>
      <c r="PRV25" s="29"/>
      <c r="PRW25" s="29"/>
      <c r="PRX25" s="29"/>
      <c r="PRY25" s="29"/>
      <c r="PRZ25" s="29"/>
      <c r="PSA25" s="29"/>
      <c r="PSB25" s="29"/>
      <c r="PSC25" s="29"/>
      <c r="PSD25" s="29"/>
      <c r="PSE25" s="29"/>
      <c r="PSF25" s="29"/>
      <c r="PSG25" s="29"/>
      <c r="PSH25" s="29"/>
      <c r="PSI25" s="29"/>
      <c r="PSJ25" s="29"/>
      <c r="PSK25" s="29"/>
      <c r="PSL25" s="29"/>
      <c r="PSM25" s="29"/>
      <c r="PSN25" s="29"/>
      <c r="PSO25" s="29"/>
      <c r="PSP25" s="29"/>
      <c r="PSQ25" s="29"/>
      <c r="PSR25" s="29"/>
      <c r="PSS25" s="29"/>
      <c r="PST25" s="29"/>
      <c r="PSU25" s="29"/>
      <c r="PSV25" s="29"/>
      <c r="PSW25" s="29"/>
      <c r="PSX25" s="29"/>
      <c r="PSY25" s="29"/>
      <c r="PSZ25" s="29"/>
      <c r="PTA25" s="29"/>
      <c r="PTB25" s="29"/>
      <c r="PTC25" s="29"/>
      <c r="PTD25" s="29"/>
      <c r="PTE25" s="29"/>
      <c r="PTF25" s="29"/>
      <c r="PTG25" s="29"/>
      <c r="PTH25" s="29"/>
      <c r="PTI25" s="29"/>
      <c r="PTJ25" s="29"/>
      <c r="PTK25" s="29"/>
      <c r="PTL25" s="29"/>
      <c r="PTM25" s="29"/>
      <c r="PTN25" s="29"/>
      <c r="PTO25" s="29"/>
      <c r="PTP25" s="29"/>
      <c r="PTQ25" s="29"/>
      <c r="PTR25" s="29"/>
      <c r="PTS25" s="29"/>
      <c r="PTT25" s="29"/>
      <c r="PTU25" s="29"/>
      <c r="PTV25" s="29"/>
      <c r="PTW25" s="29"/>
      <c r="PTX25" s="29"/>
      <c r="PTY25" s="29"/>
      <c r="PTZ25" s="29"/>
      <c r="PUA25" s="29"/>
      <c r="PUB25" s="29"/>
      <c r="PUC25" s="29"/>
      <c r="PUD25" s="29"/>
      <c r="PUE25" s="29"/>
      <c r="PUF25" s="29"/>
      <c r="PUG25" s="29"/>
      <c r="PUH25" s="29"/>
      <c r="PUI25" s="29"/>
      <c r="PUJ25" s="29"/>
      <c r="PUK25" s="29"/>
      <c r="PUL25" s="29"/>
      <c r="PUM25" s="29"/>
      <c r="PUN25" s="29"/>
      <c r="PUO25" s="29"/>
      <c r="PUP25" s="29"/>
      <c r="PUQ25" s="29"/>
      <c r="PUR25" s="29"/>
      <c r="PUS25" s="29"/>
      <c r="PUT25" s="29"/>
      <c r="PUU25" s="29"/>
      <c r="PUV25" s="29"/>
      <c r="PUW25" s="29"/>
      <c r="PUX25" s="29"/>
      <c r="PUY25" s="29"/>
      <c r="PUZ25" s="29"/>
      <c r="PVA25" s="29"/>
      <c r="PVB25" s="29"/>
      <c r="PVC25" s="29"/>
      <c r="PVD25" s="29"/>
      <c r="PVE25" s="29"/>
      <c r="PVF25" s="29"/>
      <c r="PVG25" s="29"/>
      <c r="PVH25" s="29"/>
      <c r="PVI25" s="29"/>
      <c r="PVJ25" s="29"/>
      <c r="PVK25" s="29"/>
      <c r="PVL25" s="29"/>
      <c r="PVM25" s="29"/>
      <c r="PVN25" s="29"/>
      <c r="PVO25" s="29"/>
      <c r="PVP25" s="29"/>
      <c r="PVQ25" s="29"/>
      <c r="PVR25" s="29"/>
      <c r="PVS25" s="29"/>
      <c r="PVT25" s="29"/>
      <c r="PVU25" s="29"/>
      <c r="PVV25" s="29"/>
      <c r="PVW25" s="29"/>
      <c r="PVX25" s="29"/>
      <c r="PVY25" s="29"/>
      <c r="PVZ25" s="29"/>
      <c r="PWA25" s="29"/>
      <c r="PWB25" s="29"/>
      <c r="PWC25" s="29"/>
      <c r="PWD25" s="29"/>
      <c r="PWE25" s="29"/>
      <c r="PWF25" s="29"/>
      <c r="PWG25" s="29"/>
      <c r="PWH25" s="29"/>
      <c r="PWI25" s="29"/>
      <c r="PWJ25" s="29"/>
      <c r="PWK25" s="29"/>
      <c r="PWL25" s="29"/>
      <c r="PWM25" s="29"/>
      <c r="PWN25" s="29"/>
      <c r="PWO25" s="29"/>
      <c r="PWP25" s="29"/>
      <c r="PWQ25" s="29"/>
      <c r="PWR25" s="29"/>
      <c r="PWS25" s="29"/>
      <c r="PWT25" s="29"/>
      <c r="PWU25" s="29"/>
      <c r="PWV25" s="29"/>
      <c r="PWW25" s="29"/>
      <c r="PWX25" s="29"/>
      <c r="PWY25" s="29"/>
      <c r="PWZ25" s="29"/>
      <c r="PXA25" s="29"/>
      <c r="PXB25" s="29"/>
      <c r="PXC25" s="29"/>
      <c r="PXD25" s="29"/>
      <c r="PXE25" s="29"/>
      <c r="PXF25" s="29"/>
      <c r="PXG25" s="29"/>
      <c r="PXH25" s="29"/>
      <c r="PXI25" s="29"/>
      <c r="PXJ25" s="29"/>
      <c r="PXK25" s="29"/>
      <c r="PXL25" s="29"/>
      <c r="PXM25" s="29"/>
      <c r="PXN25" s="29"/>
      <c r="PXO25" s="29"/>
      <c r="PXP25" s="29"/>
      <c r="PXQ25" s="29"/>
      <c r="PXR25" s="29"/>
      <c r="PXS25" s="29"/>
      <c r="PXT25" s="29"/>
      <c r="PXU25" s="29"/>
      <c r="PXV25" s="29"/>
      <c r="PXW25" s="29"/>
      <c r="PXX25" s="29"/>
      <c r="PXY25" s="29"/>
      <c r="PXZ25" s="29"/>
      <c r="PYA25" s="29"/>
      <c r="PYB25" s="29"/>
      <c r="PYC25" s="29"/>
      <c r="PYD25" s="29"/>
      <c r="PYE25" s="29"/>
      <c r="PYF25" s="29"/>
      <c r="PYG25" s="29"/>
      <c r="PYH25" s="29"/>
      <c r="PYI25" s="29"/>
      <c r="PYJ25" s="29"/>
      <c r="PYK25" s="29"/>
      <c r="PYL25" s="29"/>
      <c r="PYM25" s="29"/>
      <c r="PYN25" s="29"/>
      <c r="PYO25" s="29"/>
      <c r="PYP25" s="29"/>
      <c r="PYQ25" s="29"/>
      <c r="PYR25" s="29"/>
      <c r="PYS25" s="29"/>
      <c r="PYT25" s="29"/>
      <c r="PYU25" s="29"/>
      <c r="PYV25" s="29"/>
      <c r="PYW25" s="29"/>
      <c r="PYX25" s="29"/>
      <c r="PYY25" s="29"/>
      <c r="PYZ25" s="29"/>
      <c r="PZA25" s="29"/>
      <c r="PZB25" s="29"/>
      <c r="PZC25" s="29"/>
      <c r="PZD25" s="29"/>
      <c r="PZE25" s="29"/>
      <c r="PZF25" s="29"/>
      <c r="PZG25" s="29"/>
      <c r="PZH25" s="29"/>
      <c r="PZI25" s="29"/>
      <c r="PZJ25" s="29"/>
      <c r="PZK25" s="29"/>
      <c r="PZL25" s="29"/>
      <c r="PZM25" s="29"/>
      <c r="PZN25" s="29"/>
      <c r="PZO25" s="29"/>
      <c r="PZP25" s="29"/>
      <c r="PZQ25" s="29"/>
      <c r="PZR25" s="29"/>
      <c r="PZS25" s="29"/>
      <c r="PZT25" s="29"/>
      <c r="PZU25" s="29"/>
      <c r="PZV25" s="29"/>
      <c r="PZW25" s="29"/>
      <c r="PZX25" s="29"/>
      <c r="PZY25" s="29"/>
      <c r="PZZ25" s="29"/>
      <c r="QAA25" s="29"/>
      <c r="QAB25" s="29"/>
      <c r="QAC25" s="29"/>
      <c r="QAD25" s="29"/>
      <c r="QAE25" s="29"/>
      <c r="QAF25" s="29"/>
      <c r="QAG25" s="29"/>
      <c r="QAH25" s="29"/>
      <c r="QAI25" s="29"/>
      <c r="QAJ25" s="29"/>
      <c r="QAK25" s="29"/>
      <c r="QAL25" s="29"/>
      <c r="QAM25" s="29"/>
      <c r="QAN25" s="29"/>
      <c r="QAO25" s="29"/>
      <c r="QAP25" s="29"/>
      <c r="QAQ25" s="29"/>
      <c r="QAR25" s="29"/>
      <c r="QAS25" s="29"/>
      <c r="QAT25" s="29"/>
      <c r="QAU25" s="29"/>
      <c r="QAV25" s="29"/>
      <c r="QAW25" s="29"/>
      <c r="QAX25" s="29"/>
      <c r="QAY25" s="29"/>
      <c r="QAZ25" s="29"/>
      <c r="QBA25" s="29"/>
      <c r="QBB25" s="29"/>
      <c r="QBC25" s="29"/>
      <c r="QBD25" s="29"/>
      <c r="QBE25" s="29"/>
      <c r="QBF25" s="29"/>
      <c r="QBG25" s="29"/>
      <c r="QBH25" s="29"/>
      <c r="QBI25" s="29"/>
      <c r="QBJ25" s="29"/>
      <c r="QBK25" s="29"/>
      <c r="QBL25" s="29"/>
      <c r="QBM25" s="29"/>
      <c r="QBN25" s="29"/>
      <c r="QBO25" s="29"/>
      <c r="QBP25" s="29"/>
      <c r="QBQ25" s="29"/>
      <c r="QBR25" s="29"/>
      <c r="QBS25" s="29"/>
      <c r="QBT25" s="29"/>
      <c r="QBU25" s="29"/>
      <c r="QBV25" s="29"/>
      <c r="QBW25" s="29"/>
      <c r="QBX25" s="29"/>
      <c r="QBY25" s="29"/>
      <c r="QBZ25" s="29"/>
      <c r="QCA25" s="29"/>
      <c r="QCB25" s="29"/>
      <c r="QCC25" s="29"/>
      <c r="QCD25" s="29"/>
      <c r="QCE25" s="29"/>
      <c r="QCF25" s="29"/>
      <c r="QCG25" s="29"/>
      <c r="QCH25" s="29"/>
      <c r="QCI25" s="29"/>
      <c r="QCJ25" s="29"/>
      <c r="QCK25" s="29"/>
      <c r="QCL25" s="29"/>
      <c r="QCM25" s="29"/>
      <c r="QCN25" s="29"/>
      <c r="QCO25" s="29"/>
      <c r="QCP25" s="29"/>
      <c r="QCQ25" s="29"/>
      <c r="QCR25" s="29"/>
      <c r="QCS25" s="29"/>
      <c r="QCT25" s="29"/>
      <c r="QCU25" s="29"/>
      <c r="QCV25" s="29"/>
      <c r="QCW25" s="29"/>
      <c r="QCX25" s="29"/>
      <c r="QCY25" s="29"/>
      <c r="QCZ25" s="29"/>
      <c r="QDA25" s="29"/>
      <c r="QDB25" s="29"/>
      <c r="QDC25" s="29"/>
      <c r="QDD25" s="29"/>
      <c r="QDE25" s="29"/>
      <c r="QDF25" s="29"/>
      <c r="QDG25" s="29"/>
      <c r="QDH25" s="29"/>
      <c r="QDI25" s="29"/>
      <c r="QDJ25" s="29"/>
      <c r="QDK25" s="29"/>
      <c r="QDL25" s="29"/>
      <c r="QDM25" s="29"/>
      <c r="QDN25" s="29"/>
      <c r="QDO25" s="29"/>
      <c r="QDP25" s="29"/>
      <c r="QDQ25" s="29"/>
      <c r="QDR25" s="29"/>
      <c r="QDS25" s="29"/>
      <c r="QDT25" s="29"/>
      <c r="QDU25" s="29"/>
      <c r="QDV25" s="29"/>
      <c r="QDW25" s="29"/>
      <c r="QDX25" s="29"/>
      <c r="QDY25" s="29"/>
      <c r="QDZ25" s="29"/>
      <c r="QEA25" s="29"/>
      <c r="QEB25" s="29"/>
      <c r="QEC25" s="29"/>
      <c r="QED25" s="29"/>
      <c r="QEE25" s="29"/>
      <c r="QEF25" s="29"/>
      <c r="QEG25" s="29"/>
      <c r="QEH25" s="29"/>
      <c r="QEI25" s="29"/>
      <c r="QEJ25" s="29"/>
      <c r="QEK25" s="29"/>
      <c r="QEL25" s="29"/>
      <c r="QEM25" s="29"/>
      <c r="QEN25" s="29"/>
      <c r="QEO25" s="29"/>
      <c r="QEP25" s="29"/>
      <c r="QEQ25" s="29"/>
      <c r="QER25" s="29"/>
      <c r="QES25" s="29"/>
      <c r="QET25" s="29"/>
      <c r="QEU25" s="29"/>
      <c r="QEV25" s="29"/>
      <c r="QEW25" s="29"/>
      <c r="QEX25" s="29"/>
      <c r="QEY25" s="29"/>
      <c r="QEZ25" s="29"/>
      <c r="QFA25" s="29"/>
      <c r="QFB25" s="29"/>
      <c r="QFC25" s="29"/>
      <c r="QFD25" s="29"/>
      <c r="QFE25" s="29"/>
      <c r="QFF25" s="29"/>
      <c r="QFG25" s="29"/>
      <c r="QFH25" s="29"/>
      <c r="QFI25" s="29"/>
      <c r="QFJ25" s="29"/>
      <c r="QFK25" s="29"/>
      <c r="QFL25" s="29"/>
      <c r="QFM25" s="29"/>
      <c r="QFN25" s="29"/>
      <c r="QFO25" s="29"/>
      <c r="QFP25" s="29"/>
      <c r="QFQ25" s="29"/>
      <c r="QFR25" s="29"/>
      <c r="QFS25" s="29"/>
      <c r="QFT25" s="29"/>
      <c r="QFU25" s="29"/>
      <c r="QFV25" s="29"/>
      <c r="QFW25" s="29"/>
      <c r="QFX25" s="29"/>
      <c r="QFY25" s="29"/>
      <c r="QFZ25" s="29"/>
      <c r="QGA25" s="29"/>
      <c r="QGB25" s="29"/>
      <c r="QGC25" s="29"/>
      <c r="QGD25" s="29"/>
      <c r="QGE25" s="29"/>
      <c r="QGF25" s="29"/>
      <c r="QGG25" s="29"/>
      <c r="QGH25" s="29"/>
      <c r="QGI25" s="29"/>
      <c r="QGJ25" s="29"/>
      <c r="QGK25" s="29"/>
      <c r="QGL25" s="29"/>
      <c r="QGM25" s="29"/>
      <c r="QGN25" s="29"/>
      <c r="QGO25" s="29"/>
      <c r="QGP25" s="29"/>
      <c r="QGQ25" s="29"/>
      <c r="QGR25" s="29"/>
      <c r="QGS25" s="29"/>
      <c r="QGT25" s="29"/>
      <c r="QGU25" s="29"/>
      <c r="QGV25" s="29"/>
      <c r="QGW25" s="29"/>
      <c r="QGX25" s="29"/>
      <c r="QGY25" s="29"/>
      <c r="QGZ25" s="29"/>
      <c r="QHA25" s="29"/>
      <c r="QHB25" s="29"/>
      <c r="QHC25" s="29"/>
      <c r="QHD25" s="29"/>
      <c r="QHE25" s="29"/>
      <c r="QHF25" s="29"/>
      <c r="QHG25" s="29"/>
      <c r="QHH25" s="29"/>
      <c r="QHI25" s="29"/>
      <c r="QHJ25" s="29"/>
      <c r="QHK25" s="29"/>
      <c r="QHL25" s="29"/>
      <c r="QHM25" s="29"/>
      <c r="QHN25" s="29"/>
      <c r="QHO25" s="29"/>
      <c r="QHP25" s="29"/>
      <c r="QHQ25" s="29"/>
      <c r="QHR25" s="29"/>
      <c r="QHS25" s="29"/>
      <c r="QHT25" s="29"/>
      <c r="QHU25" s="29"/>
      <c r="QHV25" s="29"/>
      <c r="QHW25" s="29"/>
      <c r="QHX25" s="29"/>
      <c r="QHY25" s="29"/>
      <c r="QHZ25" s="29"/>
      <c r="QIA25" s="29"/>
      <c r="QIB25" s="29"/>
      <c r="QIC25" s="29"/>
      <c r="QID25" s="29"/>
      <c r="QIE25" s="29"/>
      <c r="QIF25" s="29"/>
      <c r="QIG25" s="29"/>
      <c r="QIH25" s="29"/>
      <c r="QII25" s="29"/>
      <c r="QIJ25" s="29"/>
      <c r="QIK25" s="29"/>
      <c r="QIL25" s="29"/>
      <c r="QIM25" s="29"/>
      <c r="QIN25" s="29"/>
      <c r="QIO25" s="29"/>
      <c r="QIP25" s="29"/>
      <c r="QIQ25" s="29"/>
      <c r="QIR25" s="29"/>
      <c r="QIS25" s="29"/>
      <c r="QIT25" s="29"/>
      <c r="QIU25" s="29"/>
      <c r="QIV25" s="29"/>
      <c r="QIW25" s="29"/>
      <c r="QIX25" s="29"/>
      <c r="QIY25" s="29"/>
      <c r="QIZ25" s="29"/>
      <c r="QJA25" s="29"/>
      <c r="QJB25" s="29"/>
      <c r="QJC25" s="29"/>
      <c r="QJD25" s="29"/>
      <c r="QJE25" s="29"/>
      <c r="QJF25" s="29"/>
      <c r="QJG25" s="29"/>
      <c r="QJH25" s="29"/>
      <c r="QJI25" s="29"/>
      <c r="QJJ25" s="29"/>
      <c r="QJK25" s="29"/>
      <c r="QJL25" s="29"/>
      <c r="QJM25" s="29"/>
      <c r="QJN25" s="29"/>
      <c r="QJO25" s="29"/>
      <c r="QJP25" s="29"/>
      <c r="QJQ25" s="29"/>
      <c r="QJR25" s="29"/>
      <c r="QJS25" s="29"/>
      <c r="QJT25" s="29"/>
      <c r="QJU25" s="29"/>
      <c r="QJV25" s="29"/>
      <c r="QJW25" s="29"/>
      <c r="QJX25" s="29"/>
      <c r="QJY25" s="29"/>
      <c r="QJZ25" s="29"/>
      <c r="QKA25" s="29"/>
      <c r="QKB25" s="29"/>
      <c r="QKC25" s="29"/>
      <c r="QKD25" s="29"/>
      <c r="QKE25" s="29"/>
      <c r="QKF25" s="29"/>
      <c r="QKG25" s="29"/>
      <c r="QKH25" s="29"/>
      <c r="QKI25" s="29"/>
      <c r="QKJ25" s="29"/>
      <c r="QKK25" s="29"/>
      <c r="QKL25" s="29"/>
      <c r="QKM25" s="29"/>
      <c r="QKN25" s="29"/>
      <c r="QKO25" s="29"/>
      <c r="QKP25" s="29"/>
      <c r="QKQ25" s="29"/>
      <c r="QKR25" s="29"/>
      <c r="QKS25" s="29"/>
      <c r="QKT25" s="29"/>
      <c r="QKU25" s="29"/>
      <c r="QKV25" s="29"/>
      <c r="QKW25" s="29"/>
      <c r="QKX25" s="29"/>
      <c r="QKY25" s="29"/>
      <c r="QKZ25" s="29"/>
      <c r="QLA25" s="29"/>
      <c r="QLB25" s="29"/>
      <c r="QLC25" s="29"/>
      <c r="QLD25" s="29"/>
      <c r="QLE25" s="29"/>
      <c r="QLF25" s="29"/>
      <c r="QLG25" s="29"/>
      <c r="QLH25" s="29"/>
      <c r="QLI25" s="29"/>
      <c r="QLJ25" s="29"/>
      <c r="QLK25" s="29"/>
      <c r="QLL25" s="29"/>
      <c r="QLM25" s="29"/>
      <c r="QLN25" s="29"/>
      <c r="QLO25" s="29"/>
      <c r="QLP25" s="29"/>
      <c r="QLQ25" s="29"/>
      <c r="QLR25" s="29"/>
      <c r="QLS25" s="29"/>
      <c r="QLT25" s="29"/>
      <c r="QLU25" s="29"/>
      <c r="QLV25" s="29"/>
      <c r="QLW25" s="29"/>
      <c r="QLX25" s="29"/>
      <c r="QLY25" s="29"/>
      <c r="QLZ25" s="29"/>
      <c r="QMA25" s="29"/>
      <c r="QMB25" s="29"/>
      <c r="QMC25" s="29"/>
      <c r="QMD25" s="29"/>
      <c r="QME25" s="29"/>
      <c r="QMF25" s="29"/>
      <c r="QMG25" s="29"/>
      <c r="QMH25" s="29"/>
      <c r="QMI25" s="29"/>
      <c r="QMJ25" s="29"/>
      <c r="QMK25" s="29"/>
      <c r="QML25" s="29"/>
      <c r="QMM25" s="29"/>
      <c r="QMN25" s="29"/>
      <c r="QMO25" s="29"/>
      <c r="QMP25" s="29"/>
      <c r="QMQ25" s="29"/>
      <c r="QMR25" s="29"/>
      <c r="QMS25" s="29"/>
      <c r="QMT25" s="29"/>
      <c r="QMU25" s="29"/>
      <c r="QMV25" s="29"/>
      <c r="QMW25" s="29"/>
      <c r="QMX25" s="29"/>
      <c r="QMY25" s="29"/>
      <c r="QMZ25" s="29"/>
      <c r="QNA25" s="29"/>
      <c r="QNB25" s="29"/>
      <c r="QNC25" s="29"/>
      <c r="QND25" s="29"/>
      <c r="QNE25" s="29"/>
      <c r="QNF25" s="29"/>
      <c r="QNG25" s="29"/>
      <c r="QNH25" s="29"/>
      <c r="QNI25" s="29"/>
      <c r="QNJ25" s="29"/>
      <c r="QNK25" s="29"/>
      <c r="QNL25" s="29"/>
      <c r="QNM25" s="29"/>
      <c r="QNN25" s="29"/>
      <c r="QNO25" s="29"/>
      <c r="QNP25" s="29"/>
      <c r="QNQ25" s="29"/>
      <c r="QNR25" s="29"/>
      <c r="QNS25" s="29"/>
      <c r="QNT25" s="29"/>
      <c r="QNU25" s="29"/>
      <c r="QNV25" s="29"/>
      <c r="QNW25" s="29"/>
      <c r="QNX25" s="29"/>
      <c r="QNY25" s="29"/>
      <c r="QNZ25" s="29"/>
      <c r="QOA25" s="29"/>
      <c r="QOB25" s="29"/>
      <c r="QOC25" s="29"/>
      <c r="QOD25" s="29"/>
      <c r="QOE25" s="29"/>
      <c r="QOF25" s="29"/>
      <c r="QOG25" s="29"/>
      <c r="QOH25" s="29"/>
      <c r="QOI25" s="29"/>
      <c r="QOJ25" s="29"/>
      <c r="QOK25" s="29"/>
      <c r="QOL25" s="29"/>
      <c r="QOM25" s="29"/>
      <c r="QON25" s="29"/>
      <c r="QOO25" s="29"/>
      <c r="QOP25" s="29"/>
      <c r="QOQ25" s="29"/>
      <c r="QOR25" s="29"/>
      <c r="QOS25" s="29"/>
      <c r="QOT25" s="29"/>
      <c r="QOU25" s="29"/>
      <c r="QOV25" s="29"/>
      <c r="QOW25" s="29"/>
      <c r="QOX25" s="29"/>
      <c r="QOY25" s="29"/>
      <c r="QOZ25" s="29"/>
      <c r="QPA25" s="29"/>
      <c r="QPB25" s="29"/>
      <c r="QPC25" s="29"/>
      <c r="QPD25" s="29"/>
      <c r="QPE25" s="29"/>
      <c r="QPF25" s="29"/>
      <c r="QPG25" s="29"/>
      <c r="QPH25" s="29"/>
      <c r="QPI25" s="29"/>
      <c r="QPJ25" s="29"/>
      <c r="QPK25" s="29"/>
      <c r="QPL25" s="29"/>
      <c r="QPM25" s="29"/>
      <c r="QPN25" s="29"/>
      <c r="QPO25" s="29"/>
      <c r="QPP25" s="29"/>
      <c r="QPQ25" s="29"/>
      <c r="QPR25" s="29"/>
      <c r="QPS25" s="29"/>
      <c r="QPT25" s="29"/>
      <c r="QPU25" s="29"/>
      <c r="QPV25" s="29"/>
      <c r="QPW25" s="29"/>
      <c r="QPX25" s="29"/>
      <c r="QPY25" s="29"/>
      <c r="QPZ25" s="29"/>
      <c r="QQA25" s="29"/>
      <c r="QQB25" s="29"/>
      <c r="QQC25" s="29"/>
      <c r="QQD25" s="29"/>
      <c r="QQE25" s="29"/>
      <c r="QQF25" s="29"/>
      <c r="QQG25" s="29"/>
      <c r="QQH25" s="29"/>
      <c r="QQI25" s="29"/>
      <c r="QQJ25" s="29"/>
      <c r="QQK25" s="29"/>
      <c r="QQL25" s="29"/>
      <c r="QQM25" s="29"/>
      <c r="QQN25" s="29"/>
      <c r="QQO25" s="29"/>
      <c r="QQP25" s="29"/>
      <c r="QQQ25" s="29"/>
      <c r="QQR25" s="29"/>
      <c r="QQS25" s="29"/>
      <c r="QQT25" s="29"/>
      <c r="QQU25" s="29"/>
      <c r="QQV25" s="29"/>
      <c r="QQW25" s="29"/>
      <c r="QQX25" s="29"/>
      <c r="QQY25" s="29"/>
      <c r="QQZ25" s="29"/>
      <c r="QRA25" s="29"/>
      <c r="QRB25" s="29"/>
      <c r="QRC25" s="29"/>
      <c r="QRD25" s="29"/>
      <c r="QRE25" s="29"/>
      <c r="QRF25" s="29"/>
      <c r="QRG25" s="29"/>
      <c r="QRH25" s="29"/>
      <c r="QRI25" s="29"/>
      <c r="QRJ25" s="29"/>
      <c r="QRK25" s="29"/>
      <c r="QRL25" s="29"/>
      <c r="QRM25" s="29"/>
      <c r="QRN25" s="29"/>
      <c r="QRO25" s="29"/>
      <c r="QRP25" s="29"/>
      <c r="QRQ25" s="29"/>
      <c r="QRR25" s="29"/>
      <c r="QRS25" s="29"/>
      <c r="QRT25" s="29"/>
      <c r="QRU25" s="29"/>
      <c r="QRV25" s="29"/>
      <c r="QRW25" s="29"/>
      <c r="QRX25" s="29"/>
      <c r="QRY25" s="29"/>
      <c r="QRZ25" s="29"/>
      <c r="QSA25" s="29"/>
      <c r="QSB25" s="29"/>
      <c r="QSC25" s="29"/>
      <c r="QSD25" s="29"/>
      <c r="QSE25" s="29"/>
      <c r="QSF25" s="29"/>
      <c r="QSG25" s="29"/>
      <c r="QSH25" s="29"/>
      <c r="QSI25" s="29"/>
      <c r="QSJ25" s="29"/>
      <c r="QSK25" s="29"/>
      <c r="QSL25" s="29"/>
      <c r="QSM25" s="29"/>
      <c r="QSN25" s="29"/>
      <c r="QSO25" s="29"/>
      <c r="QSP25" s="29"/>
      <c r="QSQ25" s="29"/>
      <c r="QSR25" s="29"/>
      <c r="QSS25" s="29"/>
      <c r="QST25" s="29"/>
      <c r="QSU25" s="29"/>
      <c r="QSV25" s="29"/>
      <c r="QSW25" s="29"/>
      <c r="QSX25" s="29"/>
      <c r="QSY25" s="29"/>
      <c r="QSZ25" s="29"/>
      <c r="QTA25" s="29"/>
      <c r="QTB25" s="29"/>
      <c r="QTC25" s="29"/>
      <c r="QTD25" s="29"/>
      <c r="QTE25" s="29"/>
      <c r="QTF25" s="29"/>
      <c r="QTG25" s="29"/>
      <c r="QTH25" s="29"/>
      <c r="QTI25" s="29"/>
      <c r="QTJ25" s="29"/>
      <c r="QTK25" s="29"/>
      <c r="QTL25" s="29"/>
      <c r="QTM25" s="29"/>
      <c r="QTN25" s="29"/>
      <c r="QTO25" s="29"/>
      <c r="QTP25" s="29"/>
      <c r="QTQ25" s="29"/>
      <c r="QTR25" s="29"/>
      <c r="QTS25" s="29"/>
      <c r="QTT25" s="29"/>
      <c r="QTU25" s="29"/>
      <c r="QTV25" s="29"/>
      <c r="QTW25" s="29"/>
      <c r="QTX25" s="29"/>
      <c r="QTY25" s="29"/>
      <c r="QTZ25" s="29"/>
      <c r="QUA25" s="29"/>
      <c r="QUB25" s="29"/>
      <c r="QUC25" s="29"/>
      <c r="QUD25" s="29"/>
      <c r="QUE25" s="29"/>
      <c r="QUF25" s="29"/>
      <c r="QUG25" s="29"/>
      <c r="QUH25" s="29"/>
      <c r="QUI25" s="29"/>
      <c r="QUJ25" s="29"/>
      <c r="QUK25" s="29"/>
      <c r="QUL25" s="29"/>
      <c r="QUM25" s="29"/>
      <c r="QUN25" s="29"/>
      <c r="QUO25" s="29"/>
      <c r="QUP25" s="29"/>
      <c r="QUQ25" s="29"/>
      <c r="QUR25" s="29"/>
      <c r="QUS25" s="29"/>
      <c r="QUT25" s="29"/>
      <c r="QUU25" s="29"/>
      <c r="QUV25" s="29"/>
      <c r="QUW25" s="29"/>
      <c r="QUX25" s="29"/>
      <c r="QUY25" s="29"/>
      <c r="QUZ25" s="29"/>
      <c r="QVA25" s="29"/>
      <c r="QVB25" s="29"/>
      <c r="QVC25" s="29"/>
      <c r="QVD25" s="29"/>
      <c r="QVE25" s="29"/>
      <c r="QVF25" s="29"/>
      <c r="QVG25" s="29"/>
      <c r="QVH25" s="29"/>
      <c r="QVI25" s="29"/>
      <c r="QVJ25" s="29"/>
      <c r="QVK25" s="29"/>
      <c r="QVL25" s="29"/>
      <c r="QVM25" s="29"/>
      <c r="QVN25" s="29"/>
      <c r="QVO25" s="29"/>
      <c r="QVP25" s="29"/>
      <c r="QVQ25" s="29"/>
      <c r="QVR25" s="29"/>
      <c r="QVS25" s="29"/>
      <c r="QVT25" s="29"/>
      <c r="QVU25" s="29"/>
      <c r="QVV25" s="29"/>
      <c r="QVW25" s="29"/>
      <c r="QVX25" s="29"/>
      <c r="QVY25" s="29"/>
      <c r="QVZ25" s="29"/>
      <c r="QWA25" s="29"/>
      <c r="QWB25" s="29"/>
      <c r="QWC25" s="29"/>
      <c r="QWD25" s="29"/>
      <c r="QWE25" s="29"/>
      <c r="QWF25" s="29"/>
      <c r="QWG25" s="29"/>
      <c r="QWH25" s="29"/>
      <c r="QWI25" s="29"/>
      <c r="QWJ25" s="29"/>
      <c r="QWK25" s="29"/>
      <c r="QWL25" s="29"/>
      <c r="QWM25" s="29"/>
      <c r="QWN25" s="29"/>
      <c r="QWO25" s="29"/>
      <c r="QWP25" s="29"/>
      <c r="QWQ25" s="29"/>
      <c r="QWR25" s="29"/>
      <c r="QWS25" s="29"/>
      <c r="QWT25" s="29"/>
      <c r="QWU25" s="29"/>
      <c r="QWV25" s="29"/>
      <c r="QWW25" s="29"/>
      <c r="QWX25" s="29"/>
      <c r="QWY25" s="29"/>
      <c r="QWZ25" s="29"/>
      <c r="QXA25" s="29"/>
      <c r="QXB25" s="29"/>
      <c r="QXC25" s="29"/>
      <c r="QXD25" s="29"/>
      <c r="QXE25" s="29"/>
      <c r="QXF25" s="29"/>
      <c r="QXG25" s="29"/>
      <c r="QXH25" s="29"/>
      <c r="QXI25" s="29"/>
      <c r="QXJ25" s="29"/>
      <c r="QXK25" s="29"/>
      <c r="QXL25" s="29"/>
      <c r="QXM25" s="29"/>
      <c r="QXN25" s="29"/>
      <c r="QXO25" s="29"/>
      <c r="QXP25" s="29"/>
      <c r="QXQ25" s="29"/>
      <c r="QXR25" s="29"/>
      <c r="QXS25" s="29"/>
      <c r="QXT25" s="29"/>
      <c r="QXU25" s="29"/>
      <c r="QXV25" s="29"/>
      <c r="QXW25" s="29"/>
      <c r="QXX25" s="29"/>
      <c r="QXY25" s="29"/>
      <c r="QXZ25" s="29"/>
      <c r="QYA25" s="29"/>
      <c r="QYB25" s="29"/>
      <c r="QYC25" s="29"/>
      <c r="QYD25" s="29"/>
      <c r="QYE25" s="29"/>
      <c r="QYF25" s="29"/>
      <c r="QYG25" s="29"/>
      <c r="QYH25" s="29"/>
      <c r="QYI25" s="29"/>
      <c r="QYJ25" s="29"/>
      <c r="QYK25" s="29"/>
      <c r="QYL25" s="29"/>
      <c r="QYM25" s="29"/>
      <c r="QYN25" s="29"/>
      <c r="QYO25" s="29"/>
      <c r="QYP25" s="29"/>
      <c r="QYQ25" s="29"/>
      <c r="QYR25" s="29"/>
      <c r="QYS25" s="29"/>
      <c r="QYT25" s="29"/>
      <c r="QYU25" s="29"/>
      <c r="QYV25" s="29"/>
      <c r="QYW25" s="29"/>
      <c r="QYX25" s="29"/>
      <c r="QYY25" s="29"/>
      <c r="QYZ25" s="29"/>
      <c r="QZA25" s="29"/>
      <c r="QZB25" s="29"/>
      <c r="QZC25" s="29"/>
      <c r="QZD25" s="29"/>
      <c r="QZE25" s="29"/>
      <c r="QZF25" s="29"/>
      <c r="QZG25" s="29"/>
      <c r="QZH25" s="29"/>
      <c r="QZI25" s="29"/>
      <c r="QZJ25" s="29"/>
      <c r="QZK25" s="29"/>
      <c r="QZL25" s="29"/>
      <c r="QZM25" s="29"/>
      <c r="QZN25" s="29"/>
      <c r="QZO25" s="29"/>
      <c r="QZP25" s="29"/>
      <c r="QZQ25" s="29"/>
      <c r="QZR25" s="29"/>
      <c r="QZS25" s="29"/>
      <c r="QZT25" s="29"/>
      <c r="QZU25" s="29"/>
      <c r="QZV25" s="29"/>
      <c r="QZW25" s="29"/>
      <c r="QZX25" s="29"/>
      <c r="QZY25" s="29"/>
      <c r="QZZ25" s="29"/>
      <c r="RAA25" s="29"/>
      <c r="RAB25" s="29"/>
      <c r="RAC25" s="29"/>
      <c r="RAD25" s="29"/>
      <c r="RAE25" s="29"/>
      <c r="RAF25" s="29"/>
      <c r="RAG25" s="29"/>
      <c r="RAH25" s="29"/>
      <c r="RAI25" s="29"/>
      <c r="RAJ25" s="29"/>
      <c r="RAK25" s="29"/>
      <c r="RAL25" s="29"/>
      <c r="RAM25" s="29"/>
      <c r="RAN25" s="29"/>
      <c r="RAO25" s="29"/>
      <c r="RAP25" s="29"/>
      <c r="RAQ25" s="29"/>
      <c r="RAR25" s="29"/>
      <c r="RAS25" s="29"/>
      <c r="RAT25" s="29"/>
      <c r="RAU25" s="29"/>
      <c r="RAV25" s="29"/>
      <c r="RAW25" s="29"/>
      <c r="RAX25" s="29"/>
      <c r="RAY25" s="29"/>
      <c r="RAZ25" s="29"/>
      <c r="RBA25" s="29"/>
      <c r="RBB25" s="29"/>
      <c r="RBC25" s="29"/>
      <c r="RBD25" s="29"/>
      <c r="RBE25" s="29"/>
      <c r="RBF25" s="29"/>
      <c r="RBG25" s="29"/>
      <c r="RBH25" s="29"/>
      <c r="RBI25" s="29"/>
      <c r="RBJ25" s="29"/>
      <c r="RBK25" s="29"/>
      <c r="RBL25" s="29"/>
      <c r="RBM25" s="29"/>
      <c r="RBN25" s="29"/>
      <c r="RBO25" s="29"/>
      <c r="RBP25" s="29"/>
      <c r="RBQ25" s="29"/>
      <c r="RBR25" s="29"/>
      <c r="RBS25" s="29"/>
      <c r="RBT25" s="29"/>
      <c r="RBU25" s="29"/>
      <c r="RBV25" s="29"/>
      <c r="RBW25" s="29"/>
      <c r="RBX25" s="29"/>
      <c r="RBY25" s="29"/>
      <c r="RBZ25" s="29"/>
      <c r="RCA25" s="29"/>
      <c r="RCB25" s="29"/>
      <c r="RCC25" s="29"/>
      <c r="RCD25" s="29"/>
      <c r="RCE25" s="29"/>
      <c r="RCF25" s="29"/>
      <c r="RCG25" s="29"/>
      <c r="RCH25" s="29"/>
      <c r="RCI25" s="29"/>
      <c r="RCJ25" s="29"/>
      <c r="RCK25" s="29"/>
      <c r="RCL25" s="29"/>
      <c r="RCM25" s="29"/>
      <c r="RCN25" s="29"/>
      <c r="RCO25" s="29"/>
      <c r="RCP25" s="29"/>
      <c r="RCQ25" s="29"/>
      <c r="RCR25" s="29"/>
      <c r="RCS25" s="29"/>
      <c r="RCT25" s="29"/>
      <c r="RCU25" s="29"/>
      <c r="RCV25" s="29"/>
      <c r="RCW25" s="29"/>
      <c r="RCX25" s="29"/>
      <c r="RCY25" s="29"/>
      <c r="RCZ25" s="29"/>
      <c r="RDA25" s="29"/>
      <c r="RDB25" s="29"/>
      <c r="RDC25" s="29"/>
      <c r="RDD25" s="29"/>
      <c r="RDE25" s="29"/>
      <c r="RDF25" s="29"/>
      <c r="RDG25" s="29"/>
      <c r="RDH25" s="29"/>
      <c r="RDI25" s="29"/>
      <c r="RDJ25" s="29"/>
      <c r="RDK25" s="29"/>
      <c r="RDL25" s="29"/>
      <c r="RDM25" s="29"/>
      <c r="RDN25" s="29"/>
      <c r="RDO25" s="29"/>
      <c r="RDP25" s="29"/>
      <c r="RDQ25" s="29"/>
      <c r="RDR25" s="29"/>
      <c r="RDS25" s="29"/>
      <c r="RDT25" s="29"/>
      <c r="RDU25" s="29"/>
      <c r="RDV25" s="29"/>
      <c r="RDW25" s="29"/>
      <c r="RDX25" s="29"/>
      <c r="RDY25" s="29"/>
      <c r="RDZ25" s="29"/>
      <c r="REA25" s="29"/>
      <c r="REB25" s="29"/>
      <c r="REC25" s="29"/>
      <c r="RED25" s="29"/>
      <c r="REE25" s="29"/>
      <c r="REF25" s="29"/>
      <c r="REG25" s="29"/>
      <c r="REH25" s="29"/>
      <c r="REI25" s="29"/>
      <c r="REJ25" s="29"/>
      <c r="REK25" s="29"/>
      <c r="REL25" s="29"/>
      <c r="REM25" s="29"/>
      <c r="REN25" s="29"/>
      <c r="REO25" s="29"/>
      <c r="REP25" s="29"/>
      <c r="REQ25" s="29"/>
      <c r="RER25" s="29"/>
      <c r="RES25" s="29"/>
      <c r="RET25" s="29"/>
      <c r="REU25" s="29"/>
      <c r="REV25" s="29"/>
      <c r="REW25" s="29"/>
      <c r="REX25" s="29"/>
      <c r="REY25" s="29"/>
      <c r="REZ25" s="29"/>
      <c r="RFA25" s="29"/>
      <c r="RFB25" s="29"/>
      <c r="RFC25" s="29"/>
      <c r="RFD25" s="29"/>
      <c r="RFE25" s="29"/>
      <c r="RFF25" s="29"/>
      <c r="RFG25" s="29"/>
      <c r="RFH25" s="29"/>
      <c r="RFI25" s="29"/>
      <c r="RFJ25" s="29"/>
      <c r="RFK25" s="29"/>
      <c r="RFL25" s="29"/>
      <c r="RFM25" s="29"/>
      <c r="RFN25" s="29"/>
      <c r="RFO25" s="29"/>
      <c r="RFP25" s="29"/>
      <c r="RFQ25" s="29"/>
      <c r="RFR25" s="29"/>
      <c r="RFS25" s="29"/>
      <c r="RFT25" s="29"/>
      <c r="RFU25" s="29"/>
      <c r="RFV25" s="29"/>
      <c r="RFW25" s="29"/>
      <c r="RFX25" s="29"/>
      <c r="RFY25" s="29"/>
      <c r="RFZ25" s="29"/>
      <c r="RGA25" s="29"/>
      <c r="RGB25" s="29"/>
      <c r="RGC25" s="29"/>
      <c r="RGD25" s="29"/>
      <c r="RGE25" s="29"/>
      <c r="RGF25" s="29"/>
      <c r="RGG25" s="29"/>
      <c r="RGH25" s="29"/>
      <c r="RGI25" s="29"/>
      <c r="RGJ25" s="29"/>
      <c r="RGK25" s="29"/>
      <c r="RGL25" s="29"/>
      <c r="RGM25" s="29"/>
      <c r="RGN25" s="29"/>
      <c r="RGO25" s="29"/>
      <c r="RGP25" s="29"/>
      <c r="RGQ25" s="29"/>
      <c r="RGR25" s="29"/>
      <c r="RGS25" s="29"/>
      <c r="RGT25" s="29"/>
      <c r="RGU25" s="29"/>
      <c r="RGV25" s="29"/>
      <c r="RGW25" s="29"/>
      <c r="RGX25" s="29"/>
      <c r="RGY25" s="29"/>
      <c r="RGZ25" s="29"/>
      <c r="RHA25" s="29"/>
      <c r="RHB25" s="29"/>
      <c r="RHC25" s="29"/>
      <c r="RHD25" s="29"/>
      <c r="RHE25" s="29"/>
      <c r="RHF25" s="29"/>
      <c r="RHG25" s="29"/>
      <c r="RHH25" s="29"/>
      <c r="RHI25" s="29"/>
      <c r="RHJ25" s="29"/>
      <c r="RHK25" s="29"/>
      <c r="RHL25" s="29"/>
      <c r="RHM25" s="29"/>
      <c r="RHN25" s="29"/>
      <c r="RHO25" s="29"/>
      <c r="RHP25" s="29"/>
      <c r="RHQ25" s="29"/>
      <c r="RHR25" s="29"/>
      <c r="RHS25" s="29"/>
      <c r="RHT25" s="29"/>
      <c r="RHU25" s="29"/>
      <c r="RHV25" s="29"/>
      <c r="RHW25" s="29"/>
      <c r="RHX25" s="29"/>
      <c r="RHY25" s="29"/>
      <c r="RHZ25" s="29"/>
      <c r="RIA25" s="29"/>
      <c r="RIB25" s="29"/>
      <c r="RIC25" s="29"/>
      <c r="RID25" s="29"/>
      <c r="RIE25" s="29"/>
      <c r="RIF25" s="29"/>
      <c r="RIG25" s="29"/>
      <c r="RIH25" s="29"/>
      <c r="RII25" s="29"/>
      <c r="RIJ25" s="29"/>
      <c r="RIK25" s="29"/>
      <c r="RIL25" s="29"/>
      <c r="RIM25" s="29"/>
      <c r="RIN25" s="29"/>
      <c r="RIO25" s="29"/>
      <c r="RIP25" s="29"/>
      <c r="RIQ25" s="29"/>
      <c r="RIR25" s="29"/>
      <c r="RIS25" s="29"/>
      <c r="RIT25" s="29"/>
      <c r="RIU25" s="29"/>
      <c r="RIV25" s="29"/>
      <c r="RIW25" s="29"/>
      <c r="RIX25" s="29"/>
      <c r="RIY25" s="29"/>
      <c r="RIZ25" s="29"/>
      <c r="RJA25" s="29"/>
      <c r="RJB25" s="29"/>
      <c r="RJC25" s="29"/>
      <c r="RJD25" s="29"/>
      <c r="RJE25" s="29"/>
      <c r="RJF25" s="29"/>
      <c r="RJG25" s="29"/>
      <c r="RJH25" s="29"/>
      <c r="RJI25" s="29"/>
      <c r="RJJ25" s="29"/>
      <c r="RJK25" s="29"/>
      <c r="RJL25" s="29"/>
      <c r="RJM25" s="29"/>
      <c r="RJN25" s="29"/>
      <c r="RJO25" s="29"/>
      <c r="RJP25" s="29"/>
      <c r="RJQ25" s="29"/>
      <c r="RJR25" s="29"/>
      <c r="RJS25" s="29"/>
      <c r="RJT25" s="29"/>
      <c r="RJU25" s="29"/>
      <c r="RJV25" s="29"/>
      <c r="RJW25" s="29"/>
      <c r="RJX25" s="29"/>
      <c r="RJY25" s="29"/>
      <c r="RJZ25" s="29"/>
      <c r="RKA25" s="29"/>
      <c r="RKB25" s="29"/>
      <c r="RKC25" s="29"/>
      <c r="RKD25" s="29"/>
      <c r="RKE25" s="29"/>
      <c r="RKF25" s="29"/>
      <c r="RKG25" s="29"/>
      <c r="RKH25" s="29"/>
      <c r="RKI25" s="29"/>
      <c r="RKJ25" s="29"/>
      <c r="RKK25" s="29"/>
      <c r="RKL25" s="29"/>
      <c r="RKM25" s="29"/>
      <c r="RKN25" s="29"/>
      <c r="RKO25" s="29"/>
      <c r="RKP25" s="29"/>
      <c r="RKQ25" s="29"/>
      <c r="RKR25" s="29"/>
      <c r="RKS25" s="29"/>
      <c r="RKT25" s="29"/>
      <c r="RKU25" s="29"/>
      <c r="RKV25" s="29"/>
      <c r="RKW25" s="29"/>
      <c r="RKX25" s="29"/>
      <c r="RKY25" s="29"/>
      <c r="RKZ25" s="29"/>
      <c r="RLA25" s="29"/>
      <c r="RLB25" s="29"/>
      <c r="RLC25" s="29"/>
      <c r="RLD25" s="29"/>
      <c r="RLE25" s="29"/>
      <c r="RLF25" s="29"/>
      <c r="RLG25" s="29"/>
      <c r="RLH25" s="29"/>
      <c r="RLI25" s="29"/>
      <c r="RLJ25" s="29"/>
      <c r="RLK25" s="29"/>
      <c r="RLL25" s="29"/>
      <c r="RLM25" s="29"/>
      <c r="RLN25" s="29"/>
      <c r="RLO25" s="29"/>
      <c r="RLP25" s="29"/>
      <c r="RLQ25" s="29"/>
      <c r="RLR25" s="29"/>
      <c r="RLS25" s="29"/>
      <c r="RLT25" s="29"/>
      <c r="RLU25" s="29"/>
      <c r="RLV25" s="29"/>
      <c r="RLW25" s="29"/>
      <c r="RLX25" s="29"/>
      <c r="RLY25" s="29"/>
      <c r="RLZ25" s="29"/>
      <c r="RMA25" s="29"/>
      <c r="RMB25" s="29"/>
      <c r="RMC25" s="29"/>
      <c r="RMD25" s="29"/>
      <c r="RME25" s="29"/>
      <c r="RMF25" s="29"/>
      <c r="RMG25" s="29"/>
      <c r="RMH25" s="29"/>
      <c r="RMI25" s="29"/>
      <c r="RMJ25" s="29"/>
      <c r="RMK25" s="29"/>
      <c r="RML25" s="29"/>
      <c r="RMM25" s="29"/>
      <c r="RMN25" s="29"/>
      <c r="RMO25" s="29"/>
      <c r="RMP25" s="29"/>
      <c r="RMQ25" s="29"/>
      <c r="RMR25" s="29"/>
      <c r="RMS25" s="29"/>
      <c r="RMT25" s="29"/>
      <c r="RMU25" s="29"/>
      <c r="RMV25" s="29"/>
      <c r="RMW25" s="29"/>
      <c r="RMX25" s="29"/>
      <c r="RMY25" s="29"/>
      <c r="RMZ25" s="29"/>
      <c r="RNA25" s="29"/>
      <c r="RNB25" s="29"/>
      <c r="RNC25" s="29"/>
      <c r="RND25" s="29"/>
      <c r="RNE25" s="29"/>
      <c r="RNF25" s="29"/>
      <c r="RNG25" s="29"/>
      <c r="RNH25" s="29"/>
      <c r="RNI25" s="29"/>
      <c r="RNJ25" s="29"/>
      <c r="RNK25" s="29"/>
      <c r="RNL25" s="29"/>
      <c r="RNM25" s="29"/>
      <c r="RNN25" s="29"/>
      <c r="RNO25" s="29"/>
      <c r="RNP25" s="29"/>
      <c r="RNQ25" s="29"/>
      <c r="RNR25" s="29"/>
      <c r="RNS25" s="29"/>
      <c r="RNT25" s="29"/>
      <c r="RNU25" s="29"/>
      <c r="RNV25" s="29"/>
      <c r="RNW25" s="29"/>
      <c r="RNX25" s="29"/>
      <c r="RNY25" s="29"/>
      <c r="RNZ25" s="29"/>
      <c r="ROA25" s="29"/>
      <c r="ROB25" s="29"/>
      <c r="ROC25" s="29"/>
      <c r="ROD25" s="29"/>
      <c r="ROE25" s="29"/>
      <c r="ROF25" s="29"/>
      <c r="ROG25" s="29"/>
      <c r="ROH25" s="29"/>
      <c r="ROI25" s="29"/>
      <c r="ROJ25" s="29"/>
      <c r="ROK25" s="29"/>
      <c r="ROL25" s="29"/>
      <c r="ROM25" s="29"/>
      <c r="RON25" s="29"/>
      <c r="ROO25" s="29"/>
      <c r="ROP25" s="29"/>
      <c r="ROQ25" s="29"/>
      <c r="ROR25" s="29"/>
      <c r="ROS25" s="29"/>
      <c r="ROT25" s="29"/>
      <c r="ROU25" s="29"/>
      <c r="ROV25" s="29"/>
      <c r="ROW25" s="29"/>
      <c r="ROX25" s="29"/>
      <c r="ROY25" s="29"/>
      <c r="ROZ25" s="29"/>
      <c r="RPA25" s="29"/>
      <c r="RPB25" s="29"/>
      <c r="RPC25" s="29"/>
      <c r="RPD25" s="29"/>
      <c r="RPE25" s="29"/>
      <c r="RPF25" s="29"/>
      <c r="RPG25" s="29"/>
      <c r="RPH25" s="29"/>
      <c r="RPI25" s="29"/>
      <c r="RPJ25" s="29"/>
      <c r="RPK25" s="29"/>
      <c r="RPL25" s="29"/>
      <c r="RPM25" s="29"/>
      <c r="RPN25" s="29"/>
      <c r="RPO25" s="29"/>
      <c r="RPP25" s="29"/>
      <c r="RPQ25" s="29"/>
      <c r="RPR25" s="29"/>
      <c r="RPS25" s="29"/>
      <c r="RPT25" s="29"/>
      <c r="RPU25" s="29"/>
      <c r="RPV25" s="29"/>
      <c r="RPW25" s="29"/>
      <c r="RPX25" s="29"/>
      <c r="RPY25" s="29"/>
      <c r="RPZ25" s="29"/>
      <c r="RQA25" s="29"/>
      <c r="RQB25" s="29"/>
      <c r="RQC25" s="29"/>
      <c r="RQD25" s="29"/>
      <c r="RQE25" s="29"/>
      <c r="RQF25" s="29"/>
      <c r="RQG25" s="29"/>
      <c r="RQH25" s="29"/>
      <c r="RQI25" s="29"/>
      <c r="RQJ25" s="29"/>
      <c r="RQK25" s="29"/>
      <c r="RQL25" s="29"/>
      <c r="RQM25" s="29"/>
      <c r="RQN25" s="29"/>
      <c r="RQO25" s="29"/>
      <c r="RQP25" s="29"/>
      <c r="RQQ25" s="29"/>
      <c r="RQR25" s="29"/>
      <c r="RQS25" s="29"/>
      <c r="RQT25" s="29"/>
      <c r="RQU25" s="29"/>
      <c r="RQV25" s="29"/>
      <c r="RQW25" s="29"/>
      <c r="RQX25" s="29"/>
      <c r="RQY25" s="29"/>
      <c r="RQZ25" s="29"/>
      <c r="RRA25" s="29"/>
      <c r="RRB25" s="29"/>
      <c r="RRC25" s="29"/>
      <c r="RRD25" s="29"/>
      <c r="RRE25" s="29"/>
      <c r="RRF25" s="29"/>
      <c r="RRG25" s="29"/>
      <c r="RRH25" s="29"/>
      <c r="RRI25" s="29"/>
      <c r="RRJ25" s="29"/>
      <c r="RRK25" s="29"/>
      <c r="RRL25" s="29"/>
      <c r="RRM25" s="29"/>
      <c r="RRN25" s="29"/>
      <c r="RRO25" s="29"/>
      <c r="RRP25" s="29"/>
      <c r="RRQ25" s="29"/>
      <c r="RRR25" s="29"/>
      <c r="RRS25" s="29"/>
      <c r="RRT25" s="29"/>
      <c r="RRU25" s="29"/>
      <c r="RRV25" s="29"/>
      <c r="RRW25" s="29"/>
      <c r="RRX25" s="29"/>
      <c r="RRY25" s="29"/>
      <c r="RRZ25" s="29"/>
      <c r="RSA25" s="29"/>
      <c r="RSB25" s="29"/>
      <c r="RSC25" s="29"/>
      <c r="RSD25" s="29"/>
      <c r="RSE25" s="29"/>
      <c r="RSF25" s="29"/>
      <c r="RSG25" s="29"/>
      <c r="RSH25" s="29"/>
      <c r="RSI25" s="29"/>
      <c r="RSJ25" s="29"/>
      <c r="RSK25" s="29"/>
      <c r="RSL25" s="29"/>
      <c r="RSM25" s="29"/>
      <c r="RSN25" s="29"/>
      <c r="RSO25" s="29"/>
      <c r="RSP25" s="29"/>
      <c r="RSQ25" s="29"/>
      <c r="RSR25" s="29"/>
      <c r="RSS25" s="29"/>
      <c r="RST25" s="29"/>
      <c r="RSU25" s="29"/>
      <c r="RSV25" s="29"/>
      <c r="RSW25" s="29"/>
      <c r="RSX25" s="29"/>
      <c r="RSY25" s="29"/>
      <c r="RSZ25" s="29"/>
      <c r="RTA25" s="29"/>
      <c r="RTB25" s="29"/>
      <c r="RTC25" s="29"/>
      <c r="RTD25" s="29"/>
      <c r="RTE25" s="29"/>
      <c r="RTF25" s="29"/>
      <c r="RTG25" s="29"/>
      <c r="RTH25" s="29"/>
      <c r="RTI25" s="29"/>
      <c r="RTJ25" s="29"/>
      <c r="RTK25" s="29"/>
      <c r="RTL25" s="29"/>
      <c r="RTM25" s="29"/>
      <c r="RTN25" s="29"/>
      <c r="RTO25" s="29"/>
      <c r="RTP25" s="29"/>
      <c r="RTQ25" s="29"/>
      <c r="RTR25" s="29"/>
      <c r="RTS25" s="29"/>
      <c r="RTT25" s="29"/>
      <c r="RTU25" s="29"/>
      <c r="RTV25" s="29"/>
      <c r="RTW25" s="29"/>
      <c r="RTX25" s="29"/>
      <c r="RTY25" s="29"/>
      <c r="RTZ25" s="29"/>
      <c r="RUA25" s="29"/>
      <c r="RUB25" s="29"/>
      <c r="RUC25" s="29"/>
      <c r="RUD25" s="29"/>
      <c r="RUE25" s="29"/>
      <c r="RUF25" s="29"/>
      <c r="RUG25" s="29"/>
      <c r="RUH25" s="29"/>
      <c r="RUI25" s="29"/>
      <c r="RUJ25" s="29"/>
      <c r="RUK25" s="29"/>
      <c r="RUL25" s="29"/>
      <c r="RUM25" s="29"/>
      <c r="RUN25" s="29"/>
      <c r="RUO25" s="29"/>
      <c r="RUP25" s="29"/>
      <c r="RUQ25" s="29"/>
      <c r="RUR25" s="29"/>
      <c r="RUS25" s="29"/>
      <c r="RUT25" s="29"/>
      <c r="RUU25" s="29"/>
      <c r="RUV25" s="29"/>
      <c r="RUW25" s="29"/>
      <c r="RUX25" s="29"/>
      <c r="RUY25" s="29"/>
      <c r="RUZ25" s="29"/>
      <c r="RVA25" s="29"/>
      <c r="RVB25" s="29"/>
      <c r="RVC25" s="29"/>
      <c r="RVD25" s="29"/>
      <c r="RVE25" s="29"/>
      <c r="RVF25" s="29"/>
      <c r="RVG25" s="29"/>
      <c r="RVH25" s="29"/>
      <c r="RVI25" s="29"/>
      <c r="RVJ25" s="29"/>
      <c r="RVK25" s="29"/>
      <c r="RVL25" s="29"/>
      <c r="RVM25" s="29"/>
      <c r="RVN25" s="29"/>
      <c r="RVO25" s="29"/>
      <c r="RVP25" s="29"/>
      <c r="RVQ25" s="29"/>
      <c r="RVR25" s="29"/>
      <c r="RVS25" s="29"/>
      <c r="RVT25" s="29"/>
      <c r="RVU25" s="29"/>
      <c r="RVV25" s="29"/>
      <c r="RVW25" s="29"/>
      <c r="RVX25" s="29"/>
      <c r="RVY25" s="29"/>
      <c r="RVZ25" s="29"/>
      <c r="RWA25" s="29"/>
      <c r="RWB25" s="29"/>
      <c r="RWC25" s="29"/>
      <c r="RWD25" s="29"/>
      <c r="RWE25" s="29"/>
      <c r="RWF25" s="29"/>
      <c r="RWG25" s="29"/>
      <c r="RWH25" s="29"/>
      <c r="RWI25" s="29"/>
      <c r="RWJ25" s="29"/>
      <c r="RWK25" s="29"/>
      <c r="RWL25" s="29"/>
      <c r="RWM25" s="29"/>
      <c r="RWN25" s="29"/>
      <c r="RWO25" s="29"/>
      <c r="RWP25" s="29"/>
      <c r="RWQ25" s="29"/>
      <c r="RWR25" s="29"/>
      <c r="RWS25" s="29"/>
      <c r="RWT25" s="29"/>
      <c r="RWU25" s="29"/>
      <c r="RWV25" s="29"/>
      <c r="RWW25" s="29"/>
      <c r="RWX25" s="29"/>
      <c r="RWY25" s="29"/>
      <c r="RWZ25" s="29"/>
      <c r="RXA25" s="29"/>
      <c r="RXB25" s="29"/>
      <c r="RXC25" s="29"/>
      <c r="RXD25" s="29"/>
      <c r="RXE25" s="29"/>
      <c r="RXF25" s="29"/>
      <c r="RXG25" s="29"/>
      <c r="RXH25" s="29"/>
      <c r="RXI25" s="29"/>
      <c r="RXJ25" s="29"/>
      <c r="RXK25" s="29"/>
      <c r="RXL25" s="29"/>
      <c r="RXM25" s="29"/>
      <c r="RXN25" s="29"/>
      <c r="RXO25" s="29"/>
      <c r="RXP25" s="29"/>
      <c r="RXQ25" s="29"/>
      <c r="RXR25" s="29"/>
      <c r="RXS25" s="29"/>
      <c r="RXT25" s="29"/>
      <c r="RXU25" s="29"/>
      <c r="RXV25" s="29"/>
      <c r="RXW25" s="29"/>
      <c r="RXX25" s="29"/>
      <c r="RXY25" s="29"/>
      <c r="RXZ25" s="29"/>
      <c r="RYA25" s="29"/>
      <c r="RYB25" s="29"/>
      <c r="RYC25" s="29"/>
      <c r="RYD25" s="29"/>
      <c r="RYE25" s="29"/>
      <c r="RYF25" s="29"/>
      <c r="RYG25" s="29"/>
      <c r="RYH25" s="29"/>
      <c r="RYI25" s="29"/>
      <c r="RYJ25" s="29"/>
      <c r="RYK25" s="29"/>
      <c r="RYL25" s="29"/>
      <c r="RYM25" s="29"/>
      <c r="RYN25" s="29"/>
      <c r="RYO25" s="29"/>
      <c r="RYP25" s="29"/>
      <c r="RYQ25" s="29"/>
      <c r="RYR25" s="29"/>
      <c r="RYS25" s="29"/>
      <c r="RYT25" s="29"/>
      <c r="RYU25" s="29"/>
      <c r="RYV25" s="29"/>
      <c r="RYW25" s="29"/>
      <c r="RYX25" s="29"/>
      <c r="RYY25" s="29"/>
      <c r="RYZ25" s="29"/>
      <c r="RZA25" s="29"/>
      <c r="RZB25" s="29"/>
      <c r="RZC25" s="29"/>
      <c r="RZD25" s="29"/>
      <c r="RZE25" s="29"/>
      <c r="RZF25" s="29"/>
      <c r="RZG25" s="29"/>
      <c r="RZH25" s="29"/>
      <c r="RZI25" s="29"/>
      <c r="RZJ25" s="29"/>
      <c r="RZK25" s="29"/>
      <c r="RZL25" s="29"/>
      <c r="RZM25" s="29"/>
      <c r="RZN25" s="29"/>
      <c r="RZO25" s="29"/>
      <c r="RZP25" s="29"/>
      <c r="RZQ25" s="29"/>
      <c r="RZR25" s="29"/>
      <c r="RZS25" s="29"/>
      <c r="RZT25" s="29"/>
      <c r="RZU25" s="29"/>
      <c r="RZV25" s="29"/>
      <c r="RZW25" s="29"/>
      <c r="RZX25" s="29"/>
      <c r="RZY25" s="29"/>
      <c r="RZZ25" s="29"/>
      <c r="SAA25" s="29"/>
      <c r="SAB25" s="29"/>
      <c r="SAC25" s="29"/>
      <c r="SAD25" s="29"/>
      <c r="SAE25" s="29"/>
      <c r="SAF25" s="29"/>
      <c r="SAG25" s="29"/>
      <c r="SAH25" s="29"/>
      <c r="SAI25" s="29"/>
      <c r="SAJ25" s="29"/>
      <c r="SAK25" s="29"/>
      <c r="SAL25" s="29"/>
      <c r="SAM25" s="29"/>
      <c r="SAN25" s="29"/>
      <c r="SAO25" s="29"/>
      <c r="SAP25" s="29"/>
      <c r="SAQ25" s="29"/>
      <c r="SAR25" s="29"/>
      <c r="SAS25" s="29"/>
      <c r="SAT25" s="29"/>
      <c r="SAU25" s="29"/>
      <c r="SAV25" s="29"/>
      <c r="SAW25" s="29"/>
      <c r="SAX25" s="29"/>
      <c r="SAY25" s="29"/>
      <c r="SAZ25" s="29"/>
      <c r="SBA25" s="29"/>
      <c r="SBB25" s="29"/>
      <c r="SBC25" s="29"/>
      <c r="SBD25" s="29"/>
      <c r="SBE25" s="29"/>
      <c r="SBF25" s="29"/>
      <c r="SBG25" s="29"/>
      <c r="SBH25" s="29"/>
      <c r="SBI25" s="29"/>
      <c r="SBJ25" s="29"/>
      <c r="SBK25" s="29"/>
      <c r="SBL25" s="29"/>
      <c r="SBM25" s="29"/>
      <c r="SBN25" s="29"/>
      <c r="SBO25" s="29"/>
      <c r="SBP25" s="29"/>
      <c r="SBQ25" s="29"/>
      <c r="SBR25" s="29"/>
      <c r="SBS25" s="29"/>
      <c r="SBT25" s="29"/>
      <c r="SBU25" s="29"/>
      <c r="SBV25" s="29"/>
      <c r="SBW25" s="29"/>
      <c r="SBX25" s="29"/>
      <c r="SBY25" s="29"/>
      <c r="SBZ25" s="29"/>
      <c r="SCA25" s="29"/>
      <c r="SCB25" s="29"/>
      <c r="SCC25" s="29"/>
      <c r="SCD25" s="29"/>
      <c r="SCE25" s="29"/>
      <c r="SCF25" s="29"/>
      <c r="SCG25" s="29"/>
      <c r="SCH25" s="29"/>
      <c r="SCI25" s="29"/>
      <c r="SCJ25" s="29"/>
      <c r="SCK25" s="29"/>
      <c r="SCL25" s="29"/>
      <c r="SCM25" s="29"/>
      <c r="SCN25" s="29"/>
      <c r="SCO25" s="29"/>
      <c r="SCP25" s="29"/>
      <c r="SCQ25" s="29"/>
      <c r="SCR25" s="29"/>
      <c r="SCS25" s="29"/>
      <c r="SCT25" s="29"/>
      <c r="SCU25" s="29"/>
      <c r="SCV25" s="29"/>
      <c r="SCW25" s="29"/>
      <c r="SCX25" s="29"/>
      <c r="SCY25" s="29"/>
      <c r="SCZ25" s="29"/>
      <c r="SDA25" s="29"/>
      <c r="SDB25" s="29"/>
      <c r="SDC25" s="29"/>
      <c r="SDD25" s="29"/>
      <c r="SDE25" s="29"/>
      <c r="SDF25" s="29"/>
      <c r="SDG25" s="29"/>
      <c r="SDH25" s="29"/>
      <c r="SDI25" s="29"/>
      <c r="SDJ25" s="29"/>
      <c r="SDK25" s="29"/>
      <c r="SDL25" s="29"/>
      <c r="SDM25" s="29"/>
      <c r="SDN25" s="29"/>
      <c r="SDO25" s="29"/>
      <c r="SDP25" s="29"/>
      <c r="SDQ25" s="29"/>
      <c r="SDR25" s="29"/>
      <c r="SDS25" s="29"/>
      <c r="SDT25" s="29"/>
      <c r="SDU25" s="29"/>
      <c r="SDV25" s="29"/>
      <c r="SDW25" s="29"/>
      <c r="SDX25" s="29"/>
      <c r="SDY25" s="29"/>
      <c r="SDZ25" s="29"/>
      <c r="SEA25" s="29"/>
      <c r="SEB25" s="29"/>
      <c r="SEC25" s="29"/>
      <c r="SED25" s="29"/>
      <c r="SEE25" s="29"/>
      <c r="SEF25" s="29"/>
      <c r="SEG25" s="29"/>
      <c r="SEH25" s="29"/>
      <c r="SEI25" s="29"/>
      <c r="SEJ25" s="29"/>
      <c r="SEK25" s="29"/>
      <c r="SEL25" s="29"/>
      <c r="SEM25" s="29"/>
      <c r="SEN25" s="29"/>
      <c r="SEO25" s="29"/>
      <c r="SEP25" s="29"/>
      <c r="SEQ25" s="29"/>
      <c r="SER25" s="29"/>
      <c r="SES25" s="29"/>
      <c r="SET25" s="29"/>
      <c r="SEU25" s="29"/>
      <c r="SEV25" s="29"/>
      <c r="SEW25" s="29"/>
      <c r="SEX25" s="29"/>
      <c r="SEY25" s="29"/>
      <c r="SEZ25" s="29"/>
      <c r="SFA25" s="29"/>
      <c r="SFB25" s="29"/>
      <c r="SFC25" s="29"/>
      <c r="SFD25" s="29"/>
      <c r="SFE25" s="29"/>
      <c r="SFF25" s="29"/>
      <c r="SFG25" s="29"/>
      <c r="SFH25" s="29"/>
      <c r="SFI25" s="29"/>
      <c r="SFJ25" s="29"/>
      <c r="SFK25" s="29"/>
      <c r="SFL25" s="29"/>
      <c r="SFM25" s="29"/>
      <c r="SFN25" s="29"/>
      <c r="SFO25" s="29"/>
      <c r="SFP25" s="29"/>
      <c r="SFQ25" s="29"/>
      <c r="SFR25" s="29"/>
      <c r="SFS25" s="29"/>
      <c r="SFT25" s="29"/>
      <c r="SFU25" s="29"/>
      <c r="SFV25" s="29"/>
      <c r="SFW25" s="29"/>
      <c r="SFX25" s="29"/>
      <c r="SFY25" s="29"/>
      <c r="SFZ25" s="29"/>
      <c r="SGA25" s="29"/>
      <c r="SGB25" s="29"/>
      <c r="SGC25" s="29"/>
      <c r="SGD25" s="29"/>
      <c r="SGE25" s="29"/>
      <c r="SGF25" s="29"/>
      <c r="SGG25" s="29"/>
      <c r="SGH25" s="29"/>
      <c r="SGI25" s="29"/>
      <c r="SGJ25" s="29"/>
      <c r="SGK25" s="29"/>
      <c r="SGL25" s="29"/>
      <c r="SGM25" s="29"/>
      <c r="SGN25" s="29"/>
      <c r="SGO25" s="29"/>
      <c r="SGP25" s="29"/>
      <c r="SGQ25" s="29"/>
      <c r="SGR25" s="29"/>
      <c r="SGS25" s="29"/>
      <c r="SGT25" s="29"/>
      <c r="SGU25" s="29"/>
      <c r="SGV25" s="29"/>
      <c r="SGW25" s="29"/>
      <c r="SGX25" s="29"/>
      <c r="SGY25" s="29"/>
      <c r="SGZ25" s="29"/>
      <c r="SHA25" s="29"/>
      <c r="SHB25" s="29"/>
      <c r="SHC25" s="29"/>
      <c r="SHD25" s="29"/>
      <c r="SHE25" s="29"/>
      <c r="SHF25" s="29"/>
      <c r="SHG25" s="29"/>
      <c r="SHH25" s="29"/>
      <c r="SHI25" s="29"/>
      <c r="SHJ25" s="29"/>
      <c r="SHK25" s="29"/>
      <c r="SHL25" s="29"/>
      <c r="SHM25" s="29"/>
      <c r="SHN25" s="29"/>
      <c r="SHO25" s="29"/>
      <c r="SHP25" s="29"/>
      <c r="SHQ25" s="29"/>
      <c r="SHR25" s="29"/>
      <c r="SHS25" s="29"/>
      <c r="SHT25" s="29"/>
      <c r="SHU25" s="29"/>
      <c r="SHV25" s="29"/>
      <c r="SHW25" s="29"/>
      <c r="SHX25" s="29"/>
      <c r="SHY25" s="29"/>
      <c r="SHZ25" s="29"/>
      <c r="SIA25" s="29"/>
      <c r="SIB25" s="29"/>
      <c r="SIC25" s="29"/>
      <c r="SID25" s="29"/>
      <c r="SIE25" s="29"/>
      <c r="SIF25" s="29"/>
      <c r="SIG25" s="29"/>
      <c r="SIH25" s="29"/>
      <c r="SII25" s="29"/>
      <c r="SIJ25" s="29"/>
      <c r="SIK25" s="29"/>
      <c r="SIL25" s="29"/>
      <c r="SIM25" s="29"/>
      <c r="SIN25" s="29"/>
      <c r="SIO25" s="29"/>
      <c r="SIP25" s="29"/>
      <c r="SIQ25" s="29"/>
      <c r="SIR25" s="29"/>
      <c r="SIS25" s="29"/>
      <c r="SIT25" s="29"/>
      <c r="SIU25" s="29"/>
      <c r="SIV25" s="29"/>
      <c r="SIW25" s="29"/>
      <c r="SIX25" s="29"/>
      <c r="SIY25" s="29"/>
      <c r="SIZ25" s="29"/>
      <c r="SJA25" s="29"/>
      <c r="SJB25" s="29"/>
      <c r="SJC25" s="29"/>
      <c r="SJD25" s="29"/>
      <c r="SJE25" s="29"/>
      <c r="SJF25" s="29"/>
      <c r="SJG25" s="29"/>
      <c r="SJH25" s="29"/>
      <c r="SJI25" s="29"/>
      <c r="SJJ25" s="29"/>
      <c r="SJK25" s="29"/>
      <c r="SJL25" s="29"/>
      <c r="SJM25" s="29"/>
      <c r="SJN25" s="29"/>
      <c r="SJO25" s="29"/>
      <c r="SJP25" s="29"/>
      <c r="SJQ25" s="29"/>
      <c r="SJR25" s="29"/>
      <c r="SJS25" s="29"/>
      <c r="SJT25" s="29"/>
      <c r="SJU25" s="29"/>
      <c r="SJV25" s="29"/>
      <c r="SJW25" s="29"/>
      <c r="SJX25" s="29"/>
      <c r="SJY25" s="29"/>
      <c r="SJZ25" s="29"/>
      <c r="SKA25" s="29"/>
      <c r="SKB25" s="29"/>
      <c r="SKC25" s="29"/>
      <c r="SKD25" s="29"/>
      <c r="SKE25" s="29"/>
      <c r="SKF25" s="29"/>
      <c r="SKG25" s="29"/>
      <c r="SKH25" s="29"/>
      <c r="SKI25" s="29"/>
      <c r="SKJ25" s="29"/>
      <c r="SKK25" s="29"/>
      <c r="SKL25" s="29"/>
      <c r="SKM25" s="29"/>
      <c r="SKN25" s="29"/>
      <c r="SKO25" s="29"/>
      <c r="SKP25" s="29"/>
      <c r="SKQ25" s="29"/>
      <c r="SKR25" s="29"/>
      <c r="SKS25" s="29"/>
      <c r="SKT25" s="29"/>
      <c r="SKU25" s="29"/>
      <c r="SKV25" s="29"/>
      <c r="SKW25" s="29"/>
      <c r="SKX25" s="29"/>
      <c r="SKY25" s="29"/>
      <c r="SKZ25" s="29"/>
      <c r="SLA25" s="29"/>
      <c r="SLB25" s="29"/>
      <c r="SLC25" s="29"/>
      <c r="SLD25" s="29"/>
      <c r="SLE25" s="29"/>
      <c r="SLF25" s="29"/>
      <c r="SLG25" s="29"/>
      <c r="SLH25" s="29"/>
      <c r="SLI25" s="29"/>
      <c r="SLJ25" s="29"/>
      <c r="SLK25" s="29"/>
      <c r="SLL25" s="29"/>
      <c r="SLM25" s="29"/>
      <c r="SLN25" s="29"/>
      <c r="SLO25" s="29"/>
      <c r="SLP25" s="29"/>
      <c r="SLQ25" s="29"/>
      <c r="SLR25" s="29"/>
      <c r="SLS25" s="29"/>
      <c r="SLT25" s="29"/>
      <c r="SLU25" s="29"/>
      <c r="SLV25" s="29"/>
      <c r="SLW25" s="29"/>
      <c r="SLX25" s="29"/>
      <c r="SLY25" s="29"/>
      <c r="SLZ25" s="29"/>
      <c r="SMA25" s="29"/>
      <c r="SMB25" s="29"/>
      <c r="SMC25" s="29"/>
      <c r="SMD25" s="29"/>
      <c r="SME25" s="29"/>
      <c r="SMF25" s="29"/>
      <c r="SMG25" s="29"/>
      <c r="SMH25" s="29"/>
      <c r="SMI25" s="29"/>
      <c r="SMJ25" s="29"/>
      <c r="SMK25" s="29"/>
      <c r="SML25" s="29"/>
      <c r="SMM25" s="29"/>
      <c r="SMN25" s="29"/>
      <c r="SMO25" s="29"/>
      <c r="SMP25" s="29"/>
      <c r="SMQ25" s="29"/>
      <c r="SMR25" s="29"/>
      <c r="SMS25" s="29"/>
      <c r="SMT25" s="29"/>
      <c r="SMU25" s="29"/>
      <c r="SMV25" s="29"/>
      <c r="SMW25" s="29"/>
      <c r="SMX25" s="29"/>
      <c r="SMY25" s="29"/>
      <c r="SMZ25" s="29"/>
      <c r="SNA25" s="29"/>
      <c r="SNB25" s="29"/>
      <c r="SNC25" s="29"/>
      <c r="SND25" s="29"/>
      <c r="SNE25" s="29"/>
      <c r="SNF25" s="29"/>
      <c r="SNG25" s="29"/>
      <c r="SNH25" s="29"/>
      <c r="SNI25" s="29"/>
      <c r="SNJ25" s="29"/>
      <c r="SNK25" s="29"/>
      <c r="SNL25" s="29"/>
      <c r="SNM25" s="29"/>
      <c r="SNN25" s="29"/>
      <c r="SNO25" s="29"/>
      <c r="SNP25" s="29"/>
      <c r="SNQ25" s="29"/>
      <c r="SNR25" s="29"/>
      <c r="SNS25" s="29"/>
      <c r="SNT25" s="29"/>
      <c r="SNU25" s="29"/>
      <c r="SNV25" s="29"/>
      <c r="SNW25" s="29"/>
      <c r="SNX25" s="29"/>
      <c r="SNY25" s="29"/>
      <c r="SNZ25" s="29"/>
      <c r="SOA25" s="29"/>
      <c r="SOB25" s="29"/>
      <c r="SOC25" s="29"/>
      <c r="SOD25" s="29"/>
      <c r="SOE25" s="29"/>
      <c r="SOF25" s="29"/>
      <c r="SOG25" s="29"/>
      <c r="SOH25" s="29"/>
      <c r="SOI25" s="29"/>
      <c r="SOJ25" s="29"/>
      <c r="SOK25" s="29"/>
      <c r="SOL25" s="29"/>
      <c r="SOM25" s="29"/>
      <c r="SON25" s="29"/>
      <c r="SOO25" s="29"/>
      <c r="SOP25" s="29"/>
      <c r="SOQ25" s="29"/>
      <c r="SOR25" s="29"/>
      <c r="SOS25" s="29"/>
      <c r="SOT25" s="29"/>
      <c r="SOU25" s="29"/>
      <c r="SOV25" s="29"/>
      <c r="SOW25" s="29"/>
      <c r="SOX25" s="29"/>
      <c r="SOY25" s="29"/>
      <c r="SOZ25" s="29"/>
      <c r="SPA25" s="29"/>
      <c r="SPB25" s="29"/>
      <c r="SPC25" s="29"/>
      <c r="SPD25" s="29"/>
      <c r="SPE25" s="29"/>
      <c r="SPF25" s="29"/>
      <c r="SPG25" s="29"/>
      <c r="SPH25" s="29"/>
      <c r="SPI25" s="29"/>
      <c r="SPJ25" s="29"/>
      <c r="SPK25" s="29"/>
      <c r="SPL25" s="29"/>
      <c r="SPM25" s="29"/>
      <c r="SPN25" s="29"/>
      <c r="SPO25" s="29"/>
      <c r="SPP25" s="29"/>
      <c r="SPQ25" s="29"/>
      <c r="SPR25" s="29"/>
      <c r="SPS25" s="29"/>
      <c r="SPT25" s="29"/>
      <c r="SPU25" s="29"/>
      <c r="SPV25" s="29"/>
      <c r="SPW25" s="29"/>
      <c r="SPX25" s="29"/>
      <c r="SPY25" s="29"/>
      <c r="SPZ25" s="29"/>
      <c r="SQA25" s="29"/>
      <c r="SQB25" s="29"/>
      <c r="SQC25" s="29"/>
      <c r="SQD25" s="29"/>
      <c r="SQE25" s="29"/>
      <c r="SQF25" s="29"/>
      <c r="SQG25" s="29"/>
      <c r="SQH25" s="29"/>
      <c r="SQI25" s="29"/>
      <c r="SQJ25" s="29"/>
      <c r="SQK25" s="29"/>
      <c r="SQL25" s="29"/>
      <c r="SQM25" s="29"/>
      <c r="SQN25" s="29"/>
      <c r="SQO25" s="29"/>
      <c r="SQP25" s="29"/>
      <c r="SQQ25" s="29"/>
      <c r="SQR25" s="29"/>
      <c r="SQS25" s="29"/>
      <c r="SQT25" s="29"/>
      <c r="SQU25" s="29"/>
      <c r="SQV25" s="29"/>
      <c r="SQW25" s="29"/>
      <c r="SQX25" s="29"/>
      <c r="SQY25" s="29"/>
      <c r="SQZ25" s="29"/>
      <c r="SRA25" s="29"/>
      <c r="SRB25" s="29"/>
      <c r="SRC25" s="29"/>
      <c r="SRD25" s="29"/>
      <c r="SRE25" s="29"/>
      <c r="SRF25" s="29"/>
      <c r="SRG25" s="29"/>
      <c r="SRH25" s="29"/>
      <c r="SRI25" s="29"/>
      <c r="SRJ25" s="29"/>
      <c r="SRK25" s="29"/>
      <c r="SRL25" s="29"/>
      <c r="SRM25" s="29"/>
      <c r="SRN25" s="29"/>
      <c r="SRO25" s="29"/>
      <c r="SRP25" s="29"/>
      <c r="SRQ25" s="29"/>
      <c r="SRR25" s="29"/>
      <c r="SRS25" s="29"/>
      <c r="SRT25" s="29"/>
      <c r="SRU25" s="29"/>
      <c r="SRV25" s="29"/>
      <c r="SRW25" s="29"/>
      <c r="SRX25" s="29"/>
      <c r="SRY25" s="29"/>
      <c r="SRZ25" s="29"/>
      <c r="SSA25" s="29"/>
      <c r="SSB25" s="29"/>
      <c r="SSC25" s="29"/>
      <c r="SSD25" s="29"/>
      <c r="SSE25" s="29"/>
      <c r="SSF25" s="29"/>
      <c r="SSG25" s="29"/>
      <c r="SSH25" s="29"/>
      <c r="SSI25" s="29"/>
      <c r="SSJ25" s="29"/>
      <c r="SSK25" s="29"/>
      <c r="SSL25" s="29"/>
      <c r="SSM25" s="29"/>
      <c r="SSN25" s="29"/>
      <c r="SSO25" s="29"/>
      <c r="SSP25" s="29"/>
      <c r="SSQ25" s="29"/>
      <c r="SSR25" s="29"/>
      <c r="SSS25" s="29"/>
      <c r="SST25" s="29"/>
      <c r="SSU25" s="29"/>
      <c r="SSV25" s="29"/>
      <c r="SSW25" s="29"/>
      <c r="SSX25" s="29"/>
      <c r="SSY25" s="29"/>
      <c r="SSZ25" s="29"/>
      <c r="STA25" s="29"/>
      <c r="STB25" s="29"/>
      <c r="STC25" s="29"/>
      <c r="STD25" s="29"/>
      <c r="STE25" s="29"/>
      <c r="STF25" s="29"/>
      <c r="STG25" s="29"/>
      <c r="STH25" s="29"/>
      <c r="STI25" s="29"/>
      <c r="STJ25" s="29"/>
      <c r="STK25" s="29"/>
      <c r="STL25" s="29"/>
      <c r="STM25" s="29"/>
      <c r="STN25" s="29"/>
      <c r="STO25" s="29"/>
      <c r="STP25" s="29"/>
      <c r="STQ25" s="29"/>
      <c r="STR25" s="29"/>
      <c r="STS25" s="29"/>
      <c r="STT25" s="29"/>
      <c r="STU25" s="29"/>
      <c r="STV25" s="29"/>
      <c r="STW25" s="29"/>
      <c r="STX25" s="29"/>
      <c r="STY25" s="29"/>
      <c r="STZ25" s="29"/>
      <c r="SUA25" s="29"/>
      <c r="SUB25" s="29"/>
      <c r="SUC25" s="29"/>
      <c r="SUD25" s="29"/>
      <c r="SUE25" s="29"/>
      <c r="SUF25" s="29"/>
      <c r="SUG25" s="29"/>
      <c r="SUH25" s="29"/>
      <c r="SUI25" s="29"/>
      <c r="SUJ25" s="29"/>
      <c r="SUK25" s="29"/>
      <c r="SUL25" s="29"/>
      <c r="SUM25" s="29"/>
      <c r="SUN25" s="29"/>
      <c r="SUO25" s="29"/>
      <c r="SUP25" s="29"/>
      <c r="SUQ25" s="29"/>
      <c r="SUR25" s="29"/>
      <c r="SUS25" s="29"/>
      <c r="SUT25" s="29"/>
      <c r="SUU25" s="29"/>
      <c r="SUV25" s="29"/>
      <c r="SUW25" s="29"/>
      <c r="SUX25" s="29"/>
      <c r="SUY25" s="29"/>
      <c r="SUZ25" s="29"/>
      <c r="SVA25" s="29"/>
      <c r="SVB25" s="29"/>
      <c r="SVC25" s="29"/>
      <c r="SVD25" s="29"/>
      <c r="SVE25" s="29"/>
      <c r="SVF25" s="29"/>
      <c r="SVG25" s="29"/>
      <c r="SVH25" s="29"/>
      <c r="SVI25" s="29"/>
      <c r="SVJ25" s="29"/>
      <c r="SVK25" s="29"/>
      <c r="SVL25" s="29"/>
      <c r="SVM25" s="29"/>
      <c r="SVN25" s="29"/>
      <c r="SVO25" s="29"/>
      <c r="SVP25" s="29"/>
      <c r="SVQ25" s="29"/>
      <c r="SVR25" s="29"/>
      <c r="SVS25" s="29"/>
      <c r="SVT25" s="29"/>
      <c r="SVU25" s="29"/>
      <c r="SVV25" s="29"/>
      <c r="SVW25" s="29"/>
      <c r="SVX25" s="29"/>
      <c r="SVY25" s="29"/>
      <c r="SVZ25" s="29"/>
      <c r="SWA25" s="29"/>
      <c r="SWB25" s="29"/>
      <c r="SWC25" s="29"/>
      <c r="SWD25" s="29"/>
      <c r="SWE25" s="29"/>
      <c r="SWF25" s="29"/>
      <c r="SWG25" s="29"/>
      <c r="SWH25" s="29"/>
      <c r="SWI25" s="29"/>
      <c r="SWJ25" s="29"/>
      <c r="SWK25" s="29"/>
      <c r="SWL25" s="29"/>
      <c r="SWM25" s="29"/>
      <c r="SWN25" s="29"/>
      <c r="SWO25" s="29"/>
      <c r="SWP25" s="29"/>
      <c r="SWQ25" s="29"/>
      <c r="SWR25" s="29"/>
      <c r="SWS25" s="29"/>
      <c r="SWT25" s="29"/>
      <c r="SWU25" s="29"/>
      <c r="SWV25" s="29"/>
      <c r="SWW25" s="29"/>
      <c r="SWX25" s="29"/>
      <c r="SWY25" s="29"/>
      <c r="SWZ25" s="29"/>
      <c r="SXA25" s="29"/>
      <c r="SXB25" s="29"/>
      <c r="SXC25" s="29"/>
      <c r="SXD25" s="29"/>
      <c r="SXE25" s="29"/>
      <c r="SXF25" s="29"/>
      <c r="SXG25" s="29"/>
      <c r="SXH25" s="29"/>
      <c r="SXI25" s="29"/>
      <c r="SXJ25" s="29"/>
      <c r="SXK25" s="29"/>
      <c r="SXL25" s="29"/>
      <c r="SXM25" s="29"/>
      <c r="SXN25" s="29"/>
      <c r="SXO25" s="29"/>
      <c r="SXP25" s="29"/>
      <c r="SXQ25" s="29"/>
      <c r="SXR25" s="29"/>
      <c r="SXS25" s="29"/>
      <c r="SXT25" s="29"/>
      <c r="SXU25" s="29"/>
      <c r="SXV25" s="29"/>
      <c r="SXW25" s="29"/>
      <c r="SXX25" s="29"/>
      <c r="SXY25" s="29"/>
      <c r="SXZ25" s="29"/>
      <c r="SYA25" s="29"/>
      <c r="SYB25" s="29"/>
      <c r="SYC25" s="29"/>
      <c r="SYD25" s="29"/>
      <c r="SYE25" s="29"/>
      <c r="SYF25" s="29"/>
      <c r="SYG25" s="29"/>
      <c r="SYH25" s="29"/>
      <c r="SYI25" s="29"/>
      <c r="SYJ25" s="29"/>
      <c r="SYK25" s="29"/>
      <c r="SYL25" s="29"/>
      <c r="SYM25" s="29"/>
      <c r="SYN25" s="29"/>
      <c r="SYO25" s="29"/>
      <c r="SYP25" s="29"/>
      <c r="SYQ25" s="29"/>
      <c r="SYR25" s="29"/>
      <c r="SYS25" s="29"/>
      <c r="SYT25" s="29"/>
      <c r="SYU25" s="29"/>
      <c r="SYV25" s="29"/>
      <c r="SYW25" s="29"/>
      <c r="SYX25" s="29"/>
      <c r="SYY25" s="29"/>
      <c r="SYZ25" s="29"/>
      <c r="SZA25" s="29"/>
      <c r="SZB25" s="29"/>
      <c r="SZC25" s="29"/>
      <c r="SZD25" s="29"/>
      <c r="SZE25" s="29"/>
      <c r="SZF25" s="29"/>
      <c r="SZG25" s="29"/>
      <c r="SZH25" s="29"/>
      <c r="SZI25" s="29"/>
      <c r="SZJ25" s="29"/>
      <c r="SZK25" s="29"/>
      <c r="SZL25" s="29"/>
      <c r="SZM25" s="29"/>
      <c r="SZN25" s="29"/>
      <c r="SZO25" s="29"/>
      <c r="SZP25" s="29"/>
      <c r="SZQ25" s="29"/>
      <c r="SZR25" s="29"/>
      <c r="SZS25" s="29"/>
      <c r="SZT25" s="29"/>
      <c r="SZU25" s="29"/>
      <c r="SZV25" s="29"/>
      <c r="SZW25" s="29"/>
      <c r="SZX25" s="29"/>
      <c r="SZY25" s="29"/>
      <c r="SZZ25" s="29"/>
      <c r="TAA25" s="29"/>
      <c r="TAB25" s="29"/>
      <c r="TAC25" s="29"/>
      <c r="TAD25" s="29"/>
      <c r="TAE25" s="29"/>
      <c r="TAF25" s="29"/>
      <c r="TAG25" s="29"/>
      <c r="TAH25" s="29"/>
      <c r="TAI25" s="29"/>
      <c r="TAJ25" s="29"/>
      <c r="TAK25" s="29"/>
      <c r="TAL25" s="29"/>
      <c r="TAM25" s="29"/>
      <c r="TAN25" s="29"/>
      <c r="TAO25" s="29"/>
      <c r="TAP25" s="29"/>
      <c r="TAQ25" s="29"/>
      <c r="TAR25" s="29"/>
      <c r="TAS25" s="29"/>
      <c r="TAT25" s="29"/>
      <c r="TAU25" s="29"/>
      <c r="TAV25" s="29"/>
      <c r="TAW25" s="29"/>
      <c r="TAX25" s="29"/>
      <c r="TAY25" s="29"/>
      <c r="TAZ25" s="29"/>
      <c r="TBA25" s="29"/>
      <c r="TBB25" s="29"/>
      <c r="TBC25" s="29"/>
      <c r="TBD25" s="29"/>
      <c r="TBE25" s="29"/>
      <c r="TBF25" s="29"/>
      <c r="TBG25" s="29"/>
      <c r="TBH25" s="29"/>
      <c r="TBI25" s="29"/>
      <c r="TBJ25" s="29"/>
      <c r="TBK25" s="29"/>
      <c r="TBL25" s="29"/>
      <c r="TBM25" s="29"/>
      <c r="TBN25" s="29"/>
      <c r="TBO25" s="29"/>
      <c r="TBP25" s="29"/>
      <c r="TBQ25" s="29"/>
      <c r="TBR25" s="29"/>
      <c r="TBS25" s="29"/>
      <c r="TBT25" s="29"/>
      <c r="TBU25" s="29"/>
      <c r="TBV25" s="29"/>
      <c r="TBW25" s="29"/>
      <c r="TBX25" s="29"/>
      <c r="TBY25" s="29"/>
      <c r="TBZ25" s="29"/>
      <c r="TCA25" s="29"/>
      <c r="TCB25" s="29"/>
      <c r="TCC25" s="29"/>
      <c r="TCD25" s="29"/>
      <c r="TCE25" s="29"/>
      <c r="TCF25" s="29"/>
      <c r="TCG25" s="29"/>
      <c r="TCH25" s="29"/>
      <c r="TCI25" s="29"/>
      <c r="TCJ25" s="29"/>
      <c r="TCK25" s="29"/>
      <c r="TCL25" s="29"/>
      <c r="TCM25" s="29"/>
      <c r="TCN25" s="29"/>
      <c r="TCO25" s="29"/>
      <c r="TCP25" s="29"/>
      <c r="TCQ25" s="29"/>
      <c r="TCR25" s="29"/>
      <c r="TCS25" s="29"/>
      <c r="TCT25" s="29"/>
      <c r="TCU25" s="29"/>
      <c r="TCV25" s="29"/>
      <c r="TCW25" s="29"/>
      <c r="TCX25" s="29"/>
      <c r="TCY25" s="29"/>
      <c r="TCZ25" s="29"/>
      <c r="TDA25" s="29"/>
      <c r="TDB25" s="29"/>
      <c r="TDC25" s="29"/>
      <c r="TDD25" s="29"/>
      <c r="TDE25" s="29"/>
      <c r="TDF25" s="29"/>
      <c r="TDG25" s="29"/>
      <c r="TDH25" s="29"/>
      <c r="TDI25" s="29"/>
      <c r="TDJ25" s="29"/>
      <c r="TDK25" s="29"/>
      <c r="TDL25" s="29"/>
      <c r="TDM25" s="29"/>
      <c r="TDN25" s="29"/>
      <c r="TDO25" s="29"/>
      <c r="TDP25" s="29"/>
      <c r="TDQ25" s="29"/>
      <c r="TDR25" s="29"/>
      <c r="TDS25" s="29"/>
      <c r="TDT25" s="29"/>
      <c r="TDU25" s="29"/>
      <c r="TDV25" s="29"/>
      <c r="TDW25" s="29"/>
      <c r="TDX25" s="29"/>
      <c r="TDY25" s="29"/>
      <c r="TDZ25" s="29"/>
      <c r="TEA25" s="29"/>
      <c r="TEB25" s="29"/>
      <c r="TEC25" s="29"/>
      <c r="TED25" s="29"/>
      <c r="TEE25" s="29"/>
      <c r="TEF25" s="29"/>
      <c r="TEG25" s="29"/>
      <c r="TEH25" s="29"/>
      <c r="TEI25" s="29"/>
      <c r="TEJ25" s="29"/>
      <c r="TEK25" s="29"/>
      <c r="TEL25" s="29"/>
      <c r="TEM25" s="29"/>
      <c r="TEN25" s="29"/>
      <c r="TEO25" s="29"/>
      <c r="TEP25" s="29"/>
      <c r="TEQ25" s="29"/>
      <c r="TER25" s="29"/>
      <c r="TES25" s="29"/>
      <c r="TET25" s="29"/>
      <c r="TEU25" s="29"/>
      <c r="TEV25" s="29"/>
      <c r="TEW25" s="29"/>
      <c r="TEX25" s="29"/>
      <c r="TEY25" s="29"/>
      <c r="TEZ25" s="29"/>
      <c r="TFA25" s="29"/>
      <c r="TFB25" s="29"/>
      <c r="TFC25" s="29"/>
      <c r="TFD25" s="29"/>
      <c r="TFE25" s="29"/>
      <c r="TFF25" s="29"/>
      <c r="TFG25" s="29"/>
      <c r="TFH25" s="29"/>
      <c r="TFI25" s="29"/>
      <c r="TFJ25" s="29"/>
      <c r="TFK25" s="29"/>
      <c r="TFL25" s="29"/>
      <c r="TFM25" s="29"/>
      <c r="TFN25" s="29"/>
      <c r="TFO25" s="29"/>
      <c r="TFP25" s="29"/>
      <c r="TFQ25" s="29"/>
      <c r="TFR25" s="29"/>
      <c r="TFS25" s="29"/>
      <c r="TFT25" s="29"/>
      <c r="TFU25" s="29"/>
      <c r="TFV25" s="29"/>
      <c r="TFW25" s="29"/>
      <c r="TFX25" s="29"/>
      <c r="TFY25" s="29"/>
      <c r="TFZ25" s="29"/>
      <c r="TGA25" s="29"/>
      <c r="TGB25" s="29"/>
      <c r="TGC25" s="29"/>
      <c r="TGD25" s="29"/>
      <c r="TGE25" s="29"/>
      <c r="TGF25" s="29"/>
      <c r="TGG25" s="29"/>
      <c r="TGH25" s="29"/>
      <c r="TGI25" s="29"/>
      <c r="TGJ25" s="29"/>
      <c r="TGK25" s="29"/>
      <c r="TGL25" s="29"/>
      <c r="TGM25" s="29"/>
      <c r="TGN25" s="29"/>
      <c r="TGO25" s="29"/>
      <c r="TGP25" s="29"/>
      <c r="TGQ25" s="29"/>
      <c r="TGR25" s="29"/>
      <c r="TGS25" s="29"/>
      <c r="TGT25" s="29"/>
      <c r="TGU25" s="29"/>
      <c r="TGV25" s="29"/>
      <c r="TGW25" s="29"/>
      <c r="TGX25" s="29"/>
      <c r="TGY25" s="29"/>
      <c r="TGZ25" s="29"/>
      <c r="THA25" s="29"/>
      <c r="THB25" s="29"/>
      <c r="THC25" s="29"/>
      <c r="THD25" s="29"/>
      <c r="THE25" s="29"/>
      <c r="THF25" s="29"/>
      <c r="THG25" s="29"/>
      <c r="THH25" s="29"/>
      <c r="THI25" s="29"/>
      <c r="THJ25" s="29"/>
      <c r="THK25" s="29"/>
      <c r="THL25" s="29"/>
      <c r="THM25" s="29"/>
      <c r="THN25" s="29"/>
      <c r="THO25" s="29"/>
      <c r="THP25" s="29"/>
      <c r="THQ25" s="29"/>
      <c r="THR25" s="29"/>
      <c r="THS25" s="29"/>
      <c r="THT25" s="29"/>
      <c r="THU25" s="29"/>
      <c r="THV25" s="29"/>
      <c r="THW25" s="29"/>
      <c r="THX25" s="29"/>
      <c r="THY25" s="29"/>
      <c r="THZ25" s="29"/>
      <c r="TIA25" s="29"/>
      <c r="TIB25" s="29"/>
      <c r="TIC25" s="29"/>
      <c r="TID25" s="29"/>
      <c r="TIE25" s="29"/>
      <c r="TIF25" s="29"/>
      <c r="TIG25" s="29"/>
      <c r="TIH25" s="29"/>
      <c r="TII25" s="29"/>
      <c r="TIJ25" s="29"/>
      <c r="TIK25" s="29"/>
      <c r="TIL25" s="29"/>
      <c r="TIM25" s="29"/>
      <c r="TIN25" s="29"/>
      <c r="TIO25" s="29"/>
      <c r="TIP25" s="29"/>
      <c r="TIQ25" s="29"/>
      <c r="TIR25" s="29"/>
      <c r="TIS25" s="29"/>
      <c r="TIT25" s="29"/>
      <c r="TIU25" s="29"/>
      <c r="TIV25" s="29"/>
      <c r="TIW25" s="29"/>
      <c r="TIX25" s="29"/>
      <c r="TIY25" s="29"/>
      <c r="TIZ25" s="29"/>
      <c r="TJA25" s="29"/>
      <c r="TJB25" s="29"/>
      <c r="TJC25" s="29"/>
      <c r="TJD25" s="29"/>
      <c r="TJE25" s="29"/>
      <c r="TJF25" s="29"/>
      <c r="TJG25" s="29"/>
      <c r="TJH25" s="29"/>
      <c r="TJI25" s="29"/>
      <c r="TJJ25" s="29"/>
      <c r="TJK25" s="29"/>
      <c r="TJL25" s="29"/>
      <c r="TJM25" s="29"/>
      <c r="TJN25" s="29"/>
      <c r="TJO25" s="29"/>
      <c r="TJP25" s="29"/>
      <c r="TJQ25" s="29"/>
      <c r="TJR25" s="29"/>
      <c r="TJS25" s="29"/>
      <c r="TJT25" s="29"/>
      <c r="TJU25" s="29"/>
      <c r="TJV25" s="29"/>
      <c r="TJW25" s="29"/>
      <c r="TJX25" s="29"/>
      <c r="TJY25" s="29"/>
      <c r="TJZ25" s="29"/>
      <c r="TKA25" s="29"/>
      <c r="TKB25" s="29"/>
      <c r="TKC25" s="29"/>
      <c r="TKD25" s="29"/>
      <c r="TKE25" s="29"/>
      <c r="TKF25" s="29"/>
      <c r="TKG25" s="29"/>
      <c r="TKH25" s="29"/>
      <c r="TKI25" s="29"/>
      <c r="TKJ25" s="29"/>
      <c r="TKK25" s="29"/>
      <c r="TKL25" s="29"/>
      <c r="TKM25" s="29"/>
      <c r="TKN25" s="29"/>
      <c r="TKO25" s="29"/>
      <c r="TKP25" s="29"/>
      <c r="TKQ25" s="29"/>
      <c r="TKR25" s="29"/>
      <c r="TKS25" s="29"/>
      <c r="TKT25" s="29"/>
      <c r="TKU25" s="29"/>
      <c r="TKV25" s="29"/>
      <c r="TKW25" s="29"/>
      <c r="TKX25" s="29"/>
      <c r="TKY25" s="29"/>
      <c r="TKZ25" s="29"/>
      <c r="TLA25" s="29"/>
      <c r="TLB25" s="29"/>
      <c r="TLC25" s="29"/>
      <c r="TLD25" s="29"/>
      <c r="TLE25" s="29"/>
      <c r="TLF25" s="29"/>
      <c r="TLG25" s="29"/>
      <c r="TLH25" s="29"/>
      <c r="TLI25" s="29"/>
      <c r="TLJ25" s="29"/>
      <c r="TLK25" s="29"/>
      <c r="TLL25" s="29"/>
      <c r="TLM25" s="29"/>
      <c r="TLN25" s="29"/>
      <c r="TLO25" s="29"/>
      <c r="TLP25" s="29"/>
      <c r="TLQ25" s="29"/>
      <c r="TLR25" s="29"/>
      <c r="TLS25" s="29"/>
      <c r="TLT25" s="29"/>
      <c r="TLU25" s="29"/>
      <c r="TLV25" s="29"/>
      <c r="TLW25" s="29"/>
      <c r="TLX25" s="29"/>
      <c r="TLY25" s="29"/>
      <c r="TLZ25" s="29"/>
      <c r="TMA25" s="29"/>
      <c r="TMB25" s="29"/>
      <c r="TMC25" s="29"/>
      <c r="TMD25" s="29"/>
      <c r="TME25" s="29"/>
      <c r="TMF25" s="29"/>
      <c r="TMG25" s="29"/>
      <c r="TMH25" s="29"/>
      <c r="TMI25" s="29"/>
      <c r="TMJ25" s="29"/>
      <c r="TMK25" s="29"/>
      <c r="TML25" s="29"/>
      <c r="TMM25" s="29"/>
      <c r="TMN25" s="29"/>
      <c r="TMO25" s="29"/>
      <c r="TMP25" s="29"/>
      <c r="TMQ25" s="29"/>
      <c r="TMR25" s="29"/>
      <c r="TMS25" s="29"/>
      <c r="TMT25" s="29"/>
      <c r="TMU25" s="29"/>
      <c r="TMV25" s="29"/>
      <c r="TMW25" s="29"/>
      <c r="TMX25" s="29"/>
      <c r="TMY25" s="29"/>
      <c r="TMZ25" s="29"/>
      <c r="TNA25" s="29"/>
      <c r="TNB25" s="29"/>
      <c r="TNC25" s="29"/>
      <c r="TND25" s="29"/>
      <c r="TNE25" s="29"/>
      <c r="TNF25" s="29"/>
      <c r="TNG25" s="29"/>
      <c r="TNH25" s="29"/>
      <c r="TNI25" s="29"/>
      <c r="TNJ25" s="29"/>
      <c r="TNK25" s="29"/>
      <c r="TNL25" s="29"/>
      <c r="TNM25" s="29"/>
      <c r="TNN25" s="29"/>
      <c r="TNO25" s="29"/>
      <c r="TNP25" s="29"/>
      <c r="TNQ25" s="29"/>
      <c r="TNR25" s="29"/>
      <c r="TNS25" s="29"/>
      <c r="TNT25" s="29"/>
      <c r="TNU25" s="29"/>
      <c r="TNV25" s="29"/>
      <c r="TNW25" s="29"/>
      <c r="TNX25" s="29"/>
      <c r="TNY25" s="29"/>
      <c r="TNZ25" s="29"/>
      <c r="TOA25" s="29"/>
      <c r="TOB25" s="29"/>
      <c r="TOC25" s="29"/>
      <c r="TOD25" s="29"/>
      <c r="TOE25" s="29"/>
      <c r="TOF25" s="29"/>
      <c r="TOG25" s="29"/>
      <c r="TOH25" s="29"/>
      <c r="TOI25" s="29"/>
      <c r="TOJ25" s="29"/>
      <c r="TOK25" s="29"/>
      <c r="TOL25" s="29"/>
      <c r="TOM25" s="29"/>
      <c r="TON25" s="29"/>
      <c r="TOO25" s="29"/>
      <c r="TOP25" s="29"/>
      <c r="TOQ25" s="29"/>
      <c r="TOR25" s="29"/>
      <c r="TOS25" s="29"/>
      <c r="TOT25" s="29"/>
      <c r="TOU25" s="29"/>
      <c r="TOV25" s="29"/>
      <c r="TOW25" s="29"/>
      <c r="TOX25" s="29"/>
      <c r="TOY25" s="29"/>
      <c r="TOZ25" s="29"/>
      <c r="TPA25" s="29"/>
      <c r="TPB25" s="29"/>
      <c r="TPC25" s="29"/>
      <c r="TPD25" s="29"/>
      <c r="TPE25" s="29"/>
      <c r="TPF25" s="29"/>
      <c r="TPG25" s="29"/>
      <c r="TPH25" s="29"/>
      <c r="TPI25" s="29"/>
      <c r="TPJ25" s="29"/>
      <c r="TPK25" s="29"/>
      <c r="TPL25" s="29"/>
      <c r="TPM25" s="29"/>
      <c r="TPN25" s="29"/>
      <c r="TPO25" s="29"/>
      <c r="TPP25" s="29"/>
      <c r="TPQ25" s="29"/>
      <c r="TPR25" s="29"/>
      <c r="TPS25" s="29"/>
      <c r="TPT25" s="29"/>
      <c r="TPU25" s="29"/>
      <c r="TPV25" s="29"/>
      <c r="TPW25" s="29"/>
      <c r="TPX25" s="29"/>
      <c r="TPY25" s="29"/>
      <c r="TPZ25" s="29"/>
      <c r="TQA25" s="29"/>
      <c r="TQB25" s="29"/>
      <c r="TQC25" s="29"/>
      <c r="TQD25" s="29"/>
      <c r="TQE25" s="29"/>
      <c r="TQF25" s="29"/>
      <c r="TQG25" s="29"/>
      <c r="TQH25" s="29"/>
      <c r="TQI25" s="29"/>
      <c r="TQJ25" s="29"/>
      <c r="TQK25" s="29"/>
      <c r="TQL25" s="29"/>
      <c r="TQM25" s="29"/>
      <c r="TQN25" s="29"/>
      <c r="TQO25" s="29"/>
      <c r="TQP25" s="29"/>
      <c r="TQQ25" s="29"/>
      <c r="TQR25" s="29"/>
      <c r="TQS25" s="29"/>
      <c r="TQT25" s="29"/>
      <c r="TQU25" s="29"/>
      <c r="TQV25" s="29"/>
      <c r="TQW25" s="29"/>
      <c r="TQX25" s="29"/>
      <c r="TQY25" s="29"/>
      <c r="TQZ25" s="29"/>
      <c r="TRA25" s="29"/>
      <c r="TRB25" s="29"/>
      <c r="TRC25" s="29"/>
      <c r="TRD25" s="29"/>
      <c r="TRE25" s="29"/>
      <c r="TRF25" s="29"/>
      <c r="TRG25" s="29"/>
      <c r="TRH25" s="29"/>
      <c r="TRI25" s="29"/>
      <c r="TRJ25" s="29"/>
      <c r="TRK25" s="29"/>
      <c r="TRL25" s="29"/>
      <c r="TRM25" s="29"/>
      <c r="TRN25" s="29"/>
      <c r="TRO25" s="29"/>
      <c r="TRP25" s="29"/>
      <c r="TRQ25" s="29"/>
      <c r="TRR25" s="29"/>
      <c r="TRS25" s="29"/>
      <c r="TRT25" s="29"/>
      <c r="TRU25" s="29"/>
      <c r="TRV25" s="29"/>
      <c r="TRW25" s="29"/>
      <c r="TRX25" s="29"/>
      <c r="TRY25" s="29"/>
      <c r="TRZ25" s="29"/>
      <c r="TSA25" s="29"/>
      <c r="TSB25" s="29"/>
      <c r="TSC25" s="29"/>
      <c r="TSD25" s="29"/>
      <c r="TSE25" s="29"/>
      <c r="TSF25" s="29"/>
      <c r="TSG25" s="29"/>
      <c r="TSH25" s="29"/>
      <c r="TSI25" s="29"/>
      <c r="TSJ25" s="29"/>
      <c r="TSK25" s="29"/>
      <c r="TSL25" s="29"/>
      <c r="TSM25" s="29"/>
      <c r="TSN25" s="29"/>
      <c r="TSO25" s="29"/>
      <c r="TSP25" s="29"/>
      <c r="TSQ25" s="29"/>
      <c r="TSR25" s="29"/>
      <c r="TSS25" s="29"/>
      <c r="TST25" s="29"/>
      <c r="TSU25" s="29"/>
      <c r="TSV25" s="29"/>
      <c r="TSW25" s="29"/>
      <c r="TSX25" s="29"/>
      <c r="TSY25" s="29"/>
      <c r="TSZ25" s="29"/>
      <c r="TTA25" s="29"/>
      <c r="TTB25" s="29"/>
      <c r="TTC25" s="29"/>
      <c r="TTD25" s="29"/>
      <c r="TTE25" s="29"/>
      <c r="TTF25" s="29"/>
      <c r="TTG25" s="29"/>
      <c r="TTH25" s="29"/>
      <c r="TTI25" s="29"/>
      <c r="TTJ25" s="29"/>
      <c r="TTK25" s="29"/>
      <c r="TTL25" s="29"/>
      <c r="TTM25" s="29"/>
      <c r="TTN25" s="29"/>
      <c r="TTO25" s="29"/>
      <c r="TTP25" s="29"/>
      <c r="TTQ25" s="29"/>
      <c r="TTR25" s="29"/>
      <c r="TTS25" s="29"/>
      <c r="TTT25" s="29"/>
      <c r="TTU25" s="29"/>
      <c r="TTV25" s="29"/>
      <c r="TTW25" s="29"/>
      <c r="TTX25" s="29"/>
      <c r="TTY25" s="29"/>
      <c r="TTZ25" s="29"/>
      <c r="TUA25" s="29"/>
      <c r="TUB25" s="29"/>
      <c r="TUC25" s="29"/>
      <c r="TUD25" s="29"/>
      <c r="TUE25" s="29"/>
      <c r="TUF25" s="29"/>
      <c r="TUG25" s="29"/>
      <c r="TUH25" s="29"/>
      <c r="TUI25" s="29"/>
      <c r="TUJ25" s="29"/>
      <c r="TUK25" s="29"/>
      <c r="TUL25" s="29"/>
      <c r="TUM25" s="29"/>
      <c r="TUN25" s="29"/>
      <c r="TUO25" s="29"/>
      <c r="TUP25" s="29"/>
      <c r="TUQ25" s="29"/>
      <c r="TUR25" s="29"/>
      <c r="TUS25" s="29"/>
      <c r="TUT25" s="29"/>
      <c r="TUU25" s="29"/>
      <c r="TUV25" s="29"/>
      <c r="TUW25" s="29"/>
      <c r="TUX25" s="29"/>
      <c r="TUY25" s="29"/>
      <c r="TUZ25" s="29"/>
      <c r="TVA25" s="29"/>
      <c r="TVB25" s="29"/>
      <c r="TVC25" s="29"/>
      <c r="TVD25" s="29"/>
      <c r="TVE25" s="29"/>
      <c r="TVF25" s="29"/>
      <c r="TVG25" s="29"/>
      <c r="TVH25" s="29"/>
      <c r="TVI25" s="29"/>
      <c r="TVJ25" s="29"/>
      <c r="TVK25" s="29"/>
      <c r="TVL25" s="29"/>
      <c r="TVM25" s="29"/>
      <c r="TVN25" s="29"/>
      <c r="TVO25" s="29"/>
      <c r="TVP25" s="29"/>
      <c r="TVQ25" s="29"/>
      <c r="TVR25" s="29"/>
      <c r="TVS25" s="29"/>
      <c r="TVT25" s="29"/>
      <c r="TVU25" s="29"/>
      <c r="TVV25" s="29"/>
      <c r="TVW25" s="29"/>
      <c r="TVX25" s="29"/>
      <c r="TVY25" s="29"/>
      <c r="TVZ25" s="29"/>
      <c r="TWA25" s="29"/>
      <c r="TWB25" s="29"/>
      <c r="TWC25" s="29"/>
      <c r="TWD25" s="29"/>
      <c r="TWE25" s="29"/>
      <c r="TWF25" s="29"/>
      <c r="TWG25" s="29"/>
      <c r="TWH25" s="29"/>
      <c r="TWI25" s="29"/>
      <c r="TWJ25" s="29"/>
      <c r="TWK25" s="29"/>
      <c r="TWL25" s="29"/>
      <c r="TWM25" s="29"/>
      <c r="TWN25" s="29"/>
      <c r="TWO25" s="29"/>
      <c r="TWP25" s="29"/>
      <c r="TWQ25" s="29"/>
      <c r="TWR25" s="29"/>
      <c r="TWS25" s="29"/>
      <c r="TWT25" s="29"/>
      <c r="TWU25" s="29"/>
      <c r="TWV25" s="29"/>
      <c r="TWW25" s="29"/>
      <c r="TWX25" s="29"/>
      <c r="TWY25" s="29"/>
      <c r="TWZ25" s="29"/>
      <c r="TXA25" s="29"/>
      <c r="TXB25" s="29"/>
      <c r="TXC25" s="29"/>
      <c r="TXD25" s="29"/>
      <c r="TXE25" s="29"/>
      <c r="TXF25" s="29"/>
      <c r="TXG25" s="29"/>
      <c r="TXH25" s="29"/>
      <c r="TXI25" s="29"/>
      <c r="TXJ25" s="29"/>
      <c r="TXK25" s="29"/>
      <c r="TXL25" s="29"/>
      <c r="TXM25" s="29"/>
      <c r="TXN25" s="29"/>
      <c r="TXO25" s="29"/>
      <c r="TXP25" s="29"/>
      <c r="TXQ25" s="29"/>
      <c r="TXR25" s="29"/>
      <c r="TXS25" s="29"/>
      <c r="TXT25" s="29"/>
      <c r="TXU25" s="29"/>
      <c r="TXV25" s="29"/>
      <c r="TXW25" s="29"/>
      <c r="TXX25" s="29"/>
      <c r="TXY25" s="29"/>
      <c r="TXZ25" s="29"/>
      <c r="TYA25" s="29"/>
      <c r="TYB25" s="29"/>
      <c r="TYC25" s="29"/>
      <c r="TYD25" s="29"/>
      <c r="TYE25" s="29"/>
      <c r="TYF25" s="29"/>
      <c r="TYG25" s="29"/>
      <c r="TYH25" s="29"/>
      <c r="TYI25" s="29"/>
      <c r="TYJ25" s="29"/>
      <c r="TYK25" s="29"/>
      <c r="TYL25" s="29"/>
      <c r="TYM25" s="29"/>
      <c r="TYN25" s="29"/>
      <c r="TYO25" s="29"/>
      <c r="TYP25" s="29"/>
      <c r="TYQ25" s="29"/>
      <c r="TYR25" s="29"/>
      <c r="TYS25" s="29"/>
      <c r="TYT25" s="29"/>
      <c r="TYU25" s="29"/>
      <c r="TYV25" s="29"/>
      <c r="TYW25" s="29"/>
      <c r="TYX25" s="29"/>
      <c r="TYY25" s="29"/>
      <c r="TYZ25" s="29"/>
      <c r="TZA25" s="29"/>
      <c r="TZB25" s="29"/>
      <c r="TZC25" s="29"/>
      <c r="TZD25" s="29"/>
      <c r="TZE25" s="29"/>
      <c r="TZF25" s="29"/>
      <c r="TZG25" s="29"/>
      <c r="TZH25" s="29"/>
      <c r="TZI25" s="29"/>
      <c r="TZJ25" s="29"/>
      <c r="TZK25" s="29"/>
      <c r="TZL25" s="29"/>
      <c r="TZM25" s="29"/>
      <c r="TZN25" s="29"/>
      <c r="TZO25" s="29"/>
      <c r="TZP25" s="29"/>
      <c r="TZQ25" s="29"/>
      <c r="TZR25" s="29"/>
      <c r="TZS25" s="29"/>
      <c r="TZT25" s="29"/>
      <c r="TZU25" s="29"/>
      <c r="TZV25" s="29"/>
      <c r="TZW25" s="29"/>
      <c r="TZX25" s="29"/>
      <c r="TZY25" s="29"/>
      <c r="TZZ25" s="29"/>
      <c r="UAA25" s="29"/>
      <c r="UAB25" s="29"/>
      <c r="UAC25" s="29"/>
      <c r="UAD25" s="29"/>
      <c r="UAE25" s="29"/>
      <c r="UAF25" s="29"/>
      <c r="UAG25" s="29"/>
      <c r="UAH25" s="29"/>
      <c r="UAI25" s="29"/>
      <c r="UAJ25" s="29"/>
      <c r="UAK25" s="29"/>
      <c r="UAL25" s="29"/>
      <c r="UAM25" s="29"/>
      <c r="UAN25" s="29"/>
      <c r="UAO25" s="29"/>
      <c r="UAP25" s="29"/>
      <c r="UAQ25" s="29"/>
      <c r="UAR25" s="29"/>
      <c r="UAS25" s="29"/>
      <c r="UAT25" s="29"/>
      <c r="UAU25" s="29"/>
      <c r="UAV25" s="29"/>
      <c r="UAW25" s="29"/>
      <c r="UAX25" s="29"/>
      <c r="UAY25" s="29"/>
      <c r="UAZ25" s="29"/>
      <c r="UBA25" s="29"/>
      <c r="UBB25" s="29"/>
      <c r="UBC25" s="29"/>
      <c r="UBD25" s="29"/>
      <c r="UBE25" s="29"/>
      <c r="UBF25" s="29"/>
      <c r="UBG25" s="29"/>
      <c r="UBH25" s="29"/>
      <c r="UBI25" s="29"/>
      <c r="UBJ25" s="29"/>
      <c r="UBK25" s="29"/>
      <c r="UBL25" s="29"/>
      <c r="UBM25" s="29"/>
      <c r="UBN25" s="29"/>
      <c r="UBO25" s="29"/>
      <c r="UBP25" s="29"/>
      <c r="UBQ25" s="29"/>
      <c r="UBR25" s="29"/>
      <c r="UBS25" s="29"/>
      <c r="UBT25" s="29"/>
      <c r="UBU25" s="29"/>
      <c r="UBV25" s="29"/>
      <c r="UBW25" s="29"/>
      <c r="UBX25" s="29"/>
      <c r="UBY25" s="29"/>
      <c r="UBZ25" s="29"/>
      <c r="UCA25" s="29"/>
      <c r="UCB25" s="29"/>
      <c r="UCC25" s="29"/>
      <c r="UCD25" s="29"/>
      <c r="UCE25" s="29"/>
      <c r="UCF25" s="29"/>
      <c r="UCG25" s="29"/>
      <c r="UCH25" s="29"/>
      <c r="UCI25" s="29"/>
      <c r="UCJ25" s="29"/>
      <c r="UCK25" s="29"/>
      <c r="UCL25" s="29"/>
      <c r="UCM25" s="29"/>
      <c r="UCN25" s="29"/>
      <c r="UCO25" s="29"/>
      <c r="UCP25" s="29"/>
      <c r="UCQ25" s="29"/>
      <c r="UCR25" s="29"/>
      <c r="UCS25" s="29"/>
      <c r="UCT25" s="29"/>
      <c r="UCU25" s="29"/>
      <c r="UCV25" s="29"/>
      <c r="UCW25" s="29"/>
      <c r="UCX25" s="29"/>
      <c r="UCY25" s="29"/>
      <c r="UCZ25" s="29"/>
      <c r="UDA25" s="29"/>
      <c r="UDB25" s="29"/>
      <c r="UDC25" s="29"/>
      <c r="UDD25" s="29"/>
      <c r="UDE25" s="29"/>
      <c r="UDF25" s="29"/>
      <c r="UDG25" s="29"/>
      <c r="UDH25" s="29"/>
      <c r="UDI25" s="29"/>
      <c r="UDJ25" s="29"/>
      <c r="UDK25" s="29"/>
      <c r="UDL25" s="29"/>
      <c r="UDM25" s="29"/>
      <c r="UDN25" s="29"/>
      <c r="UDO25" s="29"/>
      <c r="UDP25" s="29"/>
      <c r="UDQ25" s="29"/>
      <c r="UDR25" s="29"/>
      <c r="UDS25" s="29"/>
      <c r="UDT25" s="29"/>
      <c r="UDU25" s="29"/>
      <c r="UDV25" s="29"/>
      <c r="UDW25" s="29"/>
      <c r="UDX25" s="29"/>
      <c r="UDY25" s="29"/>
      <c r="UDZ25" s="29"/>
      <c r="UEA25" s="29"/>
      <c r="UEB25" s="29"/>
      <c r="UEC25" s="29"/>
      <c r="UED25" s="29"/>
      <c r="UEE25" s="29"/>
      <c r="UEF25" s="29"/>
      <c r="UEG25" s="29"/>
      <c r="UEH25" s="29"/>
      <c r="UEI25" s="29"/>
      <c r="UEJ25" s="29"/>
      <c r="UEK25" s="29"/>
      <c r="UEL25" s="29"/>
      <c r="UEM25" s="29"/>
      <c r="UEN25" s="29"/>
      <c r="UEO25" s="29"/>
      <c r="UEP25" s="29"/>
      <c r="UEQ25" s="29"/>
      <c r="UER25" s="29"/>
      <c r="UES25" s="29"/>
      <c r="UET25" s="29"/>
      <c r="UEU25" s="29"/>
      <c r="UEV25" s="29"/>
      <c r="UEW25" s="29"/>
      <c r="UEX25" s="29"/>
      <c r="UEY25" s="29"/>
      <c r="UEZ25" s="29"/>
      <c r="UFA25" s="29"/>
      <c r="UFB25" s="29"/>
      <c r="UFC25" s="29"/>
      <c r="UFD25" s="29"/>
      <c r="UFE25" s="29"/>
      <c r="UFF25" s="29"/>
      <c r="UFG25" s="29"/>
      <c r="UFH25" s="29"/>
      <c r="UFI25" s="29"/>
      <c r="UFJ25" s="29"/>
      <c r="UFK25" s="29"/>
      <c r="UFL25" s="29"/>
      <c r="UFM25" s="29"/>
      <c r="UFN25" s="29"/>
      <c r="UFO25" s="29"/>
      <c r="UFP25" s="29"/>
      <c r="UFQ25" s="29"/>
      <c r="UFR25" s="29"/>
      <c r="UFS25" s="29"/>
      <c r="UFT25" s="29"/>
      <c r="UFU25" s="29"/>
      <c r="UFV25" s="29"/>
      <c r="UFW25" s="29"/>
      <c r="UFX25" s="29"/>
      <c r="UFY25" s="29"/>
      <c r="UFZ25" s="29"/>
      <c r="UGA25" s="29"/>
      <c r="UGB25" s="29"/>
      <c r="UGC25" s="29"/>
      <c r="UGD25" s="29"/>
      <c r="UGE25" s="29"/>
      <c r="UGF25" s="29"/>
      <c r="UGG25" s="29"/>
      <c r="UGH25" s="29"/>
      <c r="UGI25" s="29"/>
      <c r="UGJ25" s="29"/>
      <c r="UGK25" s="29"/>
      <c r="UGL25" s="29"/>
      <c r="UGM25" s="29"/>
      <c r="UGN25" s="29"/>
      <c r="UGO25" s="29"/>
      <c r="UGP25" s="29"/>
      <c r="UGQ25" s="29"/>
      <c r="UGR25" s="29"/>
      <c r="UGS25" s="29"/>
      <c r="UGT25" s="29"/>
      <c r="UGU25" s="29"/>
      <c r="UGV25" s="29"/>
      <c r="UGW25" s="29"/>
      <c r="UGX25" s="29"/>
      <c r="UGY25" s="29"/>
      <c r="UGZ25" s="29"/>
      <c r="UHA25" s="29"/>
      <c r="UHB25" s="29"/>
      <c r="UHC25" s="29"/>
      <c r="UHD25" s="29"/>
      <c r="UHE25" s="29"/>
      <c r="UHF25" s="29"/>
      <c r="UHG25" s="29"/>
      <c r="UHH25" s="29"/>
      <c r="UHI25" s="29"/>
      <c r="UHJ25" s="29"/>
      <c r="UHK25" s="29"/>
      <c r="UHL25" s="29"/>
      <c r="UHM25" s="29"/>
      <c r="UHN25" s="29"/>
      <c r="UHO25" s="29"/>
      <c r="UHP25" s="29"/>
      <c r="UHQ25" s="29"/>
      <c r="UHR25" s="29"/>
      <c r="UHS25" s="29"/>
      <c r="UHT25" s="29"/>
      <c r="UHU25" s="29"/>
      <c r="UHV25" s="29"/>
      <c r="UHW25" s="29"/>
      <c r="UHX25" s="29"/>
      <c r="UHY25" s="29"/>
      <c r="UHZ25" s="29"/>
      <c r="UIA25" s="29"/>
      <c r="UIB25" s="29"/>
      <c r="UIC25" s="29"/>
      <c r="UID25" s="29"/>
      <c r="UIE25" s="29"/>
      <c r="UIF25" s="29"/>
      <c r="UIG25" s="29"/>
      <c r="UIH25" s="29"/>
      <c r="UII25" s="29"/>
      <c r="UIJ25" s="29"/>
      <c r="UIK25" s="29"/>
      <c r="UIL25" s="29"/>
      <c r="UIM25" s="29"/>
      <c r="UIN25" s="29"/>
      <c r="UIO25" s="29"/>
      <c r="UIP25" s="29"/>
      <c r="UIQ25" s="29"/>
      <c r="UIR25" s="29"/>
      <c r="UIS25" s="29"/>
      <c r="UIT25" s="29"/>
      <c r="UIU25" s="29"/>
      <c r="UIV25" s="29"/>
      <c r="UIW25" s="29"/>
      <c r="UIX25" s="29"/>
      <c r="UIY25" s="29"/>
      <c r="UIZ25" s="29"/>
      <c r="UJA25" s="29"/>
      <c r="UJB25" s="29"/>
      <c r="UJC25" s="29"/>
      <c r="UJD25" s="29"/>
      <c r="UJE25" s="29"/>
      <c r="UJF25" s="29"/>
      <c r="UJG25" s="29"/>
      <c r="UJH25" s="29"/>
      <c r="UJI25" s="29"/>
      <c r="UJJ25" s="29"/>
      <c r="UJK25" s="29"/>
      <c r="UJL25" s="29"/>
      <c r="UJM25" s="29"/>
      <c r="UJN25" s="29"/>
      <c r="UJO25" s="29"/>
      <c r="UJP25" s="29"/>
      <c r="UJQ25" s="29"/>
      <c r="UJR25" s="29"/>
      <c r="UJS25" s="29"/>
      <c r="UJT25" s="29"/>
      <c r="UJU25" s="29"/>
      <c r="UJV25" s="29"/>
      <c r="UJW25" s="29"/>
      <c r="UJX25" s="29"/>
      <c r="UJY25" s="29"/>
      <c r="UJZ25" s="29"/>
      <c r="UKA25" s="29"/>
      <c r="UKB25" s="29"/>
      <c r="UKC25" s="29"/>
      <c r="UKD25" s="29"/>
      <c r="UKE25" s="29"/>
      <c r="UKF25" s="29"/>
      <c r="UKG25" s="29"/>
      <c r="UKH25" s="29"/>
      <c r="UKI25" s="29"/>
      <c r="UKJ25" s="29"/>
      <c r="UKK25" s="29"/>
      <c r="UKL25" s="29"/>
      <c r="UKM25" s="29"/>
      <c r="UKN25" s="29"/>
      <c r="UKO25" s="29"/>
      <c r="UKP25" s="29"/>
      <c r="UKQ25" s="29"/>
      <c r="UKR25" s="29"/>
      <c r="UKS25" s="29"/>
      <c r="UKT25" s="29"/>
      <c r="UKU25" s="29"/>
      <c r="UKV25" s="29"/>
      <c r="UKW25" s="29"/>
      <c r="UKX25" s="29"/>
      <c r="UKY25" s="29"/>
      <c r="UKZ25" s="29"/>
      <c r="ULA25" s="29"/>
      <c r="ULB25" s="29"/>
      <c r="ULC25" s="29"/>
      <c r="ULD25" s="29"/>
      <c r="ULE25" s="29"/>
      <c r="ULF25" s="29"/>
      <c r="ULG25" s="29"/>
      <c r="ULH25" s="29"/>
      <c r="ULI25" s="29"/>
      <c r="ULJ25" s="29"/>
      <c r="ULK25" s="29"/>
      <c r="ULL25" s="29"/>
      <c r="ULM25" s="29"/>
      <c r="ULN25" s="29"/>
      <c r="ULO25" s="29"/>
      <c r="ULP25" s="29"/>
      <c r="ULQ25" s="29"/>
      <c r="ULR25" s="29"/>
      <c r="ULS25" s="29"/>
      <c r="ULT25" s="29"/>
      <c r="ULU25" s="29"/>
      <c r="ULV25" s="29"/>
      <c r="ULW25" s="29"/>
      <c r="ULX25" s="29"/>
      <c r="ULY25" s="29"/>
      <c r="ULZ25" s="29"/>
      <c r="UMA25" s="29"/>
      <c r="UMB25" s="29"/>
      <c r="UMC25" s="29"/>
      <c r="UMD25" s="29"/>
      <c r="UME25" s="29"/>
      <c r="UMF25" s="29"/>
      <c r="UMG25" s="29"/>
      <c r="UMH25" s="29"/>
      <c r="UMI25" s="29"/>
      <c r="UMJ25" s="29"/>
      <c r="UMK25" s="29"/>
      <c r="UML25" s="29"/>
      <c r="UMM25" s="29"/>
      <c r="UMN25" s="29"/>
      <c r="UMO25" s="29"/>
      <c r="UMP25" s="29"/>
      <c r="UMQ25" s="29"/>
      <c r="UMR25" s="29"/>
      <c r="UMS25" s="29"/>
      <c r="UMT25" s="29"/>
      <c r="UMU25" s="29"/>
      <c r="UMV25" s="29"/>
      <c r="UMW25" s="29"/>
      <c r="UMX25" s="29"/>
      <c r="UMY25" s="29"/>
      <c r="UMZ25" s="29"/>
      <c r="UNA25" s="29"/>
      <c r="UNB25" s="29"/>
      <c r="UNC25" s="29"/>
      <c r="UND25" s="29"/>
      <c r="UNE25" s="29"/>
      <c r="UNF25" s="29"/>
      <c r="UNG25" s="29"/>
      <c r="UNH25" s="29"/>
      <c r="UNI25" s="29"/>
      <c r="UNJ25" s="29"/>
      <c r="UNK25" s="29"/>
      <c r="UNL25" s="29"/>
      <c r="UNM25" s="29"/>
      <c r="UNN25" s="29"/>
      <c r="UNO25" s="29"/>
      <c r="UNP25" s="29"/>
      <c r="UNQ25" s="29"/>
      <c r="UNR25" s="29"/>
      <c r="UNS25" s="29"/>
      <c r="UNT25" s="29"/>
      <c r="UNU25" s="29"/>
      <c r="UNV25" s="29"/>
      <c r="UNW25" s="29"/>
      <c r="UNX25" s="29"/>
      <c r="UNY25" s="29"/>
      <c r="UNZ25" s="29"/>
      <c r="UOA25" s="29"/>
      <c r="UOB25" s="29"/>
      <c r="UOC25" s="29"/>
      <c r="UOD25" s="29"/>
      <c r="UOE25" s="29"/>
      <c r="UOF25" s="29"/>
      <c r="UOG25" s="29"/>
      <c r="UOH25" s="29"/>
      <c r="UOI25" s="29"/>
      <c r="UOJ25" s="29"/>
      <c r="UOK25" s="29"/>
      <c r="UOL25" s="29"/>
      <c r="UOM25" s="29"/>
      <c r="UON25" s="29"/>
      <c r="UOO25" s="29"/>
      <c r="UOP25" s="29"/>
      <c r="UOQ25" s="29"/>
      <c r="UOR25" s="29"/>
      <c r="UOS25" s="29"/>
      <c r="UOT25" s="29"/>
      <c r="UOU25" s="29"/>
      <c r="UOV25" s="29"/>
      <c r="UOW25" s="29"/>
      <c r="UOX25" s="29"/>
      <c r="UOY25" s="29"/>
      <c r="UOZ25" s="29"/>
      <c r="UPA25" s="29"/>
      <c r="UPB25" s="29"/>
      <c r="UPC25" s="29"/>
      <c r="UPD25" s="29"/>
      <c r="UPE25" s="29"/>
      <c r="UPF25" s="29"/>
      <c r="UPG25" s="29"/>
      <c r="UPH25" s="29"/>
      <c r="UPI25" s="29"/>
      <c r="UPJ25" s="29"/>
      <c r="UPK25" s="29"/>
      <c r="UPL25" s="29"/>
      <c r="UPM25" s="29"/>
      <c r="UPN25" s="29"/>
      <c r="UPO25" s="29"/>
      <c r="UPP25" s="29"/>
      <c r="UPQ25" s="29"/>
      <c r="UPR25" s="29"/>
      <c r="UPS25" s="29"/>
      <c r="UPT25" s="29"/>
      <c r="UPU25" s="29"/>
      <c r="UPV25" s="29"/>
      <c r="UPW25" s="29"/>
      <c r="UPX25" s="29"/>
      <c r="UPY25" s="29"/>
      <c r="UPZ25" s="29"/>
      <c r="UQA25" s="29"/>
      <c r="UQB25" s="29"/>
      <c r="UQC25" s="29"/>
      <c r="UQD25" s="29"/>
      <c r="UQE25" s="29"/>
      <c r="UQF25" s="29"/>
      <c r="UQG25" s="29"/>
      <c r="UQH25" s="29"/>
      <c r="UQI25" s="29"/>
      <c r="UQJ25" s="29"/>
      <c r="UQK25" s="29"/>
      <c r="UQL25" s="29"/>
      <c r="UQM25" s="29"/>
      <c r="UQN25" s="29"/>
      <c r="UQO25" s="29"/>
      <c r="UQP25" s="29"/>
      <c r="UQQ25" s="29"/>
      <c r="UQR25" s="29"/>
      <c r="UQS25" s="29"/>
      <c r="UQT25" s="29"/>
      <c r="UQU25" s="29"/>
      <c r="UQV25" s="29"/>
      <c r="UQW25" s="29"/>
      <c r="UQX25" s="29"/>
      <c r="UQY25" s="29"/>
      <c r="UQZ25" s="29"/>
      <c r="URA25" s="29"/>
      <c r="URB25" s="29"/>
      <c r="URC25" s="29"/>
      <c r="URD25" s="29"/>
      <c r="URE25" s="29"/>
      <c r="URF25" s="29"/>
      <c r="URG25" s="29"/>
      <c r="URH25" s="29"/>
      <c r="URI25" s="29"/>
      <c r="URJ25" s="29"/>
      <c r="URK25" s="29"/>
      <c r="URL25" s="29"/>
      <c r="URM25" s="29"/>
      <c r="URN25" s="29"/>
      <c r="URO25" s="29"/>
      <c r="URP25" s="29"/>
      <c r="URQ25" s="29"/>
      <c r="URR25" s="29"/>
      <c r="URS25" s="29"/>
      <c r="URT25" s="29"/>
      <c r="URU25" s="29"/>
      <c r="URV25" s="29"/>
      <c r="URW25" s="29"/>
      <c r="URX25" s="29"/>
      <c r="URY25" s="29"/>
      <c r="URZ25" s="29"/>
      <c r="USA25" s="29"/>
      <c r="USB25" s="29"/>
      <c r="USC25" s="29"/>
      <c r="USD25" s="29"/>
      <c r="USE25" s="29"/>
      <c r="USF25" s="29"/>
      <c r="USG25" s="29"/>
      <c r="USH25" s="29"/>
      <c r="USI25" s="29"/>
      <c r="USJ25" s="29"/>
      <c r="USK25" s="29"/>
      <c r="USL25" s="29"/>
      <c r="USM25" s="29"/>
      <c r="USN25" s="29"/>
      <c r="USO25" s="29"/>
      <c r="USP25" s="29"/>
      <c r="USQ25" s="29"/>
      <c r="USR25" s="29"/>
      <c r="USS25" s="29"/>
      <c r="UST25" s="29"/>
      <c r="USU25" s="29"/>
      <c r="USV25" s="29"/>
      <c r="USW25" s="29"/>
      <c r="USX25" s="29"/>
      <c r="USY25" s="29"/>
      <c r="USZ25" s="29"/>
      <c r="UTA25" s="29"/>
      <c r="UTB25" s="29"/>
      <c r="UTC25" s="29"/>
      <c r="UTD25" s="29"/>
      <c r="UTE25" s="29"/>
      <c r="UTF25" s="29"/>
      <c r="UTG25" s="29"/>
      <c r="UTH25" s="29"/>
      <c r="UTI25" s="29"/>
      <c r="UTJ25" s="29"/>
      <c r="UTK25" s="29"/>
      <c r="UTL25" s="29"/>
      <c r="UTM25" s="29"/>
      <c r="UTN25" s="29"/>
      <c r="UTO25" s="29"/>
      <c r="UTP25" s="29"/>
      <c r="UTQ25" s="29"/>
      <c r="UTR25" s="29"/>
      <c r="UTS25" s="29"/>
      <c r="UTT25" s="29"/>
      <c r="UTU25" s="29"/>
      <c r="UTV25" s="29"/>
      <c r="UTW25" s="29"/>
      <c r="UTX25" s="29"/>
      <c r="UTY25" s="29"/>
      <c r="UTZ25" s="29"/>
      <c r="UUA25" s="29"/>
      <c r="UUB25" s="29"/>
      <c r="UUC25" s="29"/>
      <c r="UUD25" s="29"/>
      <c r="UUE25" s="29"/>
      <c r="UUF25" s="29"/>
      <c r="UUG25" s="29"/>
      <c r="UUH25" s="29"/>
      <c r="UUI25" s="29"/>
      <c r="UUJ25" s="29"/>
      <c r="UUK25" s="29"/>
      <c r="UUL25" s="29"/>
      <c r="UUM25" s="29"/>
      <c r="UUN25" s="29"/>
      <c r="UUO25" s="29"/>
      <c r="UUP25" s="29"/>
      <c r="UUQ25" s="29"/>
      <c r="UUR25" s="29"/>
      <c r="UUS25" s="29"/>
      <c r="UUT25" s="29"/>
      <c r="UUU25" s="29"/>
      <c r="UUV25" s="29"/>
      <c r="UUW25" s="29"/>
      <c r="UUX25" s="29"/>
      <c r="UUY25" s="29"/>
      <c r="UUZ25" s="29"/>
      <c r="UVA25" s="29"/>
      <c r="UVB25" s="29"/>
      <c r="UVC25" s="29"/>
      <c r="UVD25" s="29"/>
      <c r="UVE25" s="29"/>
      <c r="UVF25" s="29"/>
      <c r="UVG25" s="29"/>
      <c r="UVH25" s="29"/>
      <c r="UVI25" s="29"/>
      <c r="UVJ25" s="29"/>
      <c r="UVK25" s="29"/>
      <c r="UVL25" s="29"/>
      <c r="UVM25" s="29"/>
      <c r="UVN25" s="29"/>
      <c r="UVO25" s="29"/>
      <c r="UVP25" s="29"/>
      <c r="UVQ25" s="29"/>
      <c r="UVR25" s="29"/>
      <c r="UVS25" s="29"/>
      <c r="UVT25" s="29"/>
      <c r="UVU25" s="29"/>
      <c r="UVV25" s="29"/>
      <c r="UVW25" s="29"/>
      <c r="UVX25" s="29"/>
      <c r="UVY25" s="29"/>
      <c r="UVZ25" s="29"/>
      <c r="UWA25" s="29"/>
      <c r="UWB25" s="29"/>
      <c r="UWC25" s="29"/>
      <c r="UWD25" s="29"/>
      <c r="UWE25" s="29"/>
      <c r="UWF25" s="29"/>
      <c r="UWG25" s="29"/>
      <c r="UWH25" s="29"/>
      <c r="UWI25" s="29"/>
      <c r="UWJ25" s="29"/>
      <c r="UWK25" s="29"/>
      <c r="UWL25" s="29"/>
      <c r="UWM25" s="29"/>
      <c r="UWN25" s="29"/>
      <c r="UWO25" s="29"/>
      <c r="UWP25" s="29"/>
      <c r="UWQ25" s="29"/>
      <c r="UWR25" s="29"/>
      <c r="UWS25" s="29"/>
      <c r="UWT25" s="29"/>
      <c r="UWU25" s="29"/>
      <c r="UWV25" s="29"/>
      <c r="UWW25" s="29"/>
      <c r="UWX25" s="29"/>
      <c r="UWY25" s="29"/>
      <c r="UWZ25" s="29"/>
      <c r="UXA25" s="29"/>
      <c r="UXB25" s="29"/>
      <c r="UXC25" s="29"/>
      <c r="UXD25" s="29"/>
      <c r="UXE25" s="29"/>
      <c r="UXF25" s="29"/>
      <c r="UXG25" s="29"/>
      <c r="UXH25" s="29"/>
      <c r="UXI25" s="29"/>
      <c r="UXJ25" s="29"/>
      <c r="UXK25" s="29"/>
      <c r="UXL25" s="29"/>
      <c r="UXM25" s="29"/>
      <c r="UXN25" s="29"/>
      <c r="UXO25" s="29"/>
      <c r="UXP25" s="29"/>
      <c r="UXQ25" s="29"/>
      <c r="UXR25" s="29"/>
      <c r="UXS25" s="29"/>
      <c r="UXT25" s="29"/>
      <c r="UXU25" s="29"/>
      <c r="UXV25" s="29"/>
      <c r="UXW25" s="29"/>
      <c r="UXX25" s="29"/>
      <c r="UXY25" s="29"/>
      <c r="UXZ25" s="29"/>
      <c r="UYA25" s="29"/>
      <c r="UYB25" s="29"/>
      <c r="UYC25" s="29"/>
      <c r="UYD25" s="29"/>
      <c r="UYE25" s="29"/>
      <c r="UYF25" s="29"/>
      <c r="UYG25" s="29"/>
      <c r="UYH25" s="29"/>
      <c r="UYI25" s="29"/>
      <c r="UYJ25" s="29"/>
      <c r="UYK25" s="29"/>
      <c r="UYL25" s="29"/>
      <c r="UYM25" s="29"/>
      <c r="UYN25" s="29"/>
      <c r="UYO25" s="29"/>
      <c r="UYP25" s="29"/>
      <c r="UYQ25" s="29"/>
      <c r="UYR25" s="29"/>
      <c r="UYS25" s="29"/>
      <c r="UYT25" s="29"/>
      <c r="UYU25" s="29"/>
      <c r="UYV25" s="29"/>
      <c r="UYW25" s="29"/>
      <c r="UYX25" s="29"/>
      <c r="UYY25" s="29"/>
      <c r="UYZ25" s="29"/>
      <c r="UZA25" s="29"/>
      <c r="UZB25" s="29"/>
      <c r="UZC25" s="29"/>
      <c r="UZD25" s="29"/>
      <c r="UZE25" s="29"/>
      <c r="UZF25" s="29"/>
      <c r="UZG25" s="29"/>
      <c r="UZH25" s="29"/>
      <c r="UZI25" s="29"/>
      <c r="UZJ25" s="29"/>
      <c r="UZK25" s="29"/>
      <c r="UZL25" s="29"/>
      <c r="UZM25" s="29"/>
      <c r="UZN25" s="29"/>
      <c r="UZO25" s="29"/>
      <c r="UZP25" s="29"/>
      <c r="UZQ25" s="29"/>
      <c r="UZR25" s="29"/>
      <c r="UZS25" s="29"/>
      <c r="UZT25" s="29"/>
      <c r="UZU25" s="29"/>
      <c r="UZV25" s="29"/>
      <c r="UZW25" s="29"/>
      <c r="UZX25" s="29"/>
      <c r="UZY25" s="29"/>
      <c r="UZZ25" s="29"/>
      <c r="VAA25" s="29"/>
      <c r="VAB25" s="29"/>
      <c r="VAC25" s="29"/>
      <c r="VAD25" s="29"/>
      <c r="VAE25" s="29"/>
      <c r="VAF25" s="29"/>
      <c r="VAG25" s="29"/>
      <c r="VAH25" s="29"/>
      <c r="VAI25" s="29"/>
      <c r="VAJ25" s="29"/>
      <c r="VAK25" s="29"/>
      <c r="VAL25" s="29"/>
      <c r="VAM25" s="29"/>
      <c r="VAN25" s="29"/>
      <c r="VAO25" s="29"/>
      <c r="VAP25" s="29"/>
      <c r="VAQ25" s="29"/>
      <c r="VAR25" s="29"/>
      <c r="VAS25" s="29"/>
      <c r="VAT25" s="29"/>
      <c r="VAU25" s="29"/>
      <c r="VAV25" s="29"/>
      <c r="VAW25" s="29"/>
      <c r="VAX25" s="29"/>
      <c r="VAY25" s="29"/>
      <c r="VAZ25" s="29"/>
      <c r="VBA25" s="29"/>
      <c r="VBB25" s="29"/>
      <c r="VBC25" s="29"/>
      <c r="VBD25" s="29"/>
      <c r="VBE25" s="29"/>
      <c r="VBF25" s="29"/>
      <c r="VBG25" s="29"/>
      <c r="VBH25" s="29"/>
      <c r="VBI25" s="29"/>
      <c r="VBJ25" s="29"/>
      <c r="VBK25" s="29"/>
      <c r="VBL25" s="29"/>
      <c r="VBM25" s="29"/>
      <c r="VBN25" s="29"/>
      <c r="VBO25" s="29"/>
      <c r="VBP25" s="29"/>
      <c r="VBQ25" s="29"/>
      <c r="VBR25" s="29"/>
      <c r="VBS25" s="29"/>
      <c r="VBT25" s="29"/>
      <c r="VBU25" s="29"/>
      <c r="VBV25" s="29"/>
      <c r="VBW25" s="29"/>
      <c r="VBX25" s="29"/>
      <c r="VBY25" s="29"/>
      <c r="VBZ25" s="29"/>
      <c r="VCA25" s="29"/>
      <c r="VCB25" s="29"/>
      <c r="VCC25" s="29"/>
      <c r="VCD25" s="29"/>
      <c r="VCE25" s="29"/>
      <c r="VCF25" s="29"/>
      <c r="VCG25" s="29"/>
      <c r="VCH25" s="29"/>
      <c r="VCI25" s="29"/>
      <c r="VCJ25" s="29"/>
      <c r="VCK25" s="29"/>
      <c r="VCL25" s="29"/>
      <c r="VCM25" s="29"/>
      <c r="VCN25" s="29"/>
      <c r="VCO25" s="29"/>
      <c r="VCP25" s="29"/>
      <c r="VCQ25" s="29"/>
      <c r="VCR25" s="29"/>
      <c r="VCS25" s="29"/>
      <c r="VCT25" s="29"/>
      <c r="VCU25" s="29"/>
      <c r="VCV25" s="29"/>
      <c r="VCW25" s="29"/>
      <c r="VCX25" s="29"/>
      <c r="VCY25" s="29"/>
      <c r="VCZ25" s="29"/>
      <c r="VDA25" s="29"/>
      <c r="VDB25" s="29"/>
      <c r="VDC25" s="29"/>
      <c r="VDD25" s="29"/>
      <c r="VDE25" s="29"/>
      <c r="VDF25" s="29"/>
      <c r="VDG25" s="29"/>
      <c r="VDH25" s="29"/>
      <c r="VDI25" s="29"/>
      <c r="VDJ25" s="29"/>
      <c r="VDK25" s="29"/>
      <c r="VDL25" s="29"/>
      <c r="VDM25" s="29"/>
      <c r="VDN25" s="29"/>
      <c r="VDO25" s="29"/>
      <c r="VDP25" s="29"/>
      <c r="VDQ25" s="29"/>
      <c r="VDR25" s="29"/>
      <c r="VDS25" s="29"/>
      <c r="VDT25" s="29"/>
      <c r="VDU25" s="29"/>
      <c r="VDV25" s="29"/>
      <c r="VDW25" s="29"/>
      <c r="VDX25" s="29"/>
      <c r="VDY25" s="29"/>
      <c r="VDZ25" s="29"/>
      <c r="VEA25" s="29"/>
      <c r="VEB25" s="29"/>
      <c r="VEC25" s="29"/>
      <c r="VED25" s="29"/>
      <c r="VEE25" s="29"/>
      <c r="VEF25" s="29"/>
      <c r="VEG25" s="29"/>
      <c r="VEH25" s="29"/>
      <c r="VEI25" s="29"/>
      <c r="VEJ25" s="29"/>
      <c r="VEK25" s="29"/>
      <c r="VEL25" s="29"/>
      <c r="VEM25" s="29"/>
      <c r="VEN25" s="29"/>
      <c r="VEO25" s="29"/>
      <c r="VEP25" s="29"/>
      <c r="VEQ25" s="29"/>
      <c r="VER25" s="29"/>
      <c r="VES25" s="29"/>
      <c r="VET25" s="29"/>
      <c r="VEU25" s="29"/>
      <c r="VEV25" s="29"/>
      <c r="VEW25" s="29"/>
      <c r="VEX25" s="29"/>
      <c r="VEY25" s="29"/>
      <c r="VEZ25" s="29"/>
      <c r="VFA25" s="29"/>
      <c r="VFB25" s="29"/>
      <c r="VFC25" s="29"/>
      <c r="VFD25" s="29"/>
      <c r="VFE25" s="29"/>
      <c r="VFF25" s="29"/>
      <c r="VFG25" s="29"/>
      <c r="VFH25" s="29"/>
      <c r="VFI25" s="29"/>
      <c r="VFJ25" s="29"/>
      <c r="VFK25" s="29"/>
      <c r="VFL25" s="29"/>
      <c r="VFM25" s="29"/>
      <c r="VFN25" s="29"/>
      <c r="VFO25" s="29"/>
      <c r="VFP25" s="29"/>
      <c r="VFQ25" s="29"/>
      <c r="VFR25" s="29"/>
      <c r="VFS25" s="29"/>
      <c r="VFT25" s="29"/>
      <c r="VFU25" s="29"/>
      <c r="VFV25" s="29"/>
      <c r="VFW25" s="29"/>
      <c r="VFX25" s="29"/>
      <c r="VFY25" s="29"/>
      <c r="VFZ25" s="29"/>
      <c r="VGA25" s="29"/>
      <c r="VGB25" s="29"/>
      <c r="VGC25" s="29"/>
      <c r="VGD25" s="29"/>
      <c r="VGE25" s="29"/>
      <c r="VGF25" s="29"/>
      <c r="VGG25" s="29"/>
      <c r="VGH25" s="29"/>
      <c r="VGI25" s="29"/>
      <c r="VGJ25" s="29"/>
      <c r="VGK25" s="29"/>
      <c r="VGL25" s="29"/>
      <c r="VGM25" s="29"/>
      <c r="VGN25" s="29"/>
      <c r="VGO25" s="29"/>
      <c r="VGP25" s="29"/>
      <c r="VGQ25" s="29"/>
      <c r="VGR25" s="29"/>
      <c r="VGS25" s="29"/>
      <c r="VGT25" s="29"/>
      <c r="VGU25" s="29"/>
      <c r="VGV25" s="29"/>
      <c r="VGW25" s="29"/>
      <c r="VGX25" s="29"/>
      <c r="VGY25" s="29"/>
      <c r="VGZ25" s="29"/>
      <c r="VHA25" s="29"/>
      <c r="VHB25" s="29"/>
      <c r="VHC25" s="29"/>
      <c r="VHD25" s="29"/>
      <c r="VHE25" s="29"/>
      <c r="VHF25" s="29"/>
      <c r="VHG25" s="29"/>
      <c r="VHH25" s="29"/>
      <c r="VHI25" s="29"/>
      <c r="VHJ25" s="29"/>
      <c r="VHK25" s="29"/>
      <c r="VHL25" s="29"/>
      <c r="VHM25" s="29"/>
      <c r="VHN25" s="29"/>
      <c r="VHO25" s="29"/>
      <c r="VHP25" s="29"/>
      <c r="VHQ25" s="29"/>
      <c r="VHR25" s="29"/>
      <c r="VHS25" s="29"/>
      <c r="VHT25" s="29"/>
      <c r="VHU25" s="29"/>
      <c r="VHV25" s="29"/>
      <c r="VHW25" s="29"/>
      <c r="VHX25" s="29"/>
      <c r="VHY25" s="29"/>
      <c r="VHZ25" s="29"/>
      <c r="VIA25" s="29"/>
      <c r="VIB25" s="29"/>
      <c r="VIC25" s="29"/>
      <c r="VID25" s="29"/>
      <c r="VIE25" s="29"/>
      <c r="VIF25" s="29"/>
      <c r="VIG25" s="29"/>
      <c r="VIH25" s="29"/>
      <c r="VII25" s="29"/>
      <c r="VIJ25" s="29"/>
      <c r="VIK25" s="29"/>
      <c r="VIL25" s="29"/>
      <c r="VIM25" s="29"/>
      <c r="VIN25" s="29"/>
      <c r="VIO25" s="29"/>
      <c r="VIP25" s="29"/>
      <c r="VIQ25" s="29"/>
      <c r="VIR25" s="29"/>
      <c r="VIS25" s="29"/>
      <c r="VIT25" s="29"/>
      <c r="VIU25" s="29"/>
      <c r="VIV25" s="29"/>
      <c r="VIW25" s="29"/>
      <c r="VIX25" s="29"/>
      <c r="VIY25" s="29"/>
      <c r="VIZ25" s="29"/>
      <c r="VJA25" s="29"/>
      <c r="VJB25" s="29"/>
      <c r="VJC25" s="29"/>
      <c r="VJD25" s="29"/>
      <c r="VJE25" s="29"/>
      <c r="VJF25" s="29"/>
      <c r="VJG25" s="29"/>
      <c r="VJH25" s="29"/>
      <c r="VJI25" s="29"/>
      <c r="VJJ25" s="29"/>
      <c r="VJK25" s="29"/>
      <c r="VJL25" s="29"/>
      <c r="VJM25" s="29"/>
      <c r="VJN25" s="29"/>
      <c r="VJO25" s="29"/>
      <c r="VJP25" s="29"/>
      <c r="VJQ25" s="29"/>
      <c r="VJR25" s="29"/>
      <c r="VJS25" s="29"/>
      <c r="VJT25" s="29"/>
      <c r="VJU25" s="29"/>
      <c r="VJV25" s="29"/>
      <c r="VJW25" s="29"/>
      <c r="VJX25" s="29"/>
      <c r="VJY25" s="29"/>
      <c r="VJZ25" s="29"/>
      <c r="VKA25" s="29"/>
      <c r="VKB25" s="29"/>
      <c r="VKC25" s="29"/>
      <c r="VKD25" s="29"/>
      <c r="VKE25" s="29"/>
      <c r="VKF25" s="29"/>
      <c r="VKG25" s="29"/>
      <c r="VKH25" s="29"/>
      <c r="VKI25" s="29"/>
      <c r="VKJ25" s="29"/>
      <c r="VKK25" s="29"/>
      <c r="VKL25" s="29"/>
      <c r="VKM25" s="29"/>
      <c r="VKN25" s="29"/>
      <c r="VKO25" s="29"/>
      <c r="VKP25" s="29"/>
      <c r="VKQ25" s="29"/>
      <c r="VKR25" s="29"/>
      <c r="VKS25" s="29"/>
      <c r="VKT25" s="29"/>
      <c r="VKU25" s="29"/>
      <c r="VKV25" s="29"/>
      <c r="VKW25" s="29"/>
      <c r="VKX25" s="29"/>
      <c r="VKY25" s="29"/>
      <c r="VKZ25" s="29"/>
      <c r="VLA25" s="29"/>
      <c r="VLB25" s="29"/>
      <c r="VLC25" s="29"/>
      <c r="VLD25" s="29"/>
      <c r="VLE25" s="29"/>
      <c r="VLF25" s="29"/>
      <c r="VLG25" s="29"/>
      <c r="VLH25" s="29"/>
      <c r="VLI25" s="29"/>
      <c r="VLJ25" s="29"/>
      <c r="VLK25" s="29"/>
      <c r="VLL25" s="29"/>
      <c r="VLM25" s="29"/>
      <c r="VLN25" s="29"/>
      <c r="VLO25" s="29"/>
      <c r="VLP25" s="29"/>
      <c r="VLQ25" s="29"/>
      <c r="VLR25" s="29"/>
      <c r="VLS25" s="29"/>
      <c r="VLT25" s="29"/>
      <c r="VLU25" s="29"/>
      <c r="VLV25" s="29"/>
      <c r="VLW25" s="29"/>
      <c r="VLX25" s="29"/>
      <c r="VLY25" s="29"/>
      <c r="VLZ25" s="29"/>
      <c r="VMA25" s="29"/>
      <c r="VMB25" s="29"/>
      <c r="VMC25" s="29"/>
      <c r="VMD25" s="29"/>
      <c r="VME25" s="29"/>
      <c r="VMF25" s="29"/>
      <c r="VMG25" s="29"/>
      <c r="VMH25" s="29"/>
      <c r="VMI25" s="29"/>
      <c r="VMJ25" s="29"/>
      <c r="VMK25" s="29"/>
      <c r="VML25" s="29"/>
      <c r="VMM25" s="29"/>
      <c r="VMN25" s="29"/>
      <c r="VMO25" s="29"/>
      <c r="VMP25" s="29"/>
      <c r="VMQ25" s="29"/>
      <c r="VMR25" s="29"/>
      <c r="VMS25" s="29"/>
      <c r="VMT25" s="29"/>
      <c r="VMU25" s="29"/>
      <c r="VMV25" s="29"/>
      <c r="VMW25" s="29"/>
      <c r="VMX25" s="29"/>
      <c r="VMY25" s="29"/>
      <c r="VMZ25" s="29"/>
      <c r="VNA25" s="29"/>
      <c r="VNB25" s="29"/>
      <c r="VNC25" s="29"/>
      <c r="VND25" s="29"/>
      <c r="VNE25" s="29"/>
      <c r="VNF25" s="29"/>
      <c r="VNG25" s="29"/>
      <c r="VNH25" s="29"/>
      <c r="VNI25" s="29"/>
      <c r="VNJ25" s="29"/>
      <c r="VNK25" s="29"/>
      <c r="VNL25" s="29"/>
      <c r="VNM25" s="29"/>
      <c r="VNN25" s="29"/>
      <c r="VNO25" s="29"/>
      <c r="VNP25" s="29"/>
      <c r="VNQ25" s="29"/>
      <c r="VNR25" s="29"/>
      <c r="VNS25" s="29"/>
      <c r="VNT25" s="29"/>
      <c r="VNU25" s="29"/>
      <c r="VNV25" s="29"/>
      <c r="VNW25" s="29"/>
      <c r="VNX25" s="29"/>
      <c r="VNY25" s="29"/>
      <c r="VNZ25" s="29"/>
      <c r="VOA25" s="29"/>
      <c r="VOB25" s="29"/>
      <c r="VOC25" s="29"/>
      <c r="VOD25" s="29"/>
      <c r="VOE25" s="29"/>
      <c r="VOF25" s="29"/>
      <c r="VOG25" s="29"/>
      <c r="VOH25" s="29"/>
      <c r="VOI25" s="29"/>
      <c r="VOJ25" s="29"/>
      <c r="VOK25" s="29"/>
      <c r="VOL25" s="29"/>
      <c r="VOM25" s="29"/>
      <c r="VON25" s="29"/>
      <c r="VOO25" s="29"/>
      <c r="VOP25" s="29"/>
      <c r="VOQ25" s="29"/>
      <c r="VOR25" s="29"/>
      <c r="VOS25" s="29"/>
      <c r="VOT25" s="29"/>
      <c r="VOU25" s="29"/>
      <c r="VOV25" s="29"/>
      <c r="VOW25" s="29"/>
      <c r="VOX25" s="29"/>
      <c r="VOY25" s="29"/>
      <c r="VOZ25" s="29"/>
      <c r="VPA25" s="29"/>
      <c r="VPB25" s="29"/>
      <c r="VPC25" s="29"/>
      <c r="VPD25" s="29"/>
      <c r="VPE25" s="29"/>
      <c r="VPF25" s="29"/>
      <c r="VPG25" s="29"/>
      <c r="VPH25" s="29"/>
      <c r="VPI25" s="29"/>
      <c r="VPJ25" s="29"/>
      <c r="VPK25" s="29"/>
      <c r="VPL25" s="29"/>
      <c r="VPM25" s="29"/>
      <c r="VPN25" s="29"/>
      <c r="VPO25" s="29"/>
      <c r="VPP25" s="29"/>
      <c r="VPQ25" s="29"/>
      <c r="VPR25" s="29"/>
      <c r="VPS25" s="29"/>
      <c r="VPT25" s="29"/>
      <c r="VPU25" s="29"/>
      <c r="VPV25" s="29"/>
      <c r="VPW25" s="29"/>
      <c r="VPX25" s="29"/>
      <c r="VPY25" s="29"/>
      <c r="VPZ25" s="29"/>
      <c r="VQA25" s="29"/>
      <c r="VQB25" s="29"/>
      <c r="VQC25" s="29"/>
      <c r="VQD25" s="29"/>
      <c r="VQE25" s="29"/>
      <c r="VQF25" s="29"/>
      <c r="VQG25" s="29"/>
      <c r="VQH25" s="29"/>
      <c r="VQI25" s="29"/>
      <c r="VQJ25" s="29"/>
      <c r="VQK25" s="29"/>
      <c r="VQL25" s="29"/>
      <c r="VQM25" s="29"/>
      <c r="VQN25" s="29"/>
      <c r="VQO25" s="29"/>
      <c r="VQP25" s="29"/>
      <c r="VQQ25" s="29"/>
      <c r="VQR25" s="29"/>
      <c r="VQS25" s="29"/>
      <c r="VQT25" s="29"/>
      <c r="VQU25" s="29"/>
      <c r="VQV25" s="29"/>
      <c r="VQW25" s="29"/>
      <c r="VQX25" s="29"/>
      <c r="VQY25" s="29"/>
      <c r="VQZ25" s="29"/>
      <c r="VRA25" s="29"/>
      <c r="VRB25" s="29"/>
      <c r="VRC25" s="29"/>
      <c r="VRD25" s="29"/>
      <c r="VRE25" s="29"/>
      <c r="VRF25" s="29"/>
      <c r="VRG25" s="29"/>
      <c r="VRH25" s="29"/>
      <c r="VRI25" s="29"/>
      <c r="VRJ25" s="29"/>
      <c r="VRK25" s="29"/>
      <c r="VRL25" s="29"/>
      <c r="VRM25" s="29"/>
      <c r="VRN25" s="29"/>
      <c r="VRO25" s="29"/>
      <c r="VRP25" s="29"/>
      <c r="VRQ25" s="29"/>
      <c r="VRR25" s="29"/>
      <c r="VRS25" s="29"/>
      <c r="VRT25" s="29"/>
      <c r="VRU25" s="29"/>
      <c r="VRV25" s="29"/>
      <c r="VRW25" s="29"/>
      <c r="VRX25" s="29"/>
      <c r="VRY25" s="29"/>
      <c r="VRZ25" s="29"/>
      <c r="VSA25" s="29"/>
      <c r="VSB25" s="29"/>
      <c r="VSC25" s="29"/>
      <c r="VSD25" s="29"/>
      <c r="VSE25" s="29"/>
      <c r="VSF25" s="29"/>
      <c r="VSG25" s="29"/>
      <c r="VSH25" s="29"/>
      <c r="VSI25" s="29"/>
      <c r="VSJ25" s="29"/>
      <c r="VSK25" s="29"/>
      <c r="VSL25" s="29"/>
      <c r="VSM25" s="29"/>
      <c r="VSN25" s="29"/>
      <c r="VSO25" s="29"/>
      <c r="VSP25" s="29"/>
      <c r="VSQ25" s="29"/>
      <c r="VSR25" s="29"/>
      <c r="VSS25" s="29"/>
      <c r="VST25" s="29"/>
      <c r="VSU25" s="29"/>
      <c r="VSV25" s="29"/>
      <c r="VSW25" s="29"/>
      <c r="VSX25" s="29"/>
      <c r="VSY25" s="29"/>
      <c r="VSZ25" s="29"/>
      <c r="VTA25" s="29"/>
      <c r="VTB25" s="29"/>
      <c r="VTC25" s="29"/>
      <c r="VTD25" s="29"/>
      <c r="VTE25" s="29"/>
      <c r="VTF25" s="29"/>
      <c r="VTG25" s="29"/>
      <c r="VTH25" s="29"/>
      <c r="VTI25" s="29"/>
      <c r="VTJ25" s="29"/>
      <c r="VTK25" s="29"/>
      <c r="VTL25" s="29"/>
      <c r="VTM25" s="29"/>
      <c r="VTN25" s="29"/>
      <c r="VTO25" s="29"/>
      <c r="VTP25" s="29"/>
      <c r="VTQ25" s="29"/>
      <c r="VTR25" s="29"/>
      <c r="VTS25" s="29"/>
      <c r="VTT25" s="29"/>
      <c r="VTU25" s="29"/>
      <c r="VTV25" s="29"/>
      <c r="VTW25" s="29"/>
      <c r="VTX25" s="29"/>
      <c r="VTY25" s="29"/>
      <c r="VTZ25" s="29"/>
      <c r="VUA25" s="29"/>
      <c r="VUB25" s="29"/>
      <c r="VUC25" s="29"/>
      <c r="VUD25" s="29"/>
      <c r="VUE25" s="29"/>
      <c r="VUF25" s="29"/>
      <c r="VUG25" s="29"/>
      <c r="VUH25" s="29"/>
      <c r="VUI25" s="29"/>
      <c r="VUJ25" s="29"/>
      <c r="VUK25" s="29"/>
      <c r="VUL25" s="29"/>
      <c r="VUM25" s="29"/>
      <c r="VUN25" s="29"/>
      <c r="VUO25" s="29"/>
      <c r="VUP25" s="29"/>
      <c r="VUQ25" s="29"/>
      <c r="VUR25" s="29"/>
      <c r="VUS25" s="29"/>
      <c r="VUT25" s="29"/>
      <c r="VUU25" s="29"/>
      <c r="VUV25" s="29"/>
      <c r="VUW25" s="29"/>
      <c r="VUX25" s="29"/>
      <c r="VUY25" s="29"/>
      <c r="VUZ25" s="29"/>
      <c r="VVA25" s="29"/>
      <c r="VVB25" s="29"/>
      <c r="VVC25" s="29"/>
      <c r="VVD25" s="29"/>
      <c r="VVE25" s="29"/>
      <c r="VVF25" s="29"/>
      <c r="VVG25" s="29"/>
      <c r="VVH25" s="29"/>
      <c r="VVI25" s="29"/>
      <c r="VVJ25" s="29"/>
      <c r="VVK25" s="29"/>
      <c r="VVL25" s="29"/>
      <c r="VVM25" s="29"/>
      <c r="VVN25" s="29"/>
      <c r="VVO25" s="29"/>
      <c r="VVP25" s="29"/>
      <c r="VVQ25" s="29"/>
      <c r="VVR25" s="29"/>
      <c r="VVS25" s="29"/>
      <c r="VVT25" s="29"/>
      <c r="VVU25" s="29"/>
      <c r="VVV25" s="29"/>
      <c r="VVW25" s="29"/>
      <c r="VVX25" s="29"/>
      <c r="VVY25" s="29"/>
      <c r="VVZ25" s="29"/>
      <c r="VWA25" s="29"/>
      <c r="VWB25" s="29"/>
      <c r="VWC25" s="29"/>
      <c r="VWD25" s="29"/>
      <c r="VWE25" s="29"/>
      <c r="VWF25" s="29"/>
      <c r="VWG25" s="29"/>
      <c r="VWH25" s="29"/>
      <c r="VWI25" s="29"/>
      <c r="VWJ25" s="29"/>
      <c r="VWK25" s="29"/>
      <c r="VWL25" s="29"/>
      <c r="VWM25" s="29"/>
      <c r="VWN25" s="29"/>
      <c r="VWO25" s="29"/>
      <c r="VWP25" s="29"/>
      <c r="VWQ25" s="29"/>
      <c r="VWR25" s="29"/>
      <c r="VWS25" s="29"/>
      <c r="VWT25" s="29"/>
      <c r="VWU25" s="29"/>
      <c r="VWV25" s="29"/>
      <c r="VWW25" s="29"/>
      <c r="VWX25" s="29"/>
      <c r="VWY25" s="29"/>
      <c r="VWZ25" s="29"/>
      <c r="VXA25" s="29"/>
      <c r="VXB25" s="29"/>
      <c r="VXC25" s="29"/>
      <c r="VXD25" s="29"/>
      <c r="VXE25" s="29"/>
      <c r="VXF25" s="29"/>
      <c r="VXG25" s="29"/>
      <c r="VXH25" s="29"/>
      <c r="VXI25" s="29"/>
      <c r="VXJ25" s="29"/>
      <c r="VXK25" s="29"/>
      <c r="VXL25" s="29"/>
      <c r="VXM25" s="29"/>
      <c r="VXN25" s="29"/>
      <c r="VXO25" s="29"/>
      <c r="VXP25" s="29"/>
      <c r="VXQ25" s="29"/>
      <c r="VXR25" s="29"/>
      <c r="VXS25" s="29"/>
      <c r="VXT25" s="29"/>
      <c r="VXU25" s="29"/>
      <c r="VXV25" s="29"/>
      <c r="VXW25" s="29"/>
      <c r="VXX25" s="29"/>
      <c r="VXY25" s="29"/>
      <c r="VXZ25" s="29"/>
      <c r="VYA25" s="29"/>
      <c r="VYB25" s="29"/>
      <c r="VYC25" s="29"/>
      <c r="VYD25" s="29"/>
      <c r="VYE25" s="29"/>
      <c r="VYF25" s="29"/>
      <c r="VYG25" s="29"/>
      <c r="VYH25" s="29"/>
      <c r="VYI25" s="29"/>
      <c r="VYJ25" s="29"/>
      <c r="VYK25" s="29"/>
      <c r="VYL25" s="29"/>
      <c r="VYM25" s="29"/>
      <c r="VYN25" s="29"/>
      <c r="VYO25" s="29"/>
      <c r="VYP25" s="29"/>
      <c r="VYQ25" s="29"/>
      <c r="VYR25" s="29"/>
      <c r="VYS25" s="29"/>
      <c r="VYT25" s="29"/>
      <c r="VYU25" s="29"/>
      <c r="VYV25" s="29"/>
      <c r="VYW25" s="29"/>
      <c r="VYX25" s="29"/>
      <c r="VYY25" s="29"/>
      <c r="VYZ25" s="29"/>
      <c r="VZA25" s="29"/>
      <c r="VZB25" s="29"/>
      <c r="VZC25" s="29"/>
      <c r="VZD25" s="29"/>
      <c r="VZE25" s="29"/>
      <c r="VZF25" s="29"/>
      <c r="VZG25" s="29"/>
      <c r="VZH25" s="29"/>
      <c r="VZI25" s="29"/>
      <c r="VZJ25" s="29"/>
      <c r="VZK25" s="29"/>
      <c r="VZL25" s="29"/>
      <c r="VZM25" s="29"/>
      <c r="VZN25" s="29"/>
      <c r="VZO25" s="29"/>
      <c r="VZP25" s="29"/>
      <c r="VZQ25" s="29"/>
      <c r="VZR25" s="29"/>
      <c r="VZS25" s="29"/>
      <c r="VZT25" s="29"/>
      <c r="VZU25" s="29"/>
      <c r="VZV25" s="29"/>
      <c r="VZW25" s="29"/>
      <c r="VZX25" s="29"/>
      <c r="VZY25" s="29"/>
      <c r="VZZ25" s="29"/>
      <c r="WAA25" s="29"/>
      <c r="WAB25" s="29"/>
      <c r="WAC25" s="29"/>
      <c r="WAD25" s="29"/>
      <c r="WAE25" s="29"/>
      <c r="WAF25" s="29"/>
      <c r="WAG25" s="29"/>
      <c r="WAH25" s="29"/>
      <c r="WAI25" s="29"/>
      <c r="WAJ25" s="29"/>
      <c r="WAK25" s="29"/>
      <c r="WAL25" s="29"/>
      <c r="WAM25" s="29"/>
      <c r="WAN25" s="29"/>
      <c r="WAO25" s="29"/>
      <c r="WAP25" s="29"/>
      <c r="WAQ25" s="29"/>
      <c r="WAR25" s="29"/>
      <c r="WAS25" s="29"/>
      <c r="WAT25" s="29"/>
      <c r="WAU25" s="29"/>
      <c r="WAV25" s="29"/>
      <c r="WAW25" s="29"/>
      <c r="WAX25" s="29"/>
      <c r="WAY25" s="29"/>
      <c r="WAZ25" s="29"/>
      <c r="WBA25" s="29"/>
      <c r="WBB25" s="29"/>
      <c r="WBC25" s="29"/>
      <c r="WBD25" s="29"/>
      <c r="WBE25" s="29"/>
      <c r="WBF25" s="29"/>
      <c r="WBG25" s="29"/>
      <c r="WBH25" s="29"/>
      <c r="WBI25" s="29"/>
      <c r="WBJ25" s="29"/>
      <c r="WBK25" s="29"/>
      <c r="WBL25" s="29"/>
      <c r="WBM25" s="29"/>
      <c r="WBN25" s="29"/>
      <c r="WBO25" s="29"/>
      <c r="WBP25" s="29"/>
      <c r="WBQ25" s="29"/>
      <c r="WBR25" s="29"/>
      <c r="WBS25" s="29"/>
      <c r="WBT25" s="29"/>
      <c r="WBU25" s="29"/>
      <c r="WBV25" s="29"/>
      <c r="WBW25" s="29"/>
      <c r="WBX25" s="29"/>
      <c r="WBY25" s="29"/>
      <c r="WBZ25" s="29"/>
      <c r="WCA25" s="29"/>
      <c r="WCB25" s="29"/>
      <c r="WCC25" s="29"/>
      <c r="WCD25" s="29"/>
      <c r="WCE25" s="29"/>
      <c r="WCF25" s="29"/>
      <c r="WCG25" s="29"/>
      <c r="WCH25" s="29"/>
      <c r="WCI25" s="29"/>
      <c r="WCJ25" s="29"/>
      <c r="WCK25" s="29"/>
      <c r="WCL25" s="29"/>
      <c r="WCM25" s="29"/>
      <c r="WCN25" s="29"/>
      <c r="WCO25" s="29"/>
      <c r="WCP25" s="29"/>
      <c r="WCQ25" s="29"/>
      <c r="WCR25" s="29"/>
      <c r="WCS25" s="29"/>
      <c r="WCT25" s="29"/>
      <c r="WCU25" s="29"/>
      <c r="WCV25" s="29"/>
      <c r="WCW25" s="29"/>
      <c r="WCX25" s="29"/>
      <c r="WCY25" s="29"/>
      <c r="WCZ25" s="29"/>
      <c r="WDA25" s="29"/>
      <c r="WDB25" s="29"/>
      <c r="WDC25" s="29"/>
      <c r="WDD25" s="29"/>
      <c r="WDE25" s="29"/>
      <c r="WDF25" s="29"/>
      <c r="WDG25" s="29"/>
      <c r="WDH25" s="29"/>
      <c r="WDI25" s="29"/>
      <c r="WDJ25" s="29"/>
      <c r="WDK25" s="29"/>
      <c r="WDL25" s="29"/>
      <c r="WDM25" s="29"/>
      <c r="WDN25" s="29"/>
      <c r="WDO25" s="29"/>
      <c r="WDP25" s="29"/>
      <c r="WDQ25" s="29"/>
      <c r="WDR25" s="29"/>
      <c r="WDS25" s="29"/>
      <c r="WDT25" s="29"/>
      <c r="WDU25" s="29"/>
      <c r="WDV25" s="29"/>
      <c r="WDW25" s="29"/>
      <c r="WDX25" s="29"/>
      <c r="WDY25" s="29"/>
      <c r="WDZ25" s="29"/>
      <c r="WEA25" s="29"/>
      <c r="WEB25" s="29"/>
      <c r="WEC25" s="29"/>
      <c r="WED25" s="29"/>
      <c r="WEE25" s="29"/>
      <c r="WEF25" s="29"/>
      <c r="WEG25" s="29"/>
      <c r="WEH25" s="29"/>
      <c r="WEI25" s="29"/>
      <c r="WEJ25" s="29"/>
      <c r="WEK25" s="29"/>
      <c r="WEL25" s="29"/>
      <c r="WEM25" s="29"/>
      <c r="WEN25" s="29"/>
      <c r="WEO25" s="29"/>
      <c r="WEP25" s="29"/>
      <c r="WEQ25" s="29"/>
      <c r="WER25" s="29"/>
      <c r="WES25" s="29"/>
      <c r="WET25" s="29"/>
      <c r="WEU25" s="29"/>
      <c r="WEV25" s="29"/>
      <c r="WEW25" s="29"/>
      <c r="WEX25" s="29"/>
      <c r="WEY25" s="29"/>
      <c r="WEZ25" s="29"/>
      <c r="WFA25" s="29"/>
      <c r="WFB25" s="29"/>
      <c r="WFC25" s="29"/>
      <c r="WFD25" s="29"/>
      <c r="WFE25" s="29"/>
      <c r="WFF25" s="29"/>
      <c r="WFG25" s="29"/>
      <c r="WFH25" s="29"/>
      <c r="WFI25" s="29"/>
      <c r="WFJ25" s="29"/>
      <c r="WFK25" s="29"/>
      <c r="WFL25" s="29"/>
      <c r="WFM25" s="29"/>
      <c r="WFN25" s="29"/>
      <c r="WFO25" s="29"/>
      <c r="WFP25" s="29"/>
      <c r="WFQ25" s="29"/>
      <c r="WFR25" s="29"/>
      <c r="WFS25" s="29"/>
      <c r="WFT25" s="29"/>
      <c r="WFU25" s="29"/>
      <c r="WFV25" s="29"/>
      <c r="WFW25" s="29"/>
      <c r="WFX25" s="29"/>
      <c r="WFY25" s="29"/>
      <c r="WFZ25" s="29"/>
      <c r="WGA25" s="29"/>
      <c r="WGB25" s="29"/>
      <c r="WGC25" s="29"/>
      <c r="WGD25" s="29"/>
      <c r="WGE25" s="29"/>
      <c r="WGF25" s="29"/>
      <c r="WGG25" s="29"/>
      <c r="WGH25" s="29"/>
      <c r="WGI25" s="29"/>
      <c r="WGJ25" s="29"/>
      <c r="WGK25" s="29"/>
      <c r="WGL25" s="29"/>
      <c r="WGM25" s="29"/>
      <c r="WGN25" s="29"/>
      <c r="WGO25" s="29"/>
      <c r="WGP25" s="29"/>
      <c r="WGQ25" s="29"/>
      <c r="WGR25" s="29"/>
      <c r="WGS25" s="29"/>
      <c r="WGT25" s="29"/>
      <c r="WGU25" s="29"/>
      <c r="WGV25" s="29"/>
      <c r="WGW25" s="29"/>
      <c r="WGX25" s="29"/>
      <c r="WGY25" s="29"/>
      <c r="WGZ25" s="29"/>
      <c r="WHA25" s="29"/>
      <c r="WHB25" s="29"/>
      <c r="WHC25" s="29"/>
      <c r="WHD25" s="29"/>
      <c r="WHE25" s="29"/>
      <c r="WHF25" s="29"/>
      <c r="WHG25" s="29"/>
      <c r="WHH25" s="29"/>
      <c r="WHI25" s="29"/>
      <c r="WHJ25" s="29"/>
      <c r="WHK25" s="29"/>
      <c r="WHL25" s="29"/>
      <c r="WHM25" s="29"/>
      <c r="WHN25" s="29"/>
      <c r="WHO25" s="29"/>
      <c r="WHP25" s="29"/>
      <c r="WHQ25" s="29"/>
      <c r="WHR25" s="29"/>
      <c r="WHS25" s="29"/>
      <c r="WHT25" s="29"/>
      <c r="WHU25" s="29"/>
      <c r="WHV25" s="29"/>
      <c r="WHW25" s="29"/>
      <c r="WHX25" s="29"/>
      <c r="WHY25" s="29"/>
      <c r="WHZ25" s="29"/>
      <c r="WIA25" s="29"/>
      <c r="WIB25" s="29"/>
      <c r="WIC25" s="29"/>
      <c r="WID25" s="29"/>
      <c r="WIE25" s="29"/>
      <c r="WIF25" s="29"/>
      <c r="WIG25" s="29"/>
      <c r="WIH25" s="29"/>
      <c r="WII25" s="29"/>
      <c r="WIJ25" s="29"/>
      <c r="WIK25" s="29"/>
      <c r="WIL25" s="29"/>
      <c r="WIM25" s="29"/>
      <c r="WIN25" s="29"/>
      <c r="WIO25" s="29"/>
      <c r="WIP25" s="29"/>
      <c r="WIQ25" s="29"/>
      <c r="WIR25" s="29"/>
      <c r="WIS25" s="29"/>
      <c r="WIT25" s="29"/>
      <c r="WIU25" s="29"/>
      <c r="WIV25" s="29"/>
      <c r="WIW25" s="29"/>
      <c r="WIX25" s="29"/>
      <c r="WIY25" s="29"/>
      <c r="WIZ25" s="29"/>
      <c r="WJA25" s="29"/>
      <c r="WJB25" s="29"/>
      <c r="WJC25" s="29"/>
      <c r="WJD25" s="29"/>
      <c r="WJE25" s="29"/>
      <c r="WJF25" s="29"/>
      <c r="WJG25" s="29"/>
      <c r="WJH25" s="29"/>
      <c r="WJI25" s="29"/>
      <c r="WJJ25" s="29"/>
      <c r="WJK25" s="29"/>
      <c r="WJL25" s="29"/>
      <c r="WJM25" s="29"/>
      <c r="WJN25" s="29"/>
      <c r="WJO25" s="29"/>
      <c r="WJP25" s="29"/>
      <c r="WJQ25" s="29"/>
      <c r="WJR25" s="29"/>
      <c r="WJS25" s="29"/>
      <c r="WJT25" s="29"/>
      <c r="WJU25" s="29"/>
      <c r="WJV25" s="29"/>
      <c r="WJW25" s="29"/>
      <c r="WJX25" s="29"/>
      <c r="WJY25" s="29"/>
      <c r="WJZ25" s="29"/>
      <c r="WKA25" s="29"/>
      <c r="WKB25" s="29"/>
      <c r="WKC25" s="29"/>
      <c r="WKD25" s="29"/>
      <c r="WKE25" s="29"/>
      <c r="WKF25" s="29"/>
      <c r="WKG25" s="29"/>
      <c r="WKH25" s="29"/>
      <c r="WKI25" s="29"/>
      <c r="WKJ25" s="29"/>
      <c r="WKK25" s="29"/>
      <c r="WKL25" s="29"/>
      <c r="WKM25" s="29"/>
      <c r="WKN25" s="29"/>
      <c r="WKO25" s="29"/>
      <c r="WKP25" s="29"/>
      <c r="WKQ25" s="29"/>
      <c r="WKR25" s="29"/>
      <c r="WKS25" s="29"/>
      <c r="WKT25" s="29"/>
      <c r="WKU25" s="29"/>
      <c r="WKV25" s="29"/>
      <c r="WKW25" s="29"/>
      <c r="WKX25" s="29"/>
      <c r="WKY25" s="29"/>
      <c r="WKZ25" s="29"/>
      <c r="WLA25" s="29"/>
      <c r="WLB25" s="29"/>
      <c r="WLC25" s="29"/>
      <c r="WLD25" s="29"/>
      <c r="WLE25" s="29"/>
      <c r="WLF25" s="29"/>
      <c r="WLG25" s="29"/>
      <c r="WLH25" s="29"/>
      <c r="WLI25" s="29"/>
      <c r="WLJ25" s="29"/>
      <c r="WLK25" s="29"/>
      <c r="WLL25" s="29"/>
      <c r="WLM25" s="29"/>
      <c r="WLN25" s="29"/>
      <c r="WLO25" s="29"/>
      <c r="WLP25" s="29"/>
      <c r="WLQ25" s="29"/>
      <c r="WLR25" s="29"/>
      <c r="WLS25" s="29"/>
      <c r="WLT25" s="29"/>
      <c r="WLU25" s="29"/>
      <c r="WLV25" s="29"/>
      <c r="WLW25" s="29"/>
      <c r="WLX25" s="29"/>
      <c r="WLY25" s="29"/>
      <c r="WLZ25" s="29"/>
      <c r="WMA25" s="29"/>
      <c r="WMB25" s="29"/>
      <c r="WMC25" s="29"/>
      <c r="WMD25" s="29"/>
      <c r="WME25" s="29"/>
      <c r="WMF25" s="29"/>
      <c r="WMG25" s="29"/>
      <c r="WMH25" s="29"/>
      <c r="WMI25" s="29"/>
      <c r="WMJ25" s="29"/>
      <c r="WMK25" s="29"/>
      <c r="WML25" s="29"/>
      <c r="WMM25" s="29"/>
      <c r="WMN25" s="29"/>
      <c r="WMO25" s="29"/>
      <c r="WMP25" s="29"/>
      <c r="WMQ25" s="29"/>
      <c r="WMR25" s="29"/>
      <c r="WMS25" s="29"/>
      <c r="WMT25" s="29"/>
      <c r="WMU25" s="29"/>
      <c r="WMV25" s="29"/>
      <c r="WMW25" s="29"/>
      <c r="WMX25" s="29"/>
      <c r="WMY25" s="29"/>
      <c r="WMZ25" s="29"/>
      <c r="WNA25" s="29"/>
      <c r="WNB25" s="29"/>
      <c r="WNC25" s="29"/>
      <c r="WND25" s="29"/>
      <c r="WNE25" s="29"/>
      <c r="WNF25" s="29"/>
      <c r="WNG25" s="29"/>
      <c r="WNH25" s="29"/>
      <c r="WNI25" s="29"/>
      <c r="WNJ25" s="29"/>
      <c r="WNK25" s="29"/>
      <c r="WNL25" s="29"/>
      <c r="WNM25" s="29"/>
      <c r="WNN25" s="29"/>
      <c r="WNO25" s="29"/>
      <c r="WNP25" s="29"/>
      <c r="WNQ25" s="29"/>
      <c r="WNR25" s="29"/>
      <c r="WNS25" s="29"/>
      <c r="WNT25" s="29"/>
      <c r="WNU25" s="29"/>
      <c r="WNV25" s="29"/>
      <c r="WNW25" s="29"/>
      <c r="WNX25" s="29"/>
      <c r="WNY25" s="29"/>
      <c r="WNZ25" s="29"/>
      <c r="WOA25" s="29"/>
      <c r="WOB25" s="29"/>
      <c r="WOC25" s="29"/>
      <c r="WOD25" s="29"/>
      <c r="WOE25" s="29"/>
      <c r="WOF25" s="29"/>
      <c r="WOG25" s="29"/>
      <c r="WOH25" s="29"/>
      <c r="WOI25" s="29"/>
      <c r="WOJ25" s="29"/>
      <c r="WOK25" s="29"/>
      <c r="WOL25" s="29"/>
      <c r="WOM25" s="29"/>
      <c r="WON25" s="29"/>
      <c r="WOO25" s="29"/>
      <c r="WOP25" s="29"/>
      <c r="WOQ25" s="29"/>
      <c r="WOR25" s="29"/>
      <c r="WOS25" s="29"/>
      <c r="WOT25" s="29"/>
      <c r="WOU25" s="29"/>
      <c r="WOV25" s="29"/>
      <c r="WOW25" s="29"/>
      <c r="WOX25" s="29"/>
      <c r="WOY25" s="29"/>
      <c r="WOZ25" s="29"/>
      <c r="WPA25" s="29"/>
      <c r="WPB25" s="29"/>
      <c r="WPC25" s="29"/>
      <c r="WPD25" s="29"/>
      <c r="WPE25" s="29"/>
      <c r="WPF25" s="29"/>
      <c r="WPG25" s="29"/>
      <c r="WPH25" s="29"/>
      <c r="WPI25" s="29"/>
      <c r="WPJ25" s="29"/>
      <c r="WPK25" s="29"/>
      <c r="WPL25" s="29"/>
      <c r="WPM25" s="29"/>
      <c r="WPN25" s="29"/>
      <c r="WPO25" s="29"/>
      <c r="WPP25" s="29"/>
      <c r="WPQ25" s="29"/>
      <c r="WPR25" s="29"/>
      <c r="WPS25" s="29"/>
      <c r="WPT25" s="29"/>
      <c r="WPU25" s="29"/>
      <c r="WPV25" s="29"/>
      <c r="WPW25" s="29"/>
      <c r="WPX25" s="29"/>
      <c r="WPY25" s="29"/>
      <c r="WPZ25" s="29"/>
      <c r="WQA25" s="29"/>
      <c r="WQB25" s="29"/>
      <c r="WQC25" s="29"/>
      <c r="WQD25" s="29"/>
      <c r="WQE25" s="29"/>
      <c r="WQF25" s="29"/>
      <c r="WQG25" s="29"/>
      <c r="WQH25" s="29"/>
      <c r="WQI25" s="29"/>
      <c r="WQJ25" s="29"/>
      <c r="WQK25" s="29"/>
      <c r="WQL25" s="29"/>
      <c r="WQM25" s="29"/>
      <c r="WQN25" s="29"/>
      <c r="WQO25" s="29"/>
      <c r="WQP25" s="29"/>
      <c r="WQQ25" s="29"/>
      <c r="WQR25" s="29"/>
      <c r="WQS25" s="29"/>
      <c r="WQT25" s="29"/>
      <c r="WQU25" s="29"/>
      <c r="WQV25" s="29"/>
      <c r="WQW25" s="29"/>
      <c r="WQX25" s="29"/>
      <c r="WQY25" s="29"/>
      <c r="WQZ25" s="29"/>
      <c r="WRA25" s="29"/>
      <c r="WRB25" s="29"/>
      <c r="WRC25" s="29"/>
      <c r="WRD25" s="29"/>
      <c r="WRE25" s="29"/>
      <c r="WRF25" s="29"/>
      <c r="WRG25" s="29"/>
      <c r="WRH25" s="29"/>
      <c r="WRI25" s="29"/>
      <c r="WRJ25" s="29"/>
      <c r="WRK25" s="29"/>
      <c r="WRL25" s="29"/>
      <c r="WRM25" s="29"/>
      <c r="WRN25" s="29"/>
      <c r="WRO25" s="29"/>
      <c r="WRP25" s="29"/>
      <c r="WRQ25" s="29"/>
      <c r="WRR25" s="29"/>
      <c r="WRS25" s="29"/>
      <c r="WRT25" s="29"/>
      <c r="WRU25" s="29"/>
      <c r="WRV25" s="29"/>
      <c r="WRW25" s="29"/>
      <c r="WRX25" s="29"/>
      <c r="WRY25" s="29"/>
      <c r="WRZ25" s="29"/>
      <c r="WSA25" s="29"/>
      <c r="WSB25" s="29"/>
      <c r="WSC25" s="29"/>
      <c r="WSD25" s="29"/>
      <c r="WSE25" s="29"/>
      <c r="WSF25" s="29"/>
      <c r="WSG25" s="29"/>
      <c r="WSH25" s="29"/>
      <c r="WSI25" s="29"/>
      <c r="WSJ25" s="29"/>
      <c r="WSK25" s="29"/>
      <c r="WSL25" s="29"/>
      <c r="WSM25" s="29"/>
      <c r="WSN25" s="29"/>
      <c r="WSO25" s="29"/>
      <c r="WSP25" s="29"/>
      <c r="WSQ25" s="29"/>
      <c r="WSR25" s="29"/>
      <c r="WSS25" s="29"/>
      <c r="WST25" s="29"/>
      <c r="WSU25" s="29"/>
      <c r="WSV25" s="29"/>
      <c r="WSW25" s="29"/>
      <c r="WSX25" s="29"/>
      <c r="WSY25" s="29"/>
      <c r="WSZ25" s="29"/>
      <c r="WTA25" s="29"/>
      <c r="WTB25" s="29"/>
      <c r="WTC25" s="29"/>
      <c r="WTD25" s="29"/>
      <c r="WTE25" s="29"/>
      <c r="WTF25" s="29"/>
      <c r="WTG25" s="29"/>
      <c r="WTH25" s="29"/>
      <c r="WTI25" s="29"/>
      <c r="WTJ25" s="29"/>
      <c r="WTK25" s="29"/>
      <c r="WTL25" s="29"/>
      <c r="WTM25" s="29"/>
      <c r="WTN25" s="29"/>
      <c r="WTO25" s="29"/>
      <c r="WTP25" s="29"/>
      <c r="WTQ25" s="29"/>
      <c r="WTR25" s="29"/>
      <c r="WTS25" s="29"/>
      <c r="WTT25" s="29"/>
      <c r="WTU25" s="29"/>
      <c r="WTV25" s="29"/>
      <c r="WTW25" s="29"/>
      <c r="WTX25" s="29"/>
      <c r="WTY25" s="29"/>
      <c r="WTZ25" s="29"/>
      <c r="WUA25" s="29"/>
      <c r="WUB25" s="29"/>
      <c r="WUC25" s="29"/>
      <c r="WUD25" s="29"/>
      <c r="WUE25" s="29"/>
      <c r="WUF25" s="29"/>
      <c r="WUG25" s="29"/>
      <c r="WUH25" s="29"/>
      <c r="WUI25" s="29"/>
      <c r="WUJ25" s="29"/>
      <c r="WUK25" s="29"/>
      <c r="WUL25" s="29"/>
      <c r="WUM25" s="29"/>
      <c r="WUN25" s="29"/>
      <c r="WUO25" s="29"/>
      <c r="WUP25" s="29"/>
      <c r="WUQ25" s="29"/>
      <c r="WUR25" s="29"/>
      <c r="WUS25" s="29"/>
      <c r="WUT25" s="29"/>
      <c r="WUU25" s="29"/>
      <c r="WUV25" s="29"/>
      <c r="WUW25" s="29"/>
      <c r="WUX25" s="29"/>
      <c r="WUY25" s="29"/>
      <c r="WUZ25" s="29"/>
      <c r="WVA25" s="29"/>
    </row>
    <row r="26" spans="1:16121" s="38" customFormat="1" ht="11.85" customHeight="1" x14ac:dyDescent="0.25">
      <c r="B26" s="389" t="s">
        <v>318</v>
      </c>
      <c r="C26" s="383"/>
      <c r="D26" s="384"/>
      <c r="E26" s="385" t="e">
        <f>(#REF!/#REF!)*1000</f>
        <v>#REF!</v>
      </c>
      <c r="F26" s="384"/>
      <c r="G26" s="384"/>
      <c r="H26" s="385" t="e">
        <f>(#REF!/#REF!)*1000</f>
        <v>#REF!</v>
      </c>
      <c r="I26" s="386"/>
      <c r="J26" s="387"/>
      <c r="K26" s="385" t="e">
        <f>(#REF!/#REF!)*1000</f>
        <v>#REF!</v>
      </c>
      <c r="L26" s="383"/>
      <c r="M26" s="384"/>
      <c r="N26" s="385" t="e">
        <f>(#REF!/#REF!)*1000</f>
        <v>#REF!</v>
      </c>
      <c r="O26" s="384"/>
      <c r="P26" s="384"/>
      <c r="Q26" s="385" t="e">
        <f>(#REF!/#REF!)*1000</f>
        <v>#REF!</v>
      </c>
      <c r="R26" s="386"/>
      <c r="S26" s="387"/>
      <c r="T26" s="385" t="e">
        <f>(#REF!/#REF!)*1000</f>
        <v>#REF!</v>
      </c>
      <c r="U26" s="386"/>
      <c r="V26" s="387"/>
      <c r="W26" s="384" t="e">
        <f>(#REF!/#REF!)*1000</f>
        <v>#REF!</v>
      </c>
    </row>
    <row r="27" spans="1:16121" ht="11.85" customHeight="1" x14ac:dyDescent="0.2">
      <c r="A27" s="38"/>
      <c r="B27" s="389" t="s">
        <v>787</v>
      </c>
      <c r="C27" s="369"/>
      <c r="D27" s="370"/>
      <c r="E27" s="385" t="e">
        <f>(#REF!/#REF!)*1000</f>
        <v>#REF!</v>
      </c>
      <c r="F27" s="370"/>
      <c r="G27" s="370"/>
      <c r="H27" s="385" t="e">
        <f>(#REF!/#REF!)*1000</f>
        <v>#REF!</v>
      </c>
      <c r="I27" s="372"/>
      <c r="J27" s="373"/>
      <c r="K27" s="385" t="e">
        <f>(#REF!/#REF!)*1000</f>
        <v>#REF!</v>
      </c>
      <c r="L27" s="369"/>
      <c r="M27" s="370"/>
      <c r="N27" s="385" t="e">
        <f>(#REF!/#REF!)*1000</f>
        <v>#REF!</v>
      </c>
      <c r="O27" s="370"/>
      <c r="P27" s="370"/>
      <c r="Q27" s="385" t="e">
        <f>(#REF!/#REF!)*1000</f>
        <v>#REF!</v>
      </c>
      <c r="R27" s="372"/>
      <c r="S27" s="373"/>
      <c r="T27" s="385" t="e">
        <f>(#REF!/#REF!)*1000</f>
        <v>#REF!</v>
      </c>
      <c r="U27" s="372"/>
      <c r="V27" s="373"/>
      <c r="W27" s="384" t="e">
        <f>(#REF!/#REF!)*1000</f>
        <v>#REF!</v>
      </c>
    </row>
    <row r="28" spans="1:16121" ht="11.85" customHeight="1" x14ac:dyDescent="0.2">
      <c r="A28" s="38"/>
      <c r="B28" s="389" t="s">
        <v>788</v>
      </c>
      <c r="C28" s="383"/>
      <c r="D28" s="384"/>
      <c r="E28" s="385" t="e">
        <f>(#REF!/#REF!)*1000</f>
        <v>#REF!</v>
      </c>
      <c r="F28" s="384"/>
      <c r="G28" s="384"/>
      <c r="H28" s="385" t="e">
        <f>(#REF!/#REF!)*1000</f>
        <v>#REF!</v>
      </c>
      <c r="I28" s="386"/>
      <c r="J28" s="387"/>
      <c r="K28" s="385" t="e">
        <f>(#REF!/#REF!)*1000</f>
        <v>#REF!</v>
      </c>
      <c r="L28" s="383"/>
      <c r="M28" s="384"/>
      <c r="N28" s="385" t="e">
        <f>(#REF!/#REF!)*1000</f>
        <v>#REF!</v>
      </c>
      <c r="O28" s="384"/>
      <c r="P28" s="384"/>
      <c r="Q28" s="385" t="e">
        <f>(#REF!/#REF!)*1000</f>
        <v>#REF!</v>
      </c>
      <c r="R28" s="386"/>
      <c r="S28" s="387"/>
      <c r="T28" s="385" t="e">
        <f>(#REF!/#REF!)*1000</f>
        <v>#REF!</v>
      </c>
      <c r="U28" s="386"/>
      <c r="V28" s="387"/>
      <c r="W28" s="384" t="e">
        <f>(#REF!/#REF!)*1000</f>
        <v>#REF!</v>
      </c>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c r="IE28" s="38"/>
      <c r="IF28" s="38"/>
      <c r="IG28" s="38"/>
      <c r="IH28" s="38"/>
      <c r="II28" s="38"/>
      <c r="IJ28" s="38"/>
      <c r="IK28" s="38"/>
      <c r="IL28" s="38"/>
      <c r="IM28" s="38"/>
      <c r="IN28" s="38"/>
      <c r="IO28" s="38"/>
      <c r="IP28" s="38"/>
      <c r="IQ28" s="38"/>
      <c r="IR28" s="38"/>
      <c r="IS28" s="38"/>
      <c r="IT28" s="38"/>
      <c r="IU28" s="38"/>
      <c r="IV28" s="38"/>
      <c r="IW28" s="38"/>
      <c r="IX28" s="38"/>
      <c r="IY28" s="38"/>
      <c r="IZ28" s="38"/>
      <c r="JA28" s="38"/>
      <c r="JB28" s="38"/>
      <c r="JC28" s="38"/>
      <c r="JD28" s="38"/>
      <c r="JE28" s="38"/>
      <c r="JF28" s="38"/>
      <c r="JG28" s="38"/>
      <c r="JH28" s="38"/>
      <c r="JI28" s="38"/>
      <c r="JJ28" s="38"/>
      <c r="JK28" s="38"/>
      <c r="JL28" s="38"/>
      <c r="JM28" s="38"/>
      <c r="JN28" s="38"/>
      <c r="JO28" s="38"/>
      <c r="JP28" s="38"/>
      <c r="JQ28" s="38"/>
      <c r="JR28" s="38"/>
      <c r="JS28" s="38"/>
      <c r="JT28" s="38"/>
      <c r="JU28" s="38"/>
      <c r="JV28" s="38"/>
      <c r="JW28" s="38"/>
      <c r="JX28" s="38"/>
      <c r="JY28" s="38"/>
      <c r="JZ28" s="38"/>
      <c r="KA28" s="38"/>
      <c r="KB28" s="38"/>
      <c r="KC28" s="38"/>
      <c r="KD28" s="38"/>
      <c r="KE28" s="38"/>
      <c r="KF28" s="38"/>
      <c r="KG28" s="38"/>
      <c r="KH28" s="38"/>
      <c r="KI28" s="38"/>
      <c r="KJ28" s="38"/>
      <c r="KK28" s="38"/>
      <c r="KL28" s="38"/>
      <c r="KM28" s="38"/>
      <c r="KN28" s="38"/>
      <c r="KO28" s="38"/>
      <c r="KP28" s="38"/>
      <c r="KQ28" s="38"/>
      <c r="KR28" s="38"/>
      <c r="KS28" s="38"/>
      <c r="KT28" s="38"/>
      <c r="KU28" s="38"/>
      <c r="KV28" s="38"/>
      <c r="KW28" s="38"/>
      <c r="KX28" s="38"/>
      <c r="KY28" s="38"/>
      <c r="KZ28" s="38"/>
      <c r="LA28" s="38"/>
      <c r="LB28" s="38"/>
      <c r="LC28" s="38"/>
      <c r="LD28" s="38"/>
      <c r="LE28" s="38"/>
      <c r="LF28" s="38"/>
      <c r="LG28" s="38"/>
      <c r="LH28" s="38"/>
      <c r="LI28" s="38"/>
      <c r="LJ28" s="38"/>
      <c r="LK28" s="38"/>
      <c r="LL28" s="38"/>
      <c r="LM28" s="38"/>
      <c r="LN28" s="38"/>
      <c r="LO28" s="38"/>
      <c r="LP28" s="38"/>
      <c r="LQ28" s="38"/>
      <c r="LR28" s="38"/>
      <c r="LS28" s="38"/>
      <c r="LT28" s="38"/>
      <c r="LU28" s="38"/>
      <c r="LV28" s="38"/>
      <c r="LW28" s="38"/>
      <c r="LX28" s="38"/>
      <c r="LY28" s="38"/>
      <c r="LZ28" s="38"/>
      <c r="MA28" s="38"/>
      <c r="MB28" s="38"/>
      <c r="MC28" s="38"/>
      <c r="MD28" s="38"/>
      <c r="ME28" s="38"/>
      <c r="MF28" s="38"/>
      <c r="MG28" s="38"/>
      <c r="MH28" s="38"/>
      <c r="MI28" s="38"/>
      <c r="MJ28" s="38"/>
      <c r="MK28" s="38"/>
      <c r="ML28" s="38"/>
      <c r="MM28" s="38"/>
      <c r="MN28" s="38"/>
      <c r="MO28" s="38"/>
      <c r="MP28" s="38"/>
      <c r="MQ28" s="38"/>
      <c r="MR28" s="38"/>
      <c r="MS28" s="38"/>
      <c r="MT28" s="38"/>
      <c r="MU28" s="38"/>
      <c r="MV28" s="38"/>
      <c r="MW28" s="38"/>
      <c r="MX28" s="38"/>
      <c r="MY28" s="38"/>
      <c r="MZ28" s="38"/>
      <c r="NA28" s="38"/>
      <c r="NB28" s="38"/>
      <c r="NC28" s="38"/>
      <c r="ND28" s="38"/>
      <c r="NE28" s="38"/>
      <c r="NF28" s="38"/>
      <c r="NG28" s="38"/>
      <c r="NH28" s="38"/>
      <c r="NI28" s="38"/>
      <c r="NJ28" s="38"/>
      <c r="NK28" s="38"/>
      <c r="NL28" s="38"/>
      <c r="NM28" s="38"/>
      <c r="NN28" s="38"/>
      <c r="NO28" s="38"/>
      <c r="NP28" s="38"/>
      <c r="NQ28" s="38"/>
      <c r="NR28" s="38"/>
      <c r="NS28" s="38"/>
      <c r="NT28" s="38"/>
      <c r="NU28" s="38"/>
      <c r="NV28" s="38"/>
      <c r="NW28" s="38"/>
      <c r="NX28" s="38"/>
      <c r="NY28" s="38"/>
      <c r="NZ28" s="38"/>
      <c r="OA28" s="38"/>
      <c r="OB28" s="38"/>
      <c r="OC28" s="38"/>
      <c r="OD28" s="38"/>
      <c r="OE28" s="38"/>
      <c r="OF28" s="38"/>
      <c r="OG28" s="38"/>
      <c r="OH28" s="38"/>
      <c r="OI28" s="38"/>
      <c r="OJ28" s="38"/>
      <c r="OK28" s="38"/>
      <c r="OL28" s="38"/>
      <c r="OM28" s="38"/>
      <c r="ON28" s="38"/>
      <c r="OO28" s="38"/>
      <c r="OP28" s="38"/>
      <c r="OQ28" s="38"/>
      <c r="OR28" s="38"/>
      <c r="OS28" s="38"/>
      <c r="OT28" s="38"/>
      <c r="OU28" s="38"/>
      <c r="OV28" s="38"/>
      <c r="OW28" s="38"/>
      <c r="OX28" s="38"/>
      <c r="OY28" s="38"/>
      <c r="OZ28" s="38"/>
      <c r="PA28" s="38"/>
      <c r="PB28" s="38"/>
      <c r="PC28" s="38"/>
      <c r="PD28" s="38"/>
      <c r="PE28" s="38"/>
      <c r="PF28" s="38"/>
      <c r="PG28" s="38"/>
      <c r="PH28" s="38"/>
      <c r="PI28" s="38"/>
      <c r="PJ28" s="38"/>
      <c r="PK28" s="38"/>
      <c r="PL28" s="38"/>
      <c r="PM28" s="38"/>
      <c r="PN28" s="38"/>
      <c r="PO28" s="38"/>
      <c r="PP28" s="38"/>
      <c r="PQ28" s="38"/>
      <c r="PR28" s="38"/>
      <c r="PS28" s="38"/>
      <c r="PT28" s="38"/>
      <c r="PU28" s="38"/>
      <c r="PV28" s="38"/>
      <c r="PW28" s="38"/>
      <c r="PX28" s="38"/>
      <c r="PY28" s="38"/>
      <c r="PZ28" s="38"/>
      <c r="QA28" s="38"/>
      <c r="QB28" s="38"/>
      <c r="QC28" s="38"/>
      <c r="QD28" s="38"/>
      <c r="QE28" s="38"/>
      <c r="QF28" s="38"/>
      <c r="QG28" s="38"/>
      <c r="QH28" s="38"/>
      <c r="QI28" s="38"/>
      <c r="QJ28" s="38"/>
      <c r="QK28" s="38"/>
      <c r="QL28" s="38"/>
      <c r="QM28" s="38"/>
      <c r="QN28" s="38"/>
      <c r="QO28" s="38"/>
      <c r="QP28" s="38"/>
      <c r="QQ28" s="38"/>
      <c r="QR28" s="38"/>
      <c r="QS28" s="38"/>
      <c r="QT28" s="38"/>
      <c r="QU28" s="38"/>
      <c r="QV28" s="38"/>
      <c r="QW28" s="38"/>
      <c r="QX28" s="38"/>
      <c r="QY28" s="38"/>
      <c r="QZ28" s="38"/>
      <c r="RA28" s="38"/>
      <c r="RB28" s="38"/>
      <c r="RC28" s="38"/>
      <c r="RD28" s="38"/>
      <c r="RE28" s="38"/>
      <c r="RF28" s="38"/>
      <c r="RG28" s="38"/>
      <c r="RH28" s="38"/>
      <c r="RI28" s="38"/>
      <c r="RJ28" s="38"/>
      <c r="RK28" s="38"/>
      <c r="RL28" s="38"/>
      <c r="RM28" s="38"/>
      <c r="RN28" s="38"/>
      <c r="RO28" s="38"/>
      <c r="RP28" s="38"/>
      <c r="RQ28" s="38"/>
      <c r="RR28" s="38"/>
      <c r="RS28" s="38"/>
      <c r="RT28" s="38"/>
      <c r="RU28" s="38"/>
      <c r="RV28" s="38"/>
      <c r="RW28" s="38"/>
      <c r="RX28" s="38"/>
      <c r="RY28" s="38"/>
      <c r="RZ28" s="38"/>
      <c r="SA28" s="38"/>
      <c r="SB28" s="38"/>
      <c r="SC28" s="38"/>
      <c r="SD28" s="38"/>
      <c r="SE28" s="38"/>
      <c r="SF28" s="38"/>
      <c r="SG28" s="38"/>
      <c r="SH28" s="38"/>
      <c r="SI28" s="38"/>
      <c r="SJ28" s="38"/>
      <c r="SK28" s="38"/>
      <c r="SL28" s="38"/>
      <c r="SM28" s="38"/>
      <c r="SN28" s="38"/>
      <c r="SO28" s="38"/>
      <c r="SP28" s="38"/>
      <c r="SQ28" s="38"/>
      <c r="SR28" s="38"/>
      <c r="SS28" s="38"/>
      <c r="ST28" s="38"/>
      <c r="SU28" s="38"/>
      <c r="SV28" s="38"/>
      <c r="SW28" s="38"/>
      <c r="SX28" s="38"/>
      <c r="SY28" s="38"/>
      <c r="SZ28" s="38"/>
      <c r="TA28" s="38"/>
      <c r="TB28" s="38"/>
      <c r="TC28" s="38"/>
      <c r="TD28" s="38"/>
      <c r="TE28" s="38"/>
      <c r="TF28" s="38"/>
      <c r="TG28" s="38"/>
      <c r="TH28" s="38"/>
      <c r="TI28" s="38"/>
      <c r="TJ28" s="38"/>
      <c r="TK28" s="38"/>
      <c r="TL28" s="38"/>
      <c r="TM28" s="38"/>
      <c r="TN28" s="38"/>
      <c r="TO28" s="38"/>
      <c r="TP28" s="38"/>
      <c r="TQ28" s="38"/>
      <c r="TR28" s="38"/>
      <c r="TS28" s="38"/>
      <c r="TT28" s="38"/>
      <c r="TU28" s="38"/>
      <c r="TV28" s="38"/>
      <c r="TW28" s="38"/>
      <c r="TX28" s="38"/>
      <c r="TY28" s="38"/>
      <c r="TZ28" s="38"/>
      <c r="UA28" s="38"/>
      <c r="UB28" s="38"/>
      <c r="UC28" s="38"/>
      <c r="UD28" s="38"/>
      <c r="UE28" s="38"/>
      <c r="UF28" s="38"/>
      <c r="UG28" s="38"/>
      <c r="UH28" s="38"/>
      <c r="UI28" s="38"/>
      <c r="UJ28" s="38"/>
      <c r="UK28" s="38"/>
      <c r="UL28" s="38"/>
      <c r="UM28" s="38"/>
      <c r="UN28" s="38"/>
      <c r="UO28" s="38"/>
      <c r="UP28" s="38"/>
      <c r="UQ28" s="38"/>
      <c r="UR28" s="38"/>
      <c r="US28" s="38"/>
      <c r="UT28" s="38"/>
      <c r="UU28" s="38"/>
      <c r="UV28" s="38"/>
      <c r="UW28" s="38"/>
      <c r="UX28" s="38"/>
      <c r="UY28" s="38"/>
      <c r="UZ28" s="38"/>
      <c r="VA28" s="38"/>
      <c r="VB28" s="38"/>
      <c r="VC28" s="38"/>
      <c r="VD28" s="38"/>
      <c r="VE28" s="38"/>
      <c r="VF28" s="38"/>
      <c r="VG28" s="38"/>
      <c r="VH28" s="38"/>
      <c r="VI28" s="38"/>
      <c r="VJ28" s="38"/>
      <c r="VK28" s="38"/>
      <c r="VL28" s="38"/>
      <c r="VM28" s="38"/>
      <c r="VN28" s="38"/>
      <c r="VO28" s="38"/>
      <c r="VP28" s="38"/>
      <c r="VQ28" s="38"/>
      <c r="VR28" s="38"/>
      <c r="VS28" s="38"/>
      <c r="VT28" s="38"/>
      <c r="VU28" s="38"/>
      <c r="VV28" s="38"/>
      <c r="VW28" s="38"/>
      <c r="VX28" s="38"/>
      <c r="VY28" s="38"/>
      <c r="VZ28" s="38"/>
      <c r="WA28" s="38"/>
      <c r="WB28" s="38"/>
      <c r="WC28" s="38"/>
      <c r="WD28" s="38"/>
      <c r="WE28" s="38"/>
      <c r="WF28" s="38"/>
      <c r="WG28" s="38"/>
      <c r="WH28" s="38"/>
      <c r="WI28" s="38"/>
      <c r="WJ28" s="38"/>
      <c r="WK28" s="38"/>
      <c r="WL28" s="38"/>
      <c r="WM28" s="38"/>
      <c r="WN28" s="38"/>
      <c r="WO28" s="38"/>
      <c r="WP28" s="38"/>
      <c r="WQ28" s="38"/>
      <c r="WR28" s="38"/>
      <c r="WS28" s="38"/>
      <c r="WT28" s="38"/>
      <c r="WU28" s="38"/>
      <c r="WV28" s="38"/>
      <c r="WW28" s="38"/>
      <c r="WX28" s="38"/>
      <c r="WY28" s="38"/>
      <c r="WZ28" s="38"/>
      <c r="XA28" s="38"/>
      <c r="XB28" s="38"/>
      <c r="XC28" s="38"/>
      <c r="XD28" s="38"/>
      <c r="XE28" s="38"/>
      <c r="XF28" s="38"/>
      <c r="XG28" s="38"/>
      <c r="XH28" s="38"/>
      <c r="XI28" s="38"/>
      <c r="XJ28" s="38"/>
      <c r="XK28" s="38"/>
      <c r="XL28" s="38"/>
      <c r="XM28" s="38"/>
      <c r="XN28" s="38"/>
      <c r="XO28" s="38"/>
      <c r="XP28" s="38"/>
      <c r="XQ28" s="38"/>
      <c r="XR28" s="38"/>
      <c r="XS28" s="38"/>
      <c r="XT28" s="38"/>
      <c r="XU28" s="38"/>
      <c r="XV28" s="38"/>
      <c r="XW28" s="38"/>
      <c r="XX28" s="38"/>
      <c r="XY28" s="38"/>
      <c r="XZ28" s="38"/>
      <c r="YA28" s="38"/>
      <c r="YB28" s="38"/>
      <c r="YC28" s="38"/>
      <c r="YD28" s="38"/>
      <c r="YE28" s="38"/>
      <c r="YF28" s="38"/>
      <c r="YG28" s="38"/>
      <c r="YH28" s="38"/>
      <c r="YI28" s="38"/>
      <c r="YJ28" s="38"/>
      <c r="YK28" s="38"/>
      <c r="YL28" s="38"/>
      <c r="YM28" s="38"/>
      <c r="YN28" s="38"/>
      <c r="YO28" s="38"/>
      <c r="YP28" s="38"/>
      <c r="YQ28" s="38"/>
      <c r="YR28" s="38"/>
      <c r="YS28" s="38"/>
      <c r="YT28" s="38"/>
      <c r="YU28" s="38"/>
      <c r="YV28" s="38"/>
      <c r="YW28" s="38"/>
      <c r="YX28" s="38"/>
      <c r="YY28" s="38"/>
      <c r="YZ28" s="38"/>
      <c r="ZA28" s="38"/>
      <c r="ZB28" s="38"/>
      <c r="ZC28" s="38"/>
      <c r="ZD28" s="38"/>
      <c r="ZE28" s="38"/>
      <c r="ZF28" s="38"/>
      <c r="ZG28" s="38"/>
      <c r="ZH28" s="38"/>
      <c r="ZI28" s="38"/>
      <c r="ZJ28" s="38"/>
      <c r="ZK28" s="38"/>
      <c r="ZL28" s="38"/>
      <c r="ZM28" s="38"/>
      <c r="ZN28" s="38"/>
      <c r="ZO28" s="38"/>
      <c r="ZP28" s="38"/>
      <c r="ZQ28" s="38"/>
      <c r="ZR28" s="38"/>
      <c r="ZS28" s="38"/>
      <c r="ZT28" s="38"/>
      <c r="ZU28" s="38"/>
      <c r="ZV28" s="38"/>
      <c r="ZW28" s="38"/>
      <c r="ZX28" s="38"/>
      <c r="ZY28" s="38"/>
      <c r="ZZ28" s="38"/>
      <c r="AAA28" s="38"/>
      <c r="AAB28" s="38"/>
      <c r="AAC28" s="38"/>
      <c r="AAD28" s="38"/>
      <c r="AAE28" s="38"/>
      <c r="AAF28" s="38"/>
      <c r="AAG28" s="38"/>
      <c r="AAH28" s="38"/>
      <c r="AAI28" s="38"/>
      <c r="AAJ28" s="38"/>
      <c r="AAK28" s="38"/>
      <c r="AAL28" s="38"/>
      <c r="AAM28" s="38"/>
      <c r="AAN28" s="38"/>
      <c r="AAO28" s="38"/>
      <c r="AAP28" s="38"/>
      <c r="AAQ28" s="38"/>
      <c r="AAR28" s="38"/>
      <c r="AAS28" s="38"/>
      <c r="AAT28" s="38"/>
      <c r="AAU28" s="38"/>
      <c r="AAV28" s="38"/>
      <c r="AAW28" s="38"/>
      <c r="AAX28" s="38"/>
      <c r="AAY28" s="38"/>
      <c r="AAZ28" s="38"/>
      <c r="ABA28" s="38"/>
      <c r="ABB28" s="38"/>
      <c r="ABC28" s="38"/>
      <c r="ABD28" s="38"/>
      <c r="ABE28" s="38"/>
      <c r="ABF28" s="38"/>
      <c r="ABG28" s="38"/>
      <c r="ABH28" s="38"/>
      <c r="ABI28" s="38"/>
      <c r="ABJ28" s="38"/>
      <c r="ABK28" s="38"/>
      <c r="ABL28" s="38"/>
      <c r="ABM28" s="38"/>
      <c r="ABN28" s="38"/>
      <c r="ABO28" s="38"/>
      <c r="ABP28" s="38"/>
      <c r="ABQ28" s="38"/>
      <c r="ABR28" s="38"/>
      <c r="ABS28" s="38"/>
      <c r="ABT28" s="38"/>
      <c r="ABU28" s="38"/>
      <c r="ABV28" s="38"/>
      <c r="ABW28" s="38"/>
      <c r="ABX28" s="38"/>
      <c r="ABY28" s="38"/>
      <c r="ABZ28" s="38"/>
      <c r="ACA28" s="38"/>
      <c r="ACB28" s="38"/>
      <c r="ACC28" s="38"/>
      <c r="ACD28" s="38"/>
      <c r="ACE28" s="38"/>
      <c r="ACF28" s="38"/>
      <c r="ACG28" s="38"/>
      <c r="ACH28" s="38"/>
      <c r="ACI28" s="38"/>
      <c r="ACJ28" s="38"/>
      <c r="ACK28" s="38"/>
      <c r="ACL28" s="38"/>
      <c r="ACM28" s="38"/>
      <c r="ACN28" s="38"/>
      <c r="ACO28" s="38"/>
      <c r="ACP28" s="38"/>
      <c r="ACQ28" s="38"/>
      <c r="ACR28" s="38"/>
      <c r="ACS28" s="38"/>
      <c r="ACT28" s="38"/>
      <c r="ACU28" s="38"/>
      <c r="ACV28" s="38"/>
      <c r="ACW28" s="38"/>
      <c r="ACX28" s="38"/>
      <c r="ACY28" s="38"/>
      <c r="ACZ28" s="38"/>
      <c r="ADA28" s="38"/>
      <c r="ADB28" s="38"/>
      <c r="ADC28" s="38"/>
      <c r="ADD28" s="38"/>
      <c r="ADE28" s="38"/>
      <c r="ADF28" s="38"/>
      <c r="ADG28" s="38"/>
      <c r="ADH28" s="38"/>
      <c r="ADI28" s="38"/>
      <c r="ADJ28" s="38"/>
      <c r="ADK28" s="38"/>
      <c r="ADL28" s="38"/>
      <c r="ADM28" s="38"/>
      <c r="ADN28" s="38"/>
      <c r="ADO28" s="38"/>
      <c r="ADP28" s="38"/>
      <c r="ADQ28" s="38"/>
      <c r="ADR28" s="38"/>
      <c r="ADS28" s="38"/>
      <c r="ADT28" s="38"/>
      <c r="ADU28" s="38"/>
      <c r="ADV28" s="38"/>
      <c r="ADW28" s="38"/>
      <c r="ADX28" s="38"/>
      <c r="ADY28" s="38"/>
      <c r="ADZ28" s="38"/>
      <c r="AEA28" s="38"/>
      <c r="AEB28" s="38"/>
      <c r="AEC28" s="38"/>
      <c r="AED28" s="38"/>
      <c r="AEE28" s="38"/>
      <c r="AEF28" s="38"/>
      <c r="AEG28" s="38"/>
      <c r="AEH28" s="38"/>
      <c r="AEI28" s="38"/>
      <c r="AEJ28" s="38"/>
      <c r="AEK28" s="38"/>
      <c r="AEL28" s="38"/>
      <c r="AEM28" s="38"/>
      <c r="AEN28" s="38"/>
      <c r="AEO28" s="38"/>
      <c r="AEP28" s="38"/>
      <c r="AEQ28" s="38"/>
      <c r="AER28" s="38"/>
      <c r="AES28" s="38"/>
      <c r="AET28" s="38"/>
      <c r="AEU28" s="38"/>
      <c r="AEV28" s="38"/>
      <c r="AEW28" s="38"/>
      <c r="AEX28" s="38"/>
      <c r="AEY28" s="38"/>
      <c r="AEZ28" s="38"/>
      <c r="AFA28" s="38"/>
      <c r="AFB28" s="38"/>
      <c r="AFC28" s="38"/>
      <c r="AFD28" s="38"/>
      <c r="AFE28" s="38"/>
      <c r="AFF28" s="38"/>
      <c r="AFG28" s="38"/>
      <c r="AFH28" s="38"/>
      <c r="AFI28" s="38"/>
      <c r="AFJ28" s="38"/>
      <c r="AFK28" s="38"/>
      <c r="AFL28" s="38"/>
      <c r="AFM28" s="38"/>
      <c r="AFN28" s="38"/>
      <c r="AFO28" s="38"/>
      <c r="AFP28" s="38"/>
      <c r="AFQ28" s="38"/>
      <c r="AFR28" s="38"/>
      <c r="AFS28" s="38"/>
      <c r="AFT28" s="38"/>
      <c r="AFU28" s="38"/>
      <c r="AFV28" s="38"/>
      <c r="AFW28" s="38"/>
      <c r="AFX28" s="38"/>
      <c r="AFY28" s="38"/>
      <c r="AFZ28" s="38"/>
      <c r="AGA28" s="38"/>
      <c r="AGB28" s="38"/>
      <c r="AGC28" s="38"/>
      <c r="AGD28" s="38"/>
      <c r="AGE28" s="38"/>
      <c r="AGF28" s="38"/>
      <c r="AGG28" s="38"/>
      <c r="AGH28" s="38"/>
      <c r="AGI28" s="38"/>
      <c r="AGJ28" s="38"/>
      <c r="AGK28" s="38"/>
      <c r="AGL28" s="38"/>
      <c r="AGM28" s="38"/>
      <c r="AGN28" s="38"/>
      <c r="AGO28" s="38"/>
      <c r="AGP28" s="38"/>
      <c r="AGQ28" s="38"/>
      <c r="AGR28" s="38"/>
      <c r="AGS28" s="38"/>
      <c r="AGT28" s="38"/>
      <c r="AGU28" s="38"/>
      <c r="AGV28" s="38"/>
      <c r="AGW28" s="38"/>
      <c r="AGX28" s="38"/>
      <c r="AGY28" s="38"/>
      <c r="AGZ28" s="38"/>
      <c r="AHA28" s="38"/>
      <c r="AHB28" s="38"/>
      <c r="AHC28" s="38"/>
      <c r="AHD28" s="38"/>
      <c r="AHE28" s="38"/>
      <c r="AHF28" s="38"/>
      <c r="AHG28" s="38"/>
      <c r="AHH28" s="38"/>
      <c r="AHI28" s="38"/>
      <c r="AHJ28" s="38"/>
      <c r="AHK28" s="38"/>
      <c r="AHL28" s="38"/>
      <c r="AHM28" s="38"/>
      <c r="AHN28" s="38"/>
      <c r="AHO28" s="38"/>
      <c r="AHP28" s="38"/>
      <c r="AHQ28" s="38"/>
      <c r="AHR28" s="38"/>
      <c r="AHS28" s="38"/>
      <c r="AHT28" s="38"/>
      <c r="AHU28" s="38"/>
      <c r="AHV28" s="38"/>
      <c r="AHW28" s="38"/>
      <c r="AHX28" s="38"/>
      <c r="AHY28" s="38"/>
      <c r="AHZ28" s="38"/>
      <c r="AIA28" s="38"/>
      <c r="AIB28" s="38"/>
      <c r="AIC28" s="38"/>
      <c r="AID28" s="38"/>
      <c r="AIE28" s="38"/>
      <c r="AIF28" s="38"/>
      <c r="AIG28" s="38"/>
      <c r="AIH28" s="38"/>
      <c r="AII28" s="38"/>
      <c r="AIJ28" s="38"/>
      <c r="AIK28" s="38"/>
      <c r="AIL28" s="38"/>
      <c r="AIM28" s="38"/>
      <c r="AIN28" s="38"/>
      <c r="AIO28" s="38"/>
      <c r="AIP28" s="38"/>
      <c r="AIQ28" s="38"/>
      <c r="AIR28" s="38"/>
      <c r="AIS28" s="38"/>
      <c r="AIT28" s="38"/>
      <c r="AIU28" s="38"/>
      <c r="AIV28" s="38"/>
      <c r="AIW28" s="38"/>
      <c r="AIX28" s="38"/>
      <c r="AIY28" s="38"/>
      <c r="AIZ28" s="38"/>
      <c r="AJA28" s="38"/>
      <c r="AJB28" s="38"/>
      <c r="AJC28" s="38"/>
      <c r="AJD28" s="38"/>
      <c r="AJE28" s="38"/>
      <c r="AJF28" s="38"/>
      <c r="AJG28" s="38"/>
      <c r="AJH28" s="38"/>
      <c r="AJI28" s="38"/>
      <c r="AJJ28" s="38"/>
      <c r="AJK28" s="38"/>
      <c r="AJL28" s="38"/>
      <c r="AJM28" s="38"/>
      <c r="AJN28" s="38"/>
      <c r="AJO28" s="38"/>
      <c r="AJP28" s="38"/>
      <c r="AJQ28" s="38"/>
      <c r="AJR28" s="38"/>
      <c r="AJS28" s="38"/>
      <c r="AJT28" s="38"/>
      <c r="AJU28" s="38"/>
      <c r="AJV28" s="38"/>
      <c r="AJW28" s="38"/>
      <c r="AJX28" s="38"/>
      <c r="AJY28" s="38"/>
      <c r="AJZ28" s="38"/>
      <c r="AKA28" s="38"/>
      <c r="AKB28" s="38"/>
      <c r="AKC28" s="38"/>
      <c r="AKD28" s="38"/>
      <c r="AKE28" s="38"/>
      <c r="AKF28" s="38"/>
      <c r="AKG28" s="38"/>
      <c r="AKH28" s="38"/>
      <c r="AKI28" s="38"/>
      <c r="AKJ28" s="38"/>
      <c r="AKK28" s="38"/>
      <c r="AKL28" s="38"/>
      <c r="AKM28" s="38"/>
      <c r="AKN28" s="38"/>
      <c r="AKO28" s="38"/>
      <c r="AKP28" s="38"/>
      <c r="AKQ28" s="38"/>
      <c r="AKR28" s="38"/>
      <c r="AKS28" s="38"/>
      <c r="AKT28" s="38"/>
      <c r="AKU28" s="38"/>
      <c r="AKV28" s="38"/>
      <c r="AKW28" s="38"/>
      <c r="AKX28" s="38"/>
      <c r="AKY28" s="38"/>
      <c r="AKZ28" s="38"/>
      <c r="ALA28" s="38"/>
      <c r="ALB28" s="38"/>
      <c r="ALC28" s="38"/>
      <c r="ALD28" s="38"/>
      <c r="ALE28" s="38"/>
      <c r="ALF28" s="38"/>
      <c r="ALG28" s="38"/>
      <c r="ALH28" s="38"/>
      <c r="ALI28" s="38"/>
      <c r="ALJ28" s="38"/>
      <c r="ALK28" s="38"/>
      <c r="ALL28" s="38"/>
      <c r="ALM28" s="38"/>
      <c r="ALN28" s="38"/>
      <c r="ALO28" s="38"/>
      <c r="ALP28" s="38"/>
      <c r="ALQ28" s="38"/>
      <c r="ALR28" s="38"/>
      <c r="ALS28" s="38"/>
      <c r="ALT28" s="38"/>
      <c r="ALU28" s="38"/>
      <c r="ALV28" s="38"/>
      <c r="ALW28" s="38"/>
      <c r="ALX28" s="38"/>
      <c r="ALY28" s="38"/>
      <c r="ALZ28" s="38"/>
      <c r="AMA28" s="38"/>
      <c r="AMB28" s="38"/>
      <c r="AMC28" s="38"/>
      <c r="AMD28" s="38"/>
      <c r="AME28" s="38"/>
      <c r="AMF28" s="38"/>
      <c r="AMG28" s="38"/>
      <c r="AMH28" s="38"/>
      <c r="AMI28" s="38"/>
      <c r="AMJ28" s="38"/>
      <c r="AMK28" s="38"/>
      <c r="AML28" s="38"/>
      <c r="AMM28" s="38"/>
      <c r="AMN28" s="38"/>
      <c r="AMO28" s="38"/>
      <c r="AMP28" s="38"/>
      <c r="AMQ28" s="38"/>
      <c r="AMR28" s="38"/>
      <c r="AMS28" s="38"/>
      <c r="AMT28" s="38"/>
      <c r="AMU28" s="38"/>
      <c r="AMV28" s="38"/>
      <c r="AMW28" s="38"/>
      <c r="AMX28" s="38"/>
      <c r="AMY28" s="38"/>
      <c r="AMZ28" s="38"/>
      <c r="ANA28" s="38"/>
      <c r="ANB28" s="38"/>
      <c r="ANC28" s="38"/>
      <c r="AND28" s="38"/>
      <c r="ANE28" s="38"/>
      <c r="ANF28" s="38"/>
      <c r="ANG28" s="38"/>
      <c r="ANH28" s="38"/>
      <c r="ANI28" s="38"/>
      <c r="ANJ28" s="38"/>
      <c r="ANK28" s="38"/>
      <c r="ANL28" s="38"/>
      <c r="ANM28" s="38"/>
      <c r="ANN28" s="38"/>
      <c r="ANO28" s="38"/>
      <c r="ANP28" s="38"/>
      <c r="ANQ28" s="38"/>
      <c r="ANR28" s="38"/>
      <c r="ANS28" s="38"/>
      <c r="ANT28" s="38"/>
      <c r="ANU28" s="38"/>
      <c r="ANV28" s="38"/>
      <c r="ANW28" s="38"/>
      <c r="ANX28" s="38"/>
      <c r="ANY28" s="38"/>
      <c r="ANZ28" s="38"/>
      <c r="AOA28" s="38"/>
      <c r="AOB28" s="38"/>
      <c r="AOC28" s="38"/>
      <c r="AOD28" s="38"/>
      <c r="AOE28" s="38"/>
      <c r="AOF28" s="38"/>
      <c r="AOG28" s="38"/>
      <c r="AOH28" s="38"/>
      <c r="AOI28" s="38"/>
      <c r="AOJ28" s="38"/>
      <c r="AOK28" s="38"/>
      <c r="AOL28" s="38"/>
      <c r="AOM28" s="38"/>
      <c r="AON28" s="38"/>
      <c r="AOO28" s="38"/>
      <c r="AOP28" s="38"/>
      <c r="AOQ28" s="38"/>
      <c r="AOR28" s="38"/>
      <c r="AOS28" s="38"/>
      <c r="AOT28" s="38"/>
      <c r="AOU28" s="38"/>
      <c r="AOV28" s="38"/>
      <c r="AOW28" s="38"/>
      <c r="AOX28" s="38"/>
      <c r="AOY28" s="38"/>
      <c r="AOZ28" s="38"/>
      <c r="APA28" s="38"/>
      <c r="APB28" s="38"/>
      <c r="APC28" s="38"/>
      <c r="APD28" s="38"/>
      <c r="APE28" s="38"/>
      <c r="APF28" s="38"/>
      <c r="APG28" s="38"/>
      <c r="APH28" s="38"/>
      <c r="API28" s="38"/>
      <c r="APJ28" s="38"/>
      <c r="APK28" s="38"/>
      <c r="APL28" s="38"/>
      <c r="APM28" s="38"/>
      <c r="APN28" s="38"/>
      <c r="APO28" s="38"/>
      <c r="APP28" s="38"/>
      <c r="APQ28" s="38"/>
      <c r="APR28" s="38"/>
      <c r="APS28" s="38"/>
      <c r="APT28" s="38"/>
      <c r="APU28" s="38"/>
      <c r="APV28" s="38"/>
      <c r="APW28" s="38"/>
      <c r="APX28" s="38"/>
      <c r="APY28" s="38"/>
      <c r="APZ28" s="38"/>
      <c r="AQA28" s="38"/>
      <c r="AQB28" s="38"/>
      <c r="AQC28" s="38"/>
      <c r="AQD28" s="38"/>
      <c r="AQE28" s="38"/>
      <c r="AQF28" s="38"/>
      <c r="AQG28" s="38"/>
      <c r="AQH28" s="38"/>
      <c r="AQI28" s="38"/>
      <c r="AQJ28" s="38"/>
      <c r="AQK28" s="38"/>
      <c r="AQL28" s="38"/>
      <c r="AQM28" s="38"/>
      <c r="AQN28" s="38"/>
      <c r="AQO28" s="38"/>
      <c r="AQP28" s="38"/>
      <c r="AQQ28" s="38"/>
      <c r="AQR28" s="38"/>
      <c r="AQS28" s="38"/>
      <c r="AQT28" s="38"/>
      <c r="AQU28" s="38"/>
      <c r="AQV28" s="38"/>
      <c r="AQW28" s="38"/>
      <c r="AQX28" s="38"/>
      <c r="AQY28" s="38"/>
      <c r="AQZ28" s="38"/>
      <c r="ARA28" s="38"/>
      <c r="ARB28" s="38"/>
      <c r="ARC28" s="38"/>
      <c r="ARD28" s="38"/>
      <c r="ARE28" s="38"/>
      <c r="ARF28" s="38"/>
      <c r="ARG28" s="38"/>
      <c r="ARH28" s="38"/>
      <c r="ARI28" s="38"/>
      <c r="ARJ28" s="38"/>
      <c r="ARK28" s="38"/>
      <c r="ARL28" s="38"/>
      <c r="ARM28" s="38"/>
      <c r="ARN28" s="38"/>
      <c r="ARO28" s="38"/>
      <c r="ARP28" s="38"/>
      <c r="ARQ28" s="38"/>
      <c r="ARR28" s="38"/>
      <c r="ARS28" s="38"/>
      <c r="ART28" s="38"/>
      <c r="ARU28" s="38"/>
      <c r="ARV28" s="38"/>
      <c r="ARW28" s="38"/>
      <c r="ARX28" s="38"/>
      <c r="ARY28" s="38"/>
      <c r="ARZ28" s="38"/>
      <c r="ASA28" s="38"/>
      <c r="ASB28" s="38"/>
      <c r="ASC28" s="38"/>
      <c r="ASD28" s="38"/>
      <c r="ASE28" s="38"/>
      <c r="ASF28" s="38"/>
      <c r="ASG28" s="38"/>
      <c r="ASH28" s="38"/>
      <c r="ASI28" s="38"/>
      <c r="ASJ28" s="38"/>
      <c r="ASK28" s="38"/>
      <c r="ASL28" s="38"/>
      <c r="ASM28" s="38"/>
      <c r="ASN28" s="38"/>
      <c r="ASO28" s="38"/>
      <c r="ASP28" s="38"/>
      <c r="ASQ28" s="38"/>
      <c r="ASR28" s="38"/>
      <c r="ASS28" s="38"/>
      <c r="AST28" s="38"/>
      <c r="ASU28" s="38"/>
      <c r="ASV28" s="38"/>
      <c r="ASW28" s="38"/>
      <c r="ASX28" s="38"/>
      <c r="ASY28" s="38"/>
      <c r="ASZ28" s="38"/>
      <c r="ATA28" s="38"/>
      <c r="ATB28" s="38"/>
      <c r="ATC28" s="38"/>
      <c r="ATD28" s="38"/>
      <c r="ATE28" s="38"/>
      <c r="ATF28" s="38"/>
      <c r="ATG28" s="38"/>
      <c r="ATH28" s="38"/>
      <c r="ATI28" s="38"/>
      <c r="ATJ28" s="38"/>
      <c r="ATK28" s="38"/>
      <c r="ATL28" s="38"/>
      <c r="ATM28" s="38"/>
      <c r="ATN28" s="38"/>
      <c r="ATO28" s="38"/>
      <c r="ATP28" s="38"/>
      <c r="ATQ28" s="38"/>
      <c r="ATR28" s="38"/>
      <c r="ATS28" s="38"/>
      <c r="ATT28" s="38"/>
      <c r="ATU28" s="38"/>
      <c r="ATV28" s="38"/>
      <c r="ATW28" s="38"/>
      <c r="ATX28" s="38"/>
      <c r="ATY28" s="38"/>
      <c r="ATZ28" s="38"/>
      <c r="AUA28" s="38"/>
      <c r="AUB28" s="38"/>
      <c r="AUC28" s="38"/>
      <c r="AUD28" s="38"/>
      <c r="AUE28" s="38"/>
      <c r="AUF28" s="38"/>
      <c r="AUG28" s="38"/>
      <c r="AUH28" s="38"/>
      <c r="AUI28" s="38"/>
      <c r="AUJ28" s="38"/>
      <c r="AUK28" s="38"/>
      <c r="AUL28" s="38"/>
      <c r="AUM28" s="38"/>
      <c r="AUN28" s="38"/>
      <c r="AUO28" s="38"/>
      <c r="AUP28" s="38"/>
      <c r="AUQ28" s="38"/>
      <c r="AUR28" s="38"/>
      <c r="AUS28" s="38"/>
      <c r="AUT28" s="38"/>
      <c r="AUU28" s="38"/>
      <c r="AUV28" s="38"/>
      <c r="AUW28" s="38"/>
      <c r="AUX28" s="38"/>
      <c r="AUY28" s="38"/>
      <c r="AUZ28" s="38"/>
      <c r="AVA28" s="38"/>
      <c r="AVB28" s="38"/>
      <c r="AVC28" s="38"/>
      <c r="AVD28" s="38"/>
      <c r="AVE28" s="38"/>
      <c r="AVF28" s="38"/>
      <c r="AVG28" s="38"/>
      <c r="AVH28" s="38"/>
      <c r="AVI28" s="38"/>
      <c r="AVJ28" s="38"/>
      <c r="AVK28" s="38"/>
      <c r="AVL28" s="38"/>
      <c r="AVM28" s="38"/>
      <c r="AVN28" s="38"/>
      <c r="AVO28" s="38"/>
      <c r="AVP28" s="38"/>
      <c r="AVQ28" s="38"/>
      <c r="AVR28" s="38"/>
      <c r="AVS28" s="38"/>
      <c r="AVT28" s="38"/>
      <c r="AVU28" s="38"/>
      <c r="AVV28" s="38"/>
      <c r="AVW28" s="38"/>
      <c r="AVX28" s="38"/>
      <c r="AVY28" s="38"/>
      <c r="AVZ28" s="38"/>
      <c r="AWA28" s="38"/>
      <c r="AWB28" s="38"/>
      <c r="AWC28" s="38"/>
      <c r="AWD28" s="38"/>
      <c r="AWE28" s="38"/>
      <c r="AWF28" s="38"/>
      <c r="AWG28" s="38"/>
      <c r="AWH28" s="38"/>
      <c r="AWI28" s="38"/>
      <c r="AWJ28" s="38"/>
      <c r="AWK28" s="38"/>
      <c r="AWL28" s="38"/>
      <c r="AWM28" s="38"/>
      <c r="AWN28" s="38"/>
      <c r="AWO28" s="38"/>
      <c r="AWP28" s="38"/>
      <c r="AWQ28" s="38"/>
      <c r="AWR28" s="38"/>
      <c r="AWS28" s="38"/>
      <c r="AWT28" s="38"/>
      <c r="AWU28" s="38"/>
      <c r="AWV28" s="38"/>
      <c r="AWW28" s="38"/>
      <c r="AWX28" s="38"/>
      <c r="AWY28" s="38"/>
      <c r="AWZ28" s="38"/>
      <c r="AXA28" s="38"/>
      <c r="AXB28" s="38"/>
      <c r="AXC28" s="38"/>
      <c r="AXD28" s="38"/>
      <c r="AXE28" s="38"/>
      <c r="AXF28" s="38"/>
      <c r="AXG28" s="38"/>
      <c r="AXH28" s="38"/>
      <c r="AXI28" s="38"/>
      <c r="AXJ28" s="38"/>
      <c r="AXK28" s="38"/>
      <c r="AXL28" s="38"/>
      <c r="AXM28" s="38"/>
      <c r="AXN28" s="38"/>
      <c r="AXO28" s="38"/>
      <c r="AXP28" s="38"/>
      <c r="AXQ28" s="38"/>
      <c r="AXR28" s="38"/>
      <c r="AXS28" s="38"/>
      <c r="AXT28" s="38"/>
      <c r="AXU28" s="38"/>
      <c r="AXV28" s="38"/>
      <c r="AXW28" s="38"/>
      <c r="AXX28" s="38"/>
      <c r="AXY28" s="38"/>
      <c r="AXZ28" s="38"/>
      <c r="AYA28" s="38"/>
      <c r="AYB28" s="38"/>
      <c r="AYC28" s="38"/>
      <c r="AYD28" s="38"/>
      <c r="AYE28" s="38"/>
      <c r="AYF28" s="38"/>
      <c r="AYG28" s="38"/>
      <c r="AYH28" s="38"/>
      <c r="AYI28" s="38"/>
      <c r="AYJ28" s="38"/>
      <c r="AYK28" s="38"/>
      <c r="AYL28" s="38"/>
      <c r="AYM28" s="38"/>
      <c r="AYN28" s="38"/>
      <c r="AYO28" s="38"/>
      <c r="AYP28" s="38"/>
      <c r="AYQ28" s="38"/>
      <c r="AYR28" s="38"/>
      <c r="AYS28" s="38"/>
      <c r="AYT28" s="38"/>
      <c r="AYU28" s="38"/>
      <c r="AYV28" s="38"/>
      <c r="AYW28" s="38"/>
      <c r="AYX28" s="38"/>
      <c r="AYY28" s="38"/>
      <c r="AYZ28" s="38"/>
      <c r="AZA28" s="38"/>
      <c r="AZB28" s="38"/>
      <c r="AZC28" s="38"/>
      <c r="AZD28" s="38"/>
      <c r="AZE28" s="38"/>
      <c r="AZF28" s="38"/>
      <c r="AZG28" s="38"/>
      <c r="AZH28" s="38"/>
      <c r="AZI28" s="38"/>
      <c r="AZJ28" s="38"/>
      <c r="AZK28" s="38"/>
      <c r="AZL28" s="38"/>
      <c r="AZM28" s="38"/>
      <c r="AZN28" s="38"/>
      <c r="AZO28" s="38"/>
      <c r="AZP28" s="38"/>
      <c r="AZQ28" s="38"/>
      <c r="AZR28" s="38"/>
      <c r="AZS28" s="38"/>
      <c r="AZT28" s="38"/>
      <c r="AZU28" s="38"/>
      <c r="AZV28" s="38"/>
      <c r="AZW28" s="38"/>
      <c r="AZX28" s="38"/>
      <c r="AZY28" s="38"/>
      <c r="AZZ28" s="38"/>
      <c r="BAA28" s="38"/>
      <c r="BAB28" s="38"/>
      <c r="BAC28" s="38"/>
      <c r="BAD28" s="38"/>
      <c r="BAE28" s="38"/>
      <c r="BAF28" s="38"/>
      <c r="BAG28" s="38"/>
      <c r="BAH28" s="38"/>
      <c r="BAI28" s="38"/>
      <c r="BAJ28" s="38"/>
      <c r="BAK28" s="38"/>
      <c r="BAL28" s="38"/>
      <c r="BAM28" s="38"/>
      <c r="BAN28" s="38"/>
      <c r="BAO28" s="38"/>
      <c r="BAP28" s="38"/>
      <c r="BAQ28" s="38"/>
      <c r="BAR28" s="38"/>
      <c r="BAS28" s="38"/>
      <c r="BAT28" s="38"/>
      <c r="BAU28" s="38"/>
      <c r="BAV28" s="38"/>
      <c r="BAW28" s="38"/>
      <c r="BAX28" s="38"/>
      <c r="BAY28" s="38"/>
      <c r="BAZ28" s="38"/>
      <c r="BBA28" s="38"/>
      <c r="BBB28" s="38"/>
      <c r="BBC28" s="38"/>
      <c r="BBD28" s="38"/>
      <c r="BBE28" s="38"/>
      <c r="BBF28" s="38"/>
      <c r="BBG28" s="38"/>
      <c r="BBH28" s="38"/>
      <c r="BBI28" s="38"/>
      <c r="BBJ28" s="38"/>
      <c r="BBK28" s="38"/>
      <c r="BBL28" s="38"/>
      <c r="BBM28" s="38"/>
      <c r="BBN28" s="38"/>
      <c r="BBO28" s="38"/>
      <c r="BBP28" s="38"/>
      <c r="BBQ28" s="38"/>
      <c r="BBR28" s="38"/>
      <c r="BBS28" s="38"/>
      <c r="BBT28" s="38"/>
      <c r="BBU28" s="38"/>
      <c r="BBV28" s="38"/>
      <c r="BBW28" s="38"/>
      <c r="BBX28" s="38"/>
      <c r="BBY28" s="38"/>
      <c r="BBZ28" s="38"/>
      <c r="BCA28" s="38"/>
      <c r="BCB28" s="38"/>
      <c r="BCC28" s="38"/>
      <c r="BCD28" s="38"/>
      <c r="BCE28" s="38"/>
      <c r="BCF28" s="38"/>
      <c r="BCG28" s="38"/>
      <c r="BCH28" s="38"/>
      <c r="BCI28" s="38"/>
      <c r="BCJ28" s="38"/>
      <c r="BCK28" s="38"/>
      <c r="BCL28" s="38"/>
      <c r="BCM28" s="38"/>
      <c r="BCN28" s="38"/>
      <c r="BCO28" s="38"/>
      <c r="BCP28" s="38"/>
      <c r="BCQ28" s="38"/>
      <c r="BCR28" s="38"/>
      <c r="BCS28" s="38"/>
      <c r="BCT28" s="38"/>
      <c r="BCU28" s="38"/>
      <c r="BCV28" s="38"/>
      <c r="BCW28" s="38"/>
      <c r="BCX28" s="38"/>
      <c r="BCY28" s="38"/>
      <c r="BCZ28" s="38"/>
      <c r="BDA28" s="38"/>
      <c r="BDB28" s="38"/>
      <c r="BDC28" s="38"/>
      <c r="BDD28" s="38"/>
      <c r="BDE28" s="38"/>
      <c r="BDF28" s="38"/>
      <c r="BDG28" s="38"/>
      <c r="BDH28" s="38"/>
      <c r="BDI28" s="38"/>
      <c r="BDJ28" s="38"/>
      <c r="BDK28" s="38"/>
      <c r="BDL28" s="38"/>
      <c r="BDM28" s="38"/>
      <c r="BDN28" s="38"/>
      <c r="BDO28" s="38"/>
      <c r="BDP28" s="38"/>
      <c r="BDQ28" s="38"/>
      <c r="BDR28" s="38"/>
      <c r="BDS28" s="38"/>
      <c r="BDT28" s="38"/>
      <c r="BDU28" s="38"/>
      <c r="BDV28" s="38"/>
      <c r="BDW28" s="38"/>
      <c r="BDX28" s="38"/>
      <c r="BDY28" s="38"/>
      <c r="BDZ28" s="38"/>
      <c r="BEA28" s="38"/>
      <c r="BEB28" s="38"/>
      <c r="BEC28" s="38"/>
      <c r="BED28" s="38"/>
      <c r="BEE28" s="38"/>
      <c r="BEF28" s="38"/>
      <c r="BEG28" s="38"/>
      <c r="BEH28" s="38"/>
      <c r="BEI28" s="38"/>
      <c r="BEJ28" s="38"/>
      <c r="BEK28" s="38"/>
      <c r="BEL28" s="38"/>
      <c r="BEM28" s="38"/>
      <c r="BEN28" s="38"/>
      <c r="BEO28" s="38"/>
      <c r="BEP28" s="38"/>
      <c r="BEQ28" s="38"/>
      <c r="BER28" s="38"/>
      <c r="BES28" s="38"/>
      <c r="BET28" s="38"/>
      <c r="BEU28" s="38"/>
      <c r="BEV28" s="38"/>
      <c r="BEW28" s="38"/>
      <c r="BEX28" s="38"/>
      <c r="BEY28" s="38"/>
      <c r="BEZ28" s="38"/>
      <c r="BFA28" s="38"/>
      <c r="BFB28" s="38"/>
      <c r="BFC28" s="38"/>
      <c r="BFD28" s="38"/>
      <c r="BFE28" s="38"/>
      <c r="BFF28" s="38"/>
      <c r="BFG28" s="38"/>
      <c r="BFH28" s="38"/>
      <c r="BFI28" s="38"/>
      <c r="BFJ28" s="38"/>
      <c r="BFK28" s="38"/>
      <c r="BFL28" s="38"/>
      <c r="BFM28" s="38"/>
      <c r="BFN28" s="38"/>
      <c r="BFO28" s="38"/>
      <c r="BFP28" s="38"/>
      <c r="BFQ28" s="38"/>
      <c r="BFR28" s="38"/>
      <c r="BFS28" s="38"/>
      <c r="BFT28" s="38"/>
      <c r="BFU28" s="38"/>
      <c r="BFV28" s="38"/>
      <c r="BFW28" s="38"/>
      <c r="BFX28" s="38"/>
      <c r="BFY28" s="38"/>
      <c r="BFZ28" s="38"/>
      <c r="BGA28" s="38"/>
      <c r="BGB28" s="38"/>
      <c r="BGC28" s="38"/>
      <c r="BGD28" s="38"/>
      <c r="BGE28" s="38"/>
      <c r="BGF28" s="38"/>
      <c r="BGG28" s="38"/>
      <c r="BGH28" s="38"/>
      <c r="BGI28" s="38"/>
      <c r="BGJ28" s="38"/>
      <c r="BGK28" s="38"/>
      <c r="BGL28" s="38"/>
      <c r="BGM28" s="38"/>
      <c r="BGN28" s="38"/>
      <c r="BGO28" s="38"/>
      <c r="BGP28" s="38"/>
      <c r="BGQ28" s="38"/>
      <c r="BGR28" s="38"/>
      <c r="BGS28" s="38"/>
      <c r="BGT28" s="38"/>
      <c r="BGU28" s="38"/>
      <c r="BGV28" s="38"/>
      <c r="BGW28" s="38"/>
      <c r="BGX28" s="38"/>
      <c r="BGY28" s="38"/>
      <c r="BGZ28" s="38"/>
      <c r="BHA28" s="38"/>
      <c r="BHB28" s="38"/>
      <c r="BHC28" s="38"/>
      <c r="BHD28" s="38"/>
      <c r="BHE28" s="38"/>
      <c r="BHF28" s="38"/>
      <c r="BHG28" s="38"/>
      <c r="BHH28" s="38"/>
      <c r="BHI28" s="38"/>
      <c r="BHJ28" s="38"/>
      <c r="BHK28" s="38"/>
      <c r="BHL28" s="38"/>
      <c r="BHM28" s="38"/>
      <c r="BHN28" s="38"/>
      <c r="BHO28" s="38"/>
      <c r="BHP28" s="38"/>
      <c r="BHQ28" s="38"/>
      <c r="BHR28" s="38"/>
      <c r="BHS28" s="38"/>
      <c r="BHT28" s="38"/>
      <c r="BHU28" s="38"/>
      <c r="BHV28" s="38"/>
      <c r="BHW28" s="38"/>
      <c r="BHX28" s="38"/>
      <c r="BHY28" s="38"/>
      <c r="BHZ28" s="38"/>
      <c r="BIA28" s="38"/>
      <c r="BIB28" s="38"/>
      <c r="BIC28" s="38"/>
      <c r="BID28" s="38"/>
      <c r="BIE28" s="38"/>
      <c r="BIF28" s="38"/>
      <c r="BIG28" s="38"/>
      <c r="BIH28" s="38"/>
      <c r="BII28" s="38"/>
      <c r="BIJ28" s="38"/>
      <c r="BIK28" s="38"/>
      <c r="BIL28" s="38"/>
      <c r="BIM28" s="38"/>
      <c r="BIN28" s="38"/>
      <c r="BIO28" s="38"/>
      <c r="BIP28" s="38"/>
      <c r="BIQ28" s="38"/>
      <c r="BIR28" s="38"/>
      <c r="BIS28" s="38"/>
      <c r="BIT28" s="38"/>
      <c r="BIU28" s="38"/>
      <c r="BIV28" s="38"/>
      <c r="BIW28" s="38"/>
      <c r="BIX28" s="38"/>
      <c r="BIY28" s="38"/>
      <c r="BIZ28" s="38"/>
      <c r="BJA28" s="38"/>
      <c r="BJB28" s="38"/>
      <c r="BJC28" s="38"/>
      <c r="BJD28" s="38"/>
      <c r="BJE28" s="38"/>
      <c r="BJF28" s="38"/>
      <c r="BJG28" s="38"/>
      <c r="BJH28" s="38"/>
      <c r="BJI28" s="38"/>
      <c r="BJJ28" s="38"/>
      <c r="BJK28" s="38"/>
      <c r="BJL28" s="38"/>
      <c r="BJM28" s="38"/>
      <c r="BJN28" s="38"/>
      <c r="BJO28" s="38"/>
      <c r="BJP28" s="38"/>
      <c r="BJQ28" s="38"/>
      <c r="BJR28" s="38"/>
      <c r="BJS28" s="38"/>
      <c r="BJT28" s="38"/>
      <c r="BJU28" s="38"/>
      <c r="BJV28" s="38"/>
      <c r="BJW28" s="38"/>
      <c r="BJX28" s="38"/>
      <c r="BJY28" s="38"/>
      <c r="BJZ28" s="38"/>
      <c r="BKA28" s="38"/>
      <c r="BKB28" s="38"/>
      <c r="BKC28" s="38"/>
      <c r="BKD28" s="38"/>
      <c r="BKE28" s="38"/>
      <c r="BKF28" s="38"/>
      <c r="BKG28" s="38"/>
      <c r="BKH28" s="38"/>
      <c r="BKI28" s="38"/>
      <c r="BKJ28" s="38"/>
      <c r="BKK28" s="38"/>
      <c r="BKL28" s="38"/>
      <c r="BKM28" s="38"/>
      <c r="BKN28" s="38"/>
      <c r="BKO28" s="38"/>
      <c r="BKP28" s="38"/>
      <c r="BKQ28" s="38"/>
      <c r="BKR28" s="38"/>
      <c r="BKS28" s="38"/>
      <c r="BKT28" s="38"/>
      <c r="BKU28" s="38"/>
      <c r="BKV28" s="38"/>
      <c r="BKW28" s="38"/>
      <c r="BKX28" s="38"/>
      <c r="BKY28" s="38"/>
      <c r="BKZ28" s="38"/>
      <c r="BLA28" s="38"/>
      <c r="BLB28" s="38"/>
      <c r="BLC28" s="38"/>
      <c r="BLD28" s="38"/>
      <c r="BLE28" s="38"/>
      <c r="BLF28" s="38"/>
      <c r="BLG28" s="38"/>
      <c r="BLH28" s="38"/>
      <c r="BLI28" s="38"/>
      <c r="BLJ28" s="38"/>
      <c r="BLK28" s="38"/>
      <c r="BLL28" s="38"/>
      <c r="BLM28" s="38"/>
      <c r="BLN28" s="38"/>
      <c r="BLO28" s="38"/>
      <c r="BLP28" s="38"/>
      <c r="BLQ28" s="38"/>
      <c r="BLR28" s="38"/>
      <c r="BLS28" s="38"/>
      <c r="BLT28" s="38"/>
      <c r="BLU28" s="38"/>
      <c r="BLV28" s="38"/>
      <c r="BLW28" s="38"/>
      <c r="BLX28" s="38"/>
      <c r="BLY28" s="38"/>
      <c r="BLZ28" s="38"/>
      <c r="BMA28" s="38"/>
      <c r="BMB28" s="38"/>
      <c r="BMC28" s="38"/>
      <c r="BMD28" s="38"/>
      <c r="BME28" s="38"/>
      <c r="BMF28" s="38"/>
      <c r="BMG28" s="38"/>
      <c r="BMH28" s="38"/>
      <c r="BMI28" s="38"/>
      <c r="BMJ28" s="38"/>
      <c r="BMK28" s="38"/>
      <c r="BML28" s="38"/>
      <c r="BMM28" s="38"/>
      <c r="BMN28" s="38"/>
      <c r="BMO28" s="38"/>
      <c r="BMP28" s="38"/>
      <c r="BMQ28" s="38"/>
      <c r="BMR28" s="38"/>
      <c r="BMS28" s="38"/>
      <c r="BMT28" s="38"/>
      <c r="BMU28" s="38"/>
      <c r="BMV28" s="38"/>
      <c r="BMW28" s="38"/>
      <c r="BMX28" s="38"/>
      <c r="BMY28" s="38"/>
      <c r="BMZ28" s="38"/>
      <c r="BNA28" s="38"/>
      <c r="BNB28" s="38"/>
      <c r="BNC28" s="38"/>
      <c r="BND28" s="38"/>
      <c r="BNE28" s="38"/>
      <c r="BNF28" s="38"/>
      <c r="BNG28" s="38"/>
      <c r="BNH28" s="38"/>
      <c r="BNI28" s="38"/>
      <c r="BNJ28" s="38"/>
      <c r="BNK28" s="38"/>
      <c r="BNL28" s="38"/>
      <c r="BNM28" s="38"/>
      <c r="BNN28" s="38"/>
      <c r="BNO28" s="38"/>
      <c r="BNP28" s="38"/>
      <c r="BNQ28" s="38"/>
      <c r="BNR28" s="38"/>
      <c r="BNS28" s="38"/>
      <c r="BNT28" s="38"/>
      <c r="BNU28" s="38"/>
      <c r="BNV28" s="38"/>
      <c r="BNW28" s="38"/>
      <c r="BNX28" s="38"/>
      <c r="BNY28" s="38"/>
      <c r="BNZ28" s="38"/>
      <c r="BOA28" s="38"/>
      <c r="BOB28" s="38"/>
      <c r="BOC28" s="38"/>
      <c r="BOD28" s="38"/>
      <c r="BOE28" s="38"/>
      <c r="BOF28" s="38"/>
      <c r="BOG28" s="38"/>
      <c r="BOH28" s="38"/>
      <c r="BOI28" s="38"/>
      <c r="BOJ28" s="38"/>
      <c r="BOK28" s="38"/>
      <c r="BOL28" s="38"/>
      <c r="BOM28" s="38"/>
      <c r="BON28" s="38"/>
      <c r="BOO28" s="38"/>
      <c r="BOP28" s="38"/>
      <c r="BOQ28" s="38"/>
      <c r="BOR28" s="38"/>
      <c r="BOS28" s="38"/>
      <c r="BOT28" s="38"/>
      <c r="BOU28" s="38"/>
      <c r="BOV28" s="38"/>
      <c r="BOW28" s="38"/>
      <c r="BOX28" s="38"/>
      <c r="BOY28" s="38"/>
      <c r="BOZ28" s="38"/>
      <c r="BPA28" s="38"/>
      <c r="BPB28" s="38"/>
      <c r="BPC28" s="38"/>
      <c r="BPD28" s="38"/>
      <c r="BPE28" s="38"/>
      <c r="BPF28" s="38"/>
      <c r="BPG28" s="38"/>
      <c r="BPH28" s="38"/>
      <c r="BPI28" s="38"/>
      <c r="BPJ28" s="38"/>
      <c r="BPK28" s="38"/>
      <c r="BPL28" s="38"/>
      <c r="BPM28" s="38"/>
      <c r="BPN28" s="38"/>
      <c r="BPO28" s="38"/>
      <c r="BPP28" s="38"/>
      <c r="BPQ28" s="38"/>
      <c r="BPR28" s="38"/>
      <c r="BPS28" s="38"/>
      <c r="BPT28" s="38"/>
      <c r="BPU28" s="38"/>
      <c r="BPV28" s="38"/>
      <c r="BPW28" s="38"/>
      <c r="BPX28" s="38"/>
      <c r="BPY28" s="38"/>
      <c r="BPZ28" s="38"/>
      <c r="BQA28" s="38"/>
      <c r="BQB28" s="38"/>
      <c r="BQC28" s="38"/>
      <c r="BQD28" s="38"/>
      <c r="BQE28" s="38"/>
      <c r="BQF28" s="38"/>
      <c r="BQG28" s="38"/>
      <c r="BQH28" s="38"/>
      <c r="BQI28" s="38"/>
      <c r="BQJ28" s="38"/>
      <c r="BQK28" s="38"/>
      <c r="BQL28" s="38"/>
      <c r="BQM28" s="38"/>
      <c r="BQN28" s="38"/>
      <c r="BQO28" s="38"/>
      <c r="BQP28" s="38"/>
      <c r="BQQ28" s="38"/>
      <c r="BQR28" s="38"/>
      <c r="BQS28" s="38"/>
      <c r="BQT28" s="38"/>
      <c r="BQU28" s="38"/>
      <c r="BQV28" s="38"/>
      <c r="BQW28" s="38"/>
      <c r="BQX28" s="38"/>
      <c r="BQY28" s="38"/>
      <c r="BQZ28" s="38"/>
      <c r="BRA28" s="38"/>
      <c r="BRB28" s="38"/>
      <c r="BRC28" s="38"/>
      <c r="BRD28" s="38"/>
      <c r="BRE28" s="38"/>
      <c r="BRF28" s="38"/>
      <c r="BRG28" s="38"/>
      <c r="BRH28" s="38"/>
      <c r="BRI28" s="38"/>
      <c r="BRJ28" s="38"/>
      <c r="BRK28" s="38"/>
      <c r="BRL28" s="38"/>
      <c r="BRM28" s="38"/>
      <c r="BRN28" s="38"/>
      <c r="BRO28" s="38"/>
      <c r="BRP28" s="38"/>
      <c r="BRQ28" s="38"/>
      <c r="BRR28" s="38"/>
      <c r="BRS28" s="38"/>
      <c r="BRT28" s="38"/>
      <c r="BRU28" s="38"/>
      <c r="BRV28" s="38"/>
      <c r="BRW28" s="38"/>
      <c r="BRX28" s="38"/>
      <c r="BRY28" s="38"/>
      <c r="BRZ28" s="38"/>
      <c r="BSA28" s="38"/>
      <c r="BSB28" s="38"/>
      <c r="BSC28" s="38"/>
      <c r="BSD28" s="38"/>
      <c r="BSE28" s="38"/>
      <c r="BSF28" s="38"/>
      <c r="BSG28" s="38"/>
      <c r="BSH28" s="38"/>
      <c r="BSI28" s="38"/>
      <c r="BSJ28" s="38"/>
      <c r="BSK28" s="38"/>
      <c r="BSL28" s="38"/>
      <c r="BSM28" s="38"/>
      <c r="BSN28" s="38"/>
      <c r="BSO28" s="38"/>
      <c r="BSP28" s="38"/>
      <c r="BSQ28" s="38"/>
      <c r="BSR28" s="38"/>
      <c r="BSS28" s="38"/>
      <c r="BST28" s="38"/>
      <c r="BSU28" s="38"/>
      <c r="BSV28" s="38"/>
      <c r="BSW28" s="38"/>
      <c r="BSX28" s="38"/>
      <c r="BSY28" s="38"/>
      <c r="BSZ28" s="38"/>
      <c r="BTA28" s="38"/>
      <c r="BTB28" s="38"/>
      <c r="BTC28" s="38"/>
      <c r="BTD28" s="38"/>
      <c r="BTE28" s="38"/>
      <c r="BTF28" s="38"/>
      <c r="BTG28" s="38"/>
      <c r="BTH28" s="38"/>
      <c r="BTI28" s="38"/>
      <c r="BTJ28" s="38"/>
      <c r="BTK28" s="38"/>
      <c r="BTL28" s="38"/>
      <c r="BTM28" s="38"/>
      <c r="BTN28" s="38"/>
      <c r="BTO28" s="38"/>
      <c r="BTP28" s="38"/>
      <c r="BTQ28" s="38"/>
      <c r="BTR28" s="38"/>
      <c r="BTS28" s="38"/>
      <c r="BTT28" s="38"/>
      <c r="BTU28" s="38"/>
      <c r="BTV28" s="38"/>
      <c r="BTW28" s="38"/>
      <c r="BTX28" s="38"/>
      <c r="BTY28" s="38"/>
      <c r="BTZ28" s="38"/>
      <c r="BUA28" s="38"/>
      <c r="BUB28" s="38"/>
      <c r="BUC28" s="38"/>
      <c r="BUD28" s="38"/>
      <c r="BUE28" s="38"/>
      <c r="BUF28" s="38"/>
      <c r="BUG28" s="38"/>
      <c r="BUH28" s="38"/>
      <c r="BUI28" s="38"/>
      <c r="BUJ28" s="38"/>
      <c r="BUK28" s="38"/>
      <c r="BUL28" s="38"/>
      <c r="BUM28" s="38"/>
      <c r="BUN28" s="38"/>
      <c r="BUO28" s="38"/>
      <c r="BUP28" s="38"/>
      <c r="BUQ28" s="38"/>
      <c r="BUR28" s="38"/>
      <c r="BUS28" s="38"/>
      <c r="BUT28" s="38"/>
      <c r="BUU28" s="38"/>
      <c r="BUV28" s="38"/>
      <c r="BUW28" s="38"/>
      <c r="BUX28" s="38"/>
      <c r="BUY28" s="38"/>
      <c r="BUZ28" s="38"/>
      <c r="BVA28" s="38"/>
      <c r="BVB28" s="38"/>
      <c r="BVC28" s="38"/>
      <c r="BVD28" s="38"/>
      <c r="BVE28" s="38"/>
      <c r="BVF28" s="38"/>
      <c r="BVG28" s="38"/>
      <c r="BVH28" s="38"/>
      <c r="BVI28" s="38"/>
      <c r="BVJ28" s="38"/>
      <c r="BVK28" s="38"/>
      <c r="BVL28" s="38"/>
      <c r="BVM28" s="38"/>
      <c r="BVN28" s="38"/>
      <c r="BVO28" s="38"/>
      <c r="BVP28" s="38"/>
      <c r="BVQ28" s="38"/>
      <c r="BVR28" s="38"/>
      <c r="BVS28" s="38"/>
      <c r="BVT28" s="38"/>
      <c r="BVU28" s="38"/>
      <c r="BVV28" s="38"/>
      <c r="BVW28" s="38"/>
      <c r="BVX28" s="38"/>
      <c r="BVY28" s="38"/>
      <c r="BVZ28" s="38"/>
      <c r="BWA28" s="38"/>
      <c r="BWB28" s="38"/>
      <c r="BWC28" s="38"/>
      <c r="BWD28" s="38"/>
      <c r="BWE28" s="38"/>
      <c r="BWF28" s="38"/>
      <c r="BWG28" s="38"/>
      <c r="BWH28" s="38"/>
      <c r="BWI28" s="38"/>
      <c r="BWJ28" s="38"/>
      <c r="BWK28" s="38"/>
      <c r="BWL28" s="38"/>
      <c r="BWM28" s="38"/>
      <c r="BWN28" s="38"/>
      <c r="BWO28" s="38"/>
      <c r="BWP28" s="38"/>
      <c r="BWQ28" s="38"/>
      <c r="BWR28" s="38"/>
      <c r="BWS28" s="38"/>
      <c r="BWT28" s="38"/>
      <c r="BWU28" s="38"/>
      <c r="BWV28" s="38"/>
      <c r="BWW28" s="38"/>
      <c r="BWX28" s="38"/>
      <c r="BWY28" s="38"/>
      <c r="BWZ28" s="38"/>
      <c r="BXA28" s="38"/>
      <c r="BXB28" s="38"/>
      <c r="BXC28" s="38"/>
      <c r="BXD28" s="38"/>
      <c r="BXE28" s="38"/>
      <c r="BXF28" s="38"/>
      <c r="BXG28" s="38"/>
      <c r="BXH28" s="38"/>
      <c r="BXI28" s="38"/>
      <c r="BXJ28" s="38"/>
      <c r="BXK28" s="38"/>
      <c r="BXL28" s="38"/>
      <c r="BXM28" s="38"/>
      <c r="BXN28" s="38"/>
      <c r="BXO28" s="38"/>
      <c r="BXP28" s="38"/>
      <c r="BXQ28" s="38"/>
      <c r="BXR28" s="38"/>
      <c r="BXS28" s="38"/>
      <c r="BXT28" s="38"/>
      <c r="BXU28" s="38"/>
      <c r="BXV28" s="38"/>
      <c r="BXW28" s="38"/>
      <c r="BXX28" s="38"/>
      <c r="BXY28" s="38"/>
      <c r="BXZ28" s="38"/>
      <c r="BYA28" s="38"/>
      <c r="BYB28" s="38"/>
      <c r="BYC28" s="38"/>
      <c r="BYD28" s="38"/>
      <c r="BYE28" s="38"/>
      <c r="BYF28" s="38"/>
      <c r="BYG28" s="38"/>
      <c r="BYH28" s="38"/>
      <c r="BYI28" s="38"/>
      <c r="BYJ28" s="38"/>
      <c r="BYK28" s="38"/>
      <c r="BYL28" s="38"/>
      <c r="BYM28" s="38"/>
      <c r="BYN28" s="38"/>
      <c r="BYO28" s="38"/>
      <c r="BYP28" s="38"/>
      <c r="BYQ28" s="38"/>
      <c r="BYR28" s="38"/>
      <c r="BYS28" s="38"/>
      <c r="BYT28" s="38"/>
      <c r="BYU28" s="38"/>
      <c r="BYV28" s="38"/>
      <c r="BYW28" s="38"/>
      <c r="BYX28" s="38"/>
      <c r="BYY28" s="38"/>
      <c r="BYZ28" s="38"/>
      <c r="BZA28" s="38"/>
      <c r="BZB28" s="38"/>
      <c r="BZC28" s="38"/>
      <c r="BZD28" s="38"/>
      <c r="BZE28" s="38"/>
      <c r="BZF28" s="38"/>
      <c r="BZG28" s="38"/>
      <c r="BZH28" s="38"/>
      <c r="BZI28" s="38"/>
      <c r="BZJ28" s="38"/>
      <c r="BZK28" s="38"/>
      <c r="BZL28" s="38"/>
      <c r="BZM28" s="38"/>
      <c r="BZN28" s="38"/>
      <c r="BZO28" s="38"/>
      <c r="BZP28" s="38"/>
      <c r="BZQ28" s="38"/>
      <c r="BZR28" s="38"/>
      <c r="BZS28" s="38"/>
      <c r="BZT28" s="38"/>
      <c r="BZU28" s="38"/>
      <c r="BZV28" s="38"/>
      <c r="BZW28" s="38"/>
      <c r="BZX28" s="38"/>
      <c r="BZY28" s="38"/>
      <c r="BZZ28" s="38"/>
      <c r="CAA28" s="38"/>
      <c r="CAB28" s="38"/>
      <c r="CAC28" s="38"/>
      <c r="CAD28" s="38"/>
      <c r="CAE28" s="38"/>
      <c r="CAF28" s="38"/>
      <c r="CAG28" s="38"/>
      <c r="CAH28" s="38"/>
      <c r="CAI28" s="38"/>
      <c r="CAJ28" s="38"/>
      <c r="CAK28" s="38"/>
      <c r="CAL28" s="38"/>
      <c r="CAM28" s="38"/>
      <c r="CAN28" s="38"/>
      <c r="CAO28" s="38"/>
      <c r="CAP28" s="38"/>
      <c r="CAQ28" s="38"/>
      <c r="CAR28" s="38"/>
      <c r="CAS28" s="38"/>
      <c r="CAT28" s="38"/>
      <c r="CAU28" s="38"/>
      <c r="CAV28" s="38"/>
      <c r="CAW28" s="38"/>
      <c r="CAX28" s="38"/>
      <c r="CAY28" s="38"/>
      <c r="CAZ28" s="38"/>
      <c r="CBA28" s="38"/>
      <c r="CBB28" s="38"/>
      <c r="CBC28" s="38"/>
      <c r="CBD28" s="38"/>
      <c r="CBE28" s="38"/>
      <c r="CBF28" s="38"/>
      <c r="CBG28" s="38"/>
      <c r="CBH28" s="38"/>
      <c r="CBI28" s="38"/>
      <c r="CBJ28" s="38"/>
      <c r="CBK28" s="38"/>
      <c r="CBL28" s="38"/>
      <c r="CBM28" s="38"/>
      <c r="CBN28" s="38"/>
      <c r="CBO28" s="38"/>
      <c r="CBP28" s="38"/>
      <c r="CBQ28" s="38"/>
      <c r="CBR28" s="38"/>
      <c r="CBS28" s="38"/>
      <c r="CBT28" s="38"/>
      <c r="CBU28" s="38"/>
      <c r="CBV28" s="38"/>
      <c r="CBW28" s="38"/>
      <c r="CBX28" s="38"/>
      <c r="CBY28" s="38"/>
      <c r="CBZ28" s="38"/>
      <c r="CCA28" s="38"/>
      <c r="CCB28" s="38"/>
      <c r="CCC28" s="38"/>
      <c r="CCD28" s="38"/>
      <c r="CCE28" s="38"/>
      <c r="CCF28" s="38"/>
      <c r="CCG28" s="38"/>
      <c r="CCH28" s="38"/>
      <c r="CCI28" s="38"/>
      <c r="CCJ28" s="38"/>
      <c r="CCK28" s="38"/>
      <c r="CCL28" s="38"/>
      <c r="CCM28" s="38"/>
      <c r="CCN28" s="38"/>
      <c r="CCO28" s="38"/>
      <c r="CCP28" s="38"/>
      <c r="CCQ28" s="38"/>
      <c r="CCR28" s="38"/>
      <c r="CCS28" s="38"/>
      <c r="CCT28" s="38"/>
      <c r="CCU28" s="38"/>
      <c r="CCV28" s="38"/>
      <c r="CCW28" s="38"/>
      <c r="CCX28" s="38"/>
      <c r="CCY28" s="38"/>
      <c r="CCZ28" s="38"/>
      <c r="CDA28" s="38"/>
      <c r="CDB28" s="38"/>
      <c r="CDC28" s="38"/>
      <c r="CDD28" s="38"/>
      <c r="CDE28" s="38"/>
      <c r="CDF28" s="38"/>
      <c r="CDG28" s="38"/>
      <c r="CDH28" s="38"/>
      <c r="CDI28" s="38"/>
      <c r="CDJ28" s="38"/>
      <c r="CDK28" s="38"/>
      <c r="CDL28" s="38"/>
      <c r="CDM28" s="38"/>
      <c r="CDN28" s="38"/>
      <c r="CDO28" s="38"/>
      <c r="CDP28" s="38"/>
      <c r="CDQ28" s="38"/>
      <c r="CDR28" s="38"/>
      <c r="CDS28" s="38"/>
      <c r="CDT28" s="38"/>
      <c r="CDU28" s="38"/>
      <c r="CDV28" s="38"/>
      <c r="CDW28" s="38"/>
      <c r="CDX28" s="38"/>
      <c r="CDY28" s="38"/>
      <c r="CDZ28" s="38"/>
      <c r="CEA28" s="38"/>
      <c r="CEB28" s="38"/>
      <c r="CEC28" s="38"/>
      <c r="CED28" s="38"/>
      <c r="CEE28" s="38"/>
      <c r="CEF28" s="38"/>
      <c r="CEG28" s="38"/>
      <c r="CEH28" s="38"/>
      <c r="CEI28" s="38"/>
      <c r="CEJ28" s="38"/>
      <c r="CEK28" s="38"/>
      <c r="CEL28" s="38"/>
      <c r="CEM28" s="38"/>
      <c r="CEN28" s="38"/>
      <c r="CEO28" s="38"/>
      <c r="CEP28" s="38"/>
      <c r="CEQ28" s="38"/>
      <c r="CER28" s="38"/>
      <c r="CES28" s="38"/>
      <c r="CET28" s="38"/>
      <c r="CEU28" s="38"/>
      <c r="CEV28" s="38"/>
      <c r="CEW28" s="38"/>
      <c r="CEX28" s="38"/>
      <c r="CEY28" s="38"/>
      <c r="CEZ28" s="38"/>
      <c r="CFA28" s="38"/>
      <c r="CFB28" s="38"/>
      <c r="CFC28" s="38"/>
      <c r="CFD28" s="38"/>
      <c r="CFE28" s="38"/>
      <c r="CFF28" s="38"/>
      <c r="CFG28" s="38"/>
      <c r="CFH28" s="38"/>
      <c r="CFI28" s="38"/>
      <c r="CFJ28" s="38"/>
      <c r="CFK28" s="38"/>
      <c r="CFL28" s="38"/>
      <c r="CFM28" s="38"/>
      <c r="CFN28" s="38"/>
      <c r="CFO28" s="38"/>
      <c r="CFP28" s="38"/>
      <c r="CFQ28" s="38"/>
      <c r="CFR28" s="38"/>
      <c r="CFS28" s="38"/>
      <c r="CFT28" s="38"/>
      <c r="CFU28" s="38"/>
      <c r="CFV28" s="38"/>
      <c r="CFW28" s="38"/>
      <c r="CFX28" s="38"/>
      <c r="CFY28" s="38"/>
      <c r="CFZ28" s="38"/>
      <c r="CGA28" s="38"/>
      <c r="CGB28" s="38"/>
      <c r="CGC28" s="38"/>
      <c r="CGD28" s="38"/>
      <c r="CGE28" s="38"/>
      <c r="CGF28" s="38"/>
      <c r="CGG28" s="38"/>
      <c r="CGH28" s="38"/>
      <c r="CGI28" s="38"/>
      <c r="CGJ28" s="38"/>
      <c r="CGK28" s="38"/>
      <c r="CGL28" s="38"/>
      <c r="CGM28" s="38"/>
      <c r="CGN28" s="38"/>
      <c r="CGO28" s="38"/>
      <c r="CGP28" s="38"/>
      <c r="CGQ28" s="38"/>
      <c r="CGR28" s="38"/>
      <c r="CGS28" s="38"/>
      <c r="CGT28" s="38"/>
      <c r="CGU28" s="38"/>
      <c r="CGV28" s="38"/>
      <c r="CGW28" s="38"/>
      <c r="CGX28" s="38"/>
      <c r="CGY28" s="38"/>
      <c r="CGZ28" s="38"/>
      <c r="CHA28" s="38"/>
      <c r="CHB28" s="38"/>
      <c r="CHC28" s="38"/>
      <c r="CHD28" s="38"/>
      <c r="CHE28" s="38"/>
      <c r="CHF28" s="38"/>
      <c r="CHG28" s="38"/>
      <c r="CHH28" s="38"/>
      <c r="CHI28" s="38"/>
      <c r="CHJ28" s="38"/>
      <c r="CHK28" s="38"/>
      <c r="CHL28" s="38"/>
      <c r="CHM28" s="38"/>
      <c r="CHN28" s="38"/>
      <c r="CHO28" s="38"/>
      <c r="CHP28" s="38"/>
      <c r="CHQ28" s="38"/>
      <c r="CHR28" s="38"/>
      <c r="CHS28" s="38"/>
      <c r="CHT28" s="38"/>
      <c r="CHU28" s="38"/>
      <c r="CHV28" s="38"/>
      <c r="CHW28" s="38"/>
      <c r="CHX28" s="38"/>
      <c r="CHY28" s="38"/>
      <c r="CHZ28" s="38"/>
      <c r="CIA28" s="38"/>
      <c r="CIB28" s="38"/>
      <c r="CIC28" s="38"/>
      <c r="CID28" s="38"/>
      <c r="CIE28" s="38"/>
      <c r="CIF28" s="38"/>
      <c r="CIG28" s="38"/>
      <c r="CIH28" s="38"/>
      <c r="CII28" s="38"/>
      <c r="CIJ28" s="38"/>
      <c r="CIK28" s="38"/>
      <c r="CIL28" s="38"/>
      <c r="CIM28" s="38"/>
      <c r="CIN28" s="38"/>
      <c r="CIO28" s="38"/>
      <c r="CIP28" s="38"/>
      <c r="CIQ28" s="38"/>
      <c r="CIR28" s="38"/>
      <c r="CIS28" s="38"/>
      <c r="CIT28" s="38"/>
      <c r="CIU28" s="38"/>
      <c r="CIV28" s="38"/>
      <c r="CIW28" s="38"/>
      <c r="CIX28" s="38"/>
      <c r="CIY28" s="38"/>
      <c r="CIZ28" s="38"/>
      <c r="CJA28" s="38"/>
      <c r="CJB28" s="38"/>
      <c r="CJC28" s="38"/>
      <c r="CJD28" s="38"/>
      <c r="CJE28" s="38"/>
      <c r="CJF28" s="38"/>
      <c r="CJG28" s="38"/>
      <c r="CJH28" s="38"/>
      <c r="CJI28" s="38"/>
      <c r="CJJ28" s="38"/>
      <c r="CJK28" s="38"/>
      <c r="CJL28" s="38"/>
      <c r="CJM28" s="38"/>
      <c r="CJN28" s="38"/>
      <c r="CJO28" s="38"/>
      <c r="CJP28" s="38"/>
      <c r="CJQ28" s="38"/>
      <c r="CJR28" s="38"/>
      <c r="CJS28" s="38"/>
      <c r="CJT28" s="38"/>
      <c r="CJU28" s="38"/>
      <c r="CJV28" s="38"/>
      <c r="CJW28" s="38"/>
      <c r="CJX28" s="38"/>
      <c r="CJY28" s="38"/>
      <c r="CJZ28" s="38"/>
      <c r="CKA28" s="38"/>
      <c r="CKB28" s="38"/>
      <c r="CKC28" s="38"/>
      <c r="CKD28" s="38"/>
      <c r="CKE28" s="38"/>
      <c r="CKF28" s="38"/>
      <c r="CKG28" s="38"/>
      <c r="CKH28" s="38"/>
      <c r="CKI28" s="38"/>
      <c r="CKJ28" s="38"/>
      <c r="CKK28" s="38"/>
      <c r="CKL28" s="38"/>
      <c r="CKM28" s="38"/>
      <c r="CKN28" s="38"/>
      <c r="CKO28" s="38"/>
      <c r="CKP28" s="38"/>
      <c r="CKQ28" s="38"/>
      <c r="CKR28" s="38"/>
      <c r="CKS28" s="38"/>
      <c r="CKT28" s="38"/>
      <c r="CKU28" s="38"/>
      <c r="CKV28" s="38"/>
      <c r="CKW28" s="38"/>
      <c r="CKX28" s="38"/>
      <c r="CKY28" s="38"/>
      <c r="CKZ28" s="38"/>
      <c r="CLA28" s="38"/>
      <c r="CLB28" s="38"/>
      <c r="CLC28" s="38"/>
      <c r="CLD28" s="38"/>
      <c r="CLE28" s="38"/>
      <c r="CLF28" s="38"/>
      <c r="CLG28" s="38"/>
      <c r="CLH28" s="38"/>
      <c r="CLI28" s="38"/>
      <c r="CLJ28" s="38"/>
      <c r="CLK28" s="38"/>
      <c r="CLL28" s="38"/>
      <c r="CLM28" s="38"/>
      <c r="CLN28" s="38"/>
      <c r="CLO28" s="38"/>
      <c r="CLP28" s="38"/>
      <c r="CLQ28" s="38"/>
      <c r="CLR28" s="38"/>
      <c r="CLS28" s="38"/>
      <c r="CLT28" s="38"/>
      <c r="CLU28" s="38"/>
      <c r="CLV28" s="38"/>
      <c r="CLW28" s="38"/>
      <c r="CLX28" s="38"/>
      <c r="CLY28" s="38"/>
      <c r="CLZ28" s="38"/>
      <c r="CMA28" s="38"/>
      <c r="CMB28" s="38"/>
      <c r="CMC28" s="38"/>
      <c r="CMD28" s="38"/>
      <c r="CME28" s="38"/>
      <c r="CMF28" s="38"/>
      <c r="CMG28" s="38"/>
      <c r="CMH28" s="38"/>
      <c r="CMI28" s="38"/>
      <c r="CMJ28" s="38"/>
      <c r="CMK28" s="38"/>
      <c r="CML28" s="38"/>
      <c r="CMM28" s="38"/>
      <c r="CMN28" s="38"/>
      <c r="CMO28" s="38"/>
      <c r="CMP28" s="38"/>
      <c r="CMQ28" s="38"/>
      <c r="CMR28" s="38"/>
      <c r="CMS28" s="38"/>
      <c r="CMT28" s="38"/>
      <c r="CMU28" s="38"/>
      <c r="CMV28" s="38"/>
      <c r="CMW28" s="38"/>
      <c r="CMX28" s="38"/>
      <c r="CMY28" s="38"/>
      <c r="CMZ28" s="38"/>
      <c r="CNA28" s="38"/>
      <c r="CNB28" s="38"/>
      <c r="CNC28" s="38"/>
      <c r="CND28" s="38"/>
      <c r="CNE28" s="38"/>
      <c r="CNF28" s="38"/>
      <c r="CNG28" s="38"/>
      <c r="CNH28" s="38"/>
      <c r="CNI28" s="38"/>
      <c r="CNJ28" s="38"/>
      <c r="CNK28" s="38"/>
      <c r="CNL28" s="38"/>
      <c r="CNM28" s="38"/>
      <c r="CNN28" s="38"/>
      <c r="CNO28" s="38"/>
      <c r="CNP28" s="38"/>
      <c r="CNQ28" s="38"/>
      <c r="CNR28" s="38"/>
      <c r="CNS28" s="38"/>
      <c r="CNT28" s="38"/>
      <c r="CNU28" s="38"/>
      <c r="CNV28" s="38"/>
      <c r="CNW28" s="38"/>
      <c r="CNX28" s="38"/>
      <c r="CNY28" s="38"/>
      <c r="CNZ28" s="38"/>
      <c r="COA28" s="38"/>
      <c r="COB28" s="38"/>
      <c r="COC28" s="38"/>
      <c r="COD28" s="38"/>
      <c r="COE28" s="38"/>
      <c r="COF28" s="38"/>
      <c r="COG28" s="38"/>
      <c r="COH28" s="38"/>
      <c r="COI28" s="38"/>
      <c r="COJ28" s="38"/>
      <c r="COK28" s="38"/>
      <c r="COL28" s="38"/>
      <c r="COM28" s="38"/>
      <c r="CON28" s="38"/>
      <c r="COO28" s="38"/>
      <c r="COP28" s="38"/>
      <c r="COQ28" s="38"/>
      <c r="COR28" s="38"/>
      <c r="COS28" s="38"/>
      <c r="COT28" s="38"/>
      <c r="COU28" s="38"/>
      <c r="COV28" s="38"/>
      <c r="COW28" s="38"/>
      <c r="COX28" s="38"/>
      <c r="COY28" s="38"/>
      <c r="COZ28" s="38"/>
      <c r="CPA28" s="38"/>
      <c r="CPB28" s="38"/>
      <c r="CPC28" s="38"/>
      <c r="CPD28" s="38"/>
      <c r="CPE28" s="38"/>
      <c r="CPF28" s="38"/>
      <c r="CPG28" s="38"/>
      <c r="CPH28" s="38"/>
      <c r="CPI28" s="38"/>
      <c r="CPJ28" s="38"/>
      <c r="CPK28" s="38"/>
      <c r="CPL28" s="38"/>
      <c r="CPM28" s="38"/>
      <c r="CPN28" s="38"/>
      <c r="CPO28" s="38"/>
      <c r="CPP28" s="38"/>
      <c r="CPQ28" s="38"/>
      <c r="CPR28" s="38"/>
      <c r="CPS28" s="38"/>
      <c r="CPT28" s="38"/>
      <c r="CPU28" s="38"/>
      <c r="CPV28" s="38"/>
      <c r="CPW28" s="38"/>
      <c r="CPX28" s="38"/>
      <c r="CPY28" s="38"/>
      <c r="CPZ28" s="38"/>
      <c r="CQA28" s="38"/>
      <c r="CQB28" s="38"/>
      <c r="CQC28" s="38"/>
      <c r="CQD28" s="38"/>
      <c r="CQE28" s="38"/>
      <c r="CQF28" s="38"/>
      <c r="CQG28" s="38"/>
      <c r="CQH28" s="38"/>
      <c r="CQI28" s="38"/>
      <c r="CQJ28" s="38"/>
      <c r="CQK28" s="38"/>
      <c r="CQL28" s="38"/>
      <c r="CQM28" s="38"/>
      <c r="CQN28" s="38"/>
      <c r="CQO28" s="38"/>
      <c r="CQP28" s="38"/>
      <c r="CQQ28" s="38"/>
      <c r="CQR28" s="38"/>
      <c r="CQS28" s="38"/>
      <c r="CQT28" s="38"/>
      <c r="CQU28" s="38"/>
      <c r="CQV28" s="38"/>
      <c r="CQW28" s="38"/>
      <c r="CQX28" s="38"/>
      <c r="CQY28" s="38"/>
      <c r="CQZ28" s="38"/>
      <c r="CRA28" s="38"/>
      <c r="CRB28" s="38"/>
      <c r="CRC28" s="38"/>
      <c r="CRD28" s="38"/>
      <c r="CRE28" s="38"/>
      <c r="CRF28" s="38"/>
      <c r="CRG28" s="38"/>
      <c r="CRH28" s="38"/>
      <c r="CRI28" s="38"/>
      <c r="CRJ28" s="38"/>
      <c r="CRK28" s="38"/>
      <c r="CRL28" s="38"/>
      <c r="CRM28" s="38"/>
      <c r="CRN28" s="38"/>
      <c r="CRO28" s="38"/>
      <c r="CRP28" s="38"/>
      <c r="CRQ28" s="38"/>
      <c r="CRR28" s="38"/>
      <c r="CRS28" s="38"/>
      <c r="CRT28" s="38"/>
      <c r="CRU28" s="38"/>
      <c r="CRV28" s="38"/>
      <c r="CRW28" s="38"/>
      <c r="CRX28" s="38"/>
      <c r="CRY28" s="38"/>
      <c r="CRZ28" s="38"/>
      <c r="CSA28" s="38"/>
      <c r="CSB28" s="38"/>
      <c r="CSC28" s="38"/>
      <c r="CSD28" s="38"/>
      <c r="CSE28" s="38"/>
      <c r="CSF28" s="38"/>
      <c r="CSG28" s="38"/>
      <c r="CSH28" s="38"/>
      <c r="CSI28" s="38"/>
      <c r="CSJ28" s="38"/>
      <c r="CSK28" s="38"/>
      <c r="CSL28" s="38"/>
      <c r="CSM28" s="38"/>
      <c r="CSN28" s="38"/>
      <c r="CSO28" s="38"/>
      <c r="CSP28" s="38"/>
      <c r="CSQ28" s="38"/>
      <c r="CSR28" s="38"/>
      <c r="CSS28" s="38"/>
      <c r="CST28" s="38"/>
      <c r="CSU28" s="38"/>
      <c r="CSV28" s="38"/>
      <c r="CSW28" s="38"/>
      <c r="CSX28" s="38"/>
      <c r="CSY28" s="38"/>
      <c r="CSZ28" s="38"/>
      <c r="CTA28" s="38"/>
      <c r="CTB28" s="38"/>
      <c r="CTC28" s="38"/>
      <c r="CTD28" s="38"/>
      <c r="CTE28" s="38"/>
      <c r="CTF28" s="38"/>
      <c r="CTG28" s="38"/>
      <c r="CTH28" s="38"/>
      <c r="CTI28" s="38"/>
      <c r="CTJ28" s="38"/>
      <c r="CTK28" s="38"/>
      <c r="CTL28" s="38"/>
      <c r="CTM28" s="38"/>
      <c r="CTN28" s="38"/>
      <c r="CTO28" s="38"/>
      <c r="CTP28" s="38"/>
      <c r="CTQ28" s="38"/>
      <c r="CTR28" s="38"/>
      <c r="CTS28" s="38"/>
      <c r="CTT28" s="38"/>
      <c r="CTU28" s="38"/>
      <c r="CTV28" s="38"/>
      <c r="CTW28" s="38"/>
      <c r="CTX28" s="38"/>
      <c r="CTY28" s="38"/>
      <c r="CTZ28" s="38"/>
      <c r="CUA28" s="38"/>
      <c r="CUB28" s="38"/>
      <c r="CUC28" s="38"/>
      <c r="CUD28" s="38"/>
      <c r="CUE28" s="38"/>
      <c r="CUF28" s="38"/>
      <c r="CUG28" s="38"/>
      <c r="CUH28" s="38"/>
      <c r="CUI28" s="38"/>
      <c r="CUJ28" s="38"/>
      <c r="CUK28" s="38"/>
      <c r="CUL28" s="38"/>
      <c r="CUM28" s="38"/>
      <c r="CUN28" s="38"/>
      <c r="CUO28" s="38"/>
      <c r="CUP28" s="38"/>
      <c r="CUQ28" s="38"/>
      <c r="CUR28" s="38"/>
      <c r="CUS28" s="38"/>
      <c r="CUT28" s="38"/>
      <c r="CUU28" s="38"/>
      <c r="CUV28" s="38"/>
      <c r="CUW28" s="38"/>
      <c r="CUX28" s="38"/>
      <c r="CUY28" s="38"/>
      <c r="CUZ28" s="38"/>
      <c r="CVA28" s="38"/>
      <c r="CVB28" s="38"/>
      <c r="CVC28" s="38"/>
      <c r="CVD28" s="38"/>
      <c r="CVE28" s="38"/>
      <c r="CVF28" s="38"/>
      <c r="CVG28" s="38"/>
      <c r="CVH28" s="38"/>
      <c r="CVI28" s="38"/>
      <c r="CVJ28" s="38"/>
      <c r="CVK28" s="38"/>
      <c r="CVL28" s="38"/>
      <c r="CVM28" s="38"/>
      <c r="CVN28" s="38"/>
      <c r="CVO28" s="38"/>
      <c r="CVP28" s="38"/>
      <c r="CVQ28" s="38"/>
      <c r="CVR28" s="38"/>
      <c r="CVS28" s="38"/>
      <c r="CVT28" s="38"/>
      <c r="CVU28" s="38"/>
      <c r="CVV28" s="38"/>
      <c r="CVW28" s="38"/>
      <c r="CVX28" s="38"/>
      <c r="CVY28" s="38"/>
      <c r="CVZ28" s="38"/>
      <c r="CWA28" s="38"/>
      <c r="CWB28" s="38"/>
      <c r="CWC28" s="38"/>
      <c r="CWD28" s="38"/>
      <c r="CWE28" s="38"/>
      <c r="CWF28" s="38"/>
      <c r="CWG28" s="38"/>
      <c r="CWH28" s="38"/>
      <c r="CWI28" s="38"/>
      <c r="CWJ28" s="38"/>
      <c r="CWK28" s="38"/>
      <c r="CWL28" s="38"/>
      <c r="CWM28" s="38"/>
      <c r="CWN28" s="38"/>
      <c r="CWO28" s="38"/>
      <c r="CWP28" s="38"/>
      <c r="CWQ28" s="38"/>
      <c r="CWR28" s="38"/>
      <c r="CWS28" s="38"/>
      <c r="CWT28" s="38"/>
      <c r="CWU28" s="38"/>
      <c r="CWV28" s="38"/>
      <c r="CWW28" s="38"/>
      <c r="CWX28" s="38"/>
      <c r="CWY28" s="38"/>
      <c r="CWZ28" s="38"/>
      <c r="CXA28" s="38"/>
      <c r="CXB28" s="38"/>
      <c r="CXC28" s="38"/>
      <c r="CXD28" s="38"/>
      <c r="CXE28" s="38"/>
      <c r="CXF28" s="38"/>
      <c r="CXG28" s="38"/>
      <c r="CXH28" s="38"/>
      <c r="CXI28" s="38"/>
      <c r="CXJ28" s="38"/>
      <c r="CXK28" s="38"/>
      <c r="CXL28" s="38"/>
      <c r="CXM28" s="38"/>
      <c r="CXN28" s="38"/>
      <c r="CXO28" s="38"/>
      <c r="CXP28" s="38"/>
      <c r="CXQ28" s="38"/>
      <c r="CXR28" s="38"/>
      <c r="CXS28" s="38"/>
      <c r="CXT28" s="38"/>
      <c r="CXU28" s="38"/>
      <c r="CXV28" s="38"/>
      <c r="CXW28" s="38"/>
      <c r="CXX28" s="38"/>
      <c r="CXY28" s="38"/>
      <c r="CXZ28" s="38"/>
      <c r="CYA28" s="38"/>
      <c r="CYB28" s="38"/>
      <c r="CYC28" s="38"/>
      <c r="CYD28" s="38"/>
      <c r="CYE28" s="38"/>
      <c r="CYF28" s="38"/>
      <c r="CYG28" s="38"/>
      <c r="CYH28" s="38"/>
      <c r="CYI28" s="38"/>
      <c r="CYJ28" s="38"/>
      <c r="CYK28" s="38"/>
      <c r="CYL28" s="38"/>
      <c r="CYM28" s="38"/>
      <c r="CYN28" s="38"/>
      <c r="CYO28" s="38"/>
      <c r="CYP28" s="38"/>
      <c r="CYQ28" s="38"/>
      <c r="CYR28" s="38"/>
      <c r="CYS28" s="38"/>
      <c r="CYT28" s="38"/>
      <c r="CYU28" s="38"/>
      <c r="CYV28" s="38"/>
      <c r="CYW28" s="38"/>
      <c r="CYX28" s="38"/>
      <c r="CYY28" s="38"/>
      <c r="CYZ28" s="38"/>
      <c r="CZA28" s="38"/>
      <c r="CZB28" s="38"/>
      <c r="CZC28" s="38"/>
      <c r="CZD28" s="38"/>
      <c r="CZE28" s="38"/>
      <c r="CZF28" s="38"/>
      <c r="CZG28" s="38"/>
      <c r="CZH28" s="38"/>
      <c r="CZI28" s="38"/>
      <c r="CZJ28" s="38"/>
      <c r="CZK28" s="38"/>
      <c r="CZL28" s="38"/>
      <c r="CZM28" s="38"/>
      <c r="CZN28" s="38"/>
      <c r="CZO28" s="38"/>
      <c r="CZP28" s="38"/>
      <c r="CZQ28" s="38"/>
      <c r="CZR28" s="38"/>
      <c r="CZS28" s="38"/>
      <c r="CZT28" s="38"/>
      <c r="CZU28" s="38"/>
      <c r="CZV28" s="38"/>
      <c r="CZW28" s="38"/>
      <c r="CZX28" s="38"/>
      <c r="CZY28" s="38"/>
      <c r="CZZ28" s="38"/>
      <c r="DAA28" s="38"/>
      <c r="DAB28" s="38"/>
      <c r="DAC28" s="38"/>
      <c r="DAD28" s="38"/>
      <c r="DAE28" s="38"/>
      <c r="DAF28" s="38"/>
      <c r="DAG28" s="38"/>
      <c r="DAH28" s="38"/>
      <c r="DAI28" s="38"/>
      <c r="DAJ28" s="38"/>
      <c r="DAK28" s="38"/>
      <c r="DAL28" s="38"/>
      <c r="DAM28" s="38"/>
      <c r="DAN28" s="38"/>
      <c r="DAO28" s="38"/>
      <c r="DAP28" s="38"/>
      <c r="DAQ28" s="38"/>
      <c r="DAR28" s="38"/>
      <c r="DAS28" s="38"/>
      <c r="DAT28" s="38"/>
      <c r="DAU28" s="38"/>
      <c r="DAV28" s="38"/>
      <c r="DAW28" s="38"/>
      <c r="DAX28" s="38"/>
      <c r="DAY28" s="38"/>
      <c r="DAZ28" s="38"/>
      <c r="DBA28" s="38"/>
      <c r="DBB28" s="38"/>
      <c r="DBC28" s="38"/>
      <c r="DBD28" s="38"/>
      <c r="DBE28" s="38"/>
      <c r="DBF28" s="38"/>
      <c r="DBG28" s="38"/>
      <c r="DBH28" s="38"/>
      <c r="DBI28" s="38"/>
      <c r="DBJ28" s="38"/>
      <c r="DBK28" s="38"/>
      <c r="DBL28" s="38"/>
      <c r="DBM28" s="38"/>
      <c r="DBN28" s="38"/>
      <c r="DBO28" s="38"/>
      <c r="DBP28" s="38"/>
      <c r="DBQ28" s="38"/>
      <c r="DBR28" s="38"/>
      <c r="DBS28" s="38"/>
      <c r="DBT28" s="38"/>
      <c r="DBU28" s="38"/>
      <c r="DBV28" s="38"/>
      <c r="DBW28" s="38"/>
      <c r="DBX28" s="38"/>
      <c r="DBY28" s="38"/>
      <c r="DBZ28" s="38"/>
      <c r="DCA28" s="38"/>
      <c r="DCB28" s="38"/>
      <c r="DCC28" s="38"/>
      <c r="DCD28" s="38"/>
      <c r="DCE28" s="38"/>
      <c r="DCF28" s="38"/>
      <c r="DCG28" s="38"/>
      <c r="DCH28" s="38"/>
      <c r="DCI28" s="38"/>
      <c r="DCJ28" s="38"/>
      <c r="DCK28" s="38"/>
      <c r="DCL28" s="38"/>
      <c r="DCM28" s="38"/>
      <c r="DCN28" s="38"/>
      <c r="DCO28" s="38"/>
      <c r="DCP28" s="38"/>
      <c r="DCQ28" s="38"/>
      <c r="DCR28" s="38"/>
      <c r="DCS28" s="38"/>
      <c r="DCT28" s="38"/>
      <c r="DCU28" s="38"/>
      <c r="DCV28" s="38"/>
      <c r="DCW28" s="38"/>
      <c r="DCX28" s="38"/>
      <c r="DCY28" s="38"/>
      <c r="DCZ28" s="38"/>
      <c r="DDA28" s="38"/>
      <c r="DDB28" s="38"/>
      <c r="DDC28" s="38"/>
      <c r="DDD28" s="38"/>
      <c r="DDE28" s="38"/>
      <c r="DDF28" s="38"/>
      <c r="DDG28" s="38"/>
      <c r="DDH28" s="38"/>
      <c r="DDI28" s="38"/>
      <c r="DDJ28" s="38"/>
      <c r="DDK28" s="38"/>
      <c r="DDL28" s="38"/>
      <c r="DDM28" s="38"/>
      <c r="DDN28" s="38"/>
      <c r="DDO28" s="38"/>
      <c r="DDP28" s="38"/>
      <c r="DDQ28" s="38"/>
      <c r="DDR28" s="38"/>
      <c r="DDS28" s="38"/>
      <c r="DDT28" s="38"/>
      <c r="DDU28" s="38"/>
      <c r="DDV28" s="38"/>
      <c r="DDW28" s="38"/>
      <c r="DDX28" s="38"/>
      <c r="DDY28" s="38"/>
      <c r="DDZ28" s="38"/>
      <c r="DEA28" s="38"/>
      <c r="DEB28" s="38"/>
      <c r="DEC28" s="38"/>
      <c r="DED28" s="38"/>
      <c r="DEE28" s="38"/>
      <c r="DEF28" s="38"/>
      <c r="DEG28" s="38"/>
      <c r="DEH28" s="38"/>
      <c r="DEI28" s="38"/>
      <c r="DEJ28" s="38"/>
      <c r="DEK28" s="38"/>
      <c r="DEL28" s="38"/>
      <c r="DEM28" s="38"/>
      <c r="DEN28" s="38"/>
      <c r="DEO28" s="38"/>
      <c r="DEP28" s="38"/>
      <c r="DEQ28" s="38"/>
      <c r="DER28" s="38"/>
      <c r="DES28" s="38"/>
      <c r="DET28" s="38"/>
      <c r="DEU28" s="38"/>
      <c r="DEV28" s="38"/>
      <c r="DEW28" s="38"/>
      <c r="DEX28" s="38"/>
      <c r="DEY28" s="38"/>
      <c r="DEZ28" s="38"/>
      <c r="DFA28" s="38"/>
      <c r="DFB28" s="38"/>
      <c r="DFC28" s="38"/>
      <c r="DFD28" s="38"/>
      <c r="DFE28" s="38"/>
      <c r="DFF28" s="38"/>
      <c r="DFG28" s="38"/>
      <c r="DFH28" s="38"/>
      <c r="DFI28" s="38"/>
      <c r="DFJ28" s="38"/>
      <c r="DFK28" s="38"/>
      <c r="DFL28" s="38"/>
      <c r="DFM28" s="38"/>
      <c r="DFN28" s="38"/>
      <c r="DFO28" s="38"/>
      <c r="DFP28" s="38"/>
      <c r="DFQ28" s="38"/>
      <c r="DFR28" s="38"/>
      <c r="DFS28" s="38"/>
      <c r="DFT28" s="38"/>
      <c r="DFU28" s="38"/>
      <c r="DFV28" s="38"/>
      <c r="DFW28" s="38"/>
      <c r="DFX28" s="38"/>
      <c r="DFY28" s="38"/>
      <c r="DFZ28" s="38"/>
      <c r="DGA28" s="38"/>
      <c r="DGB28" s="38"/>
      <c r="DGC28" s="38"/>
      <c r="DGD28" s="38"/>
      <c r="DGE28" s="38"/>
      <c r="DGF28" s="38"/>
      <c r="DGG28" s="38"/>
      <c r="DGH28" s="38"/>
      <c r="DGI28" s="38"/>
      <c r="DGJ28" s="38"/>
      <c r="DGK28" s="38"/>
      <c r="DGL28" s="38"/>
      <c r="DGM28" s="38"/>
      <c r="DGN28" s="38"/>
      <c r="DGO28" s="38"/>
      <c r="DGP28" s="38"/>
      <c r="DGQ28" s="38"/>
      <c r="DGR28" s="38"/>
      <c r="DGS28" s="38"/>
      <c r="DGT28" s="38"/>
      <c r="DGU28" s="38"/>
      <c r="DGV28" s="38"/>
      <c r="DGW28" s="38"/>
      <c r="DGX28" s="38"/>
      <c r="DGY28" s="38"/>
      <c r="DGZ28" s="38"/>
      <c r="DHA28" s="38"/>
      <c r="DHB28" s="38"/>
      <c r="DHC28" s="38"/>
      <c r="DHD28" s="38"/>
      <c r="DHE28" s="38"/>
      <c r="DHF28" s="38"/>
      <c r="DHG28" s="38"/>
      <c r="DHH28" s="38"/>
      <c r="DHI28" s="38"/>
      <c r="DHJ28" s="38"/>
      <c r="DHK28" s="38"/>
      <c r="DHL28" s="38"/>
      <c r="DHM28" s="38"/>
      <c r="DHN28" s="38"/>
      <c r="DHO28" s="38"/>
      <c r="DHP28" s="38"/>
      <c r="DHQ28" s="38"/>
      <c r="DHR28" s="38"/>
      <c r="DHS28" s="38"/>
      <c r="DHT28" s="38"/>
      <c r="DHU28" s="38"/>
      <c r="DHV28" s="38"/>
      <c r="DHW28" s="38"/>
      <c r="DHX28" s="38"/>
      <c r="DHY28" s="38"/>
      <c r="DHZ28" s="38"/>
      <c r="DIA28" s="38"/>
      <c r="DIB28" s="38"/>
      <c r="DIC28" s="38"/>
      <c r="DID28" s="38"/>
      <c r="DIE28" s="38"/>
      <c r="DIF28" s="38"/>
      <c r="DIG28" s="38"/>
      <c r="DIH28" s="38"/>
      <c r="DII28" s="38"/>
      <c r="DIJ28" s="38"/>
      <c r="DIK28" s="38"/>
      <c r="DIL28" s="38"/>
      <c r="DIM28" s="38"/>
      <c r="DIN28" s="38"/>
      <c r="DIO28" s="38"/>
      <c r="DIP28" s="38"/>
      <c r="DIQ28" s="38"/>
      <c r="DIR28" s="38"/>
      <c r="DIS28" s="38"/>
      <c r="DIT28" s="38"/>
      <c r="DIU28" s="38"/>
      <c r="DIV28" s="38"/>
      <c r="DIW28" s="38"/>
      <c r="DIX28" s="38"/>
      <c r="DIY28" s="38"/>
      <c r="DIZ28" s="38"/>
      <c r="DJA28" s="38"/>
      <c r="DJB28" s="38"/>
      <c r="DJC28" s="38"/>
      <c r="DJD28" s="38"/>
      <c r="DJE28" s="38"/>
      <c r="DJF28" s="38"/>
      <c r="DJG28" s="38"/>
      <c r="DJH28" s="38"/>
      <c r="DJI28" s="38"/>
      <c r="DJJ28" s="38"/>
      <c r="DJK28" s="38"/>
      <c r="DJL28" s="38"/>
      <c r="DJM28" s="38"/>
      <c r="DJN28" s="38"/>
      <c r="DJO28" s="38"/>
      <c r="DJP28" s="38"/>
      <c r="DJQ28" s="38"/>
      <c r="DJR28" s="38"/>
      <c r="DJS28" s="38"/>
      <c r="DJT28" s="38"/>
      <c r="DJU28" s="38"/>
      <c r="DJV28" s="38"/>
      <c r="DJW28" s="38"/>
      <c r="DJX28" s="38"/>
      <c r="DJY28" s="38"/>
      <c r="DJZ28" s="38"/>
      <c r="DKA28" s="38"/>
      <c r="DKB28" s="38"/>
      <c r="DKC28" s="38"/>
      <c r="DKD28" s="38"/>
      <c r="DKE28" s="38"/>
      <c r="DKF28" s="38"/>
      <c r="DKG28" s="38"/>
      <c r="DKH28" s="38"/>
      <c r="DKI28" s="38"/>
      <c r="DKJ28" s="38"/>
      <c r="DKK28" s="38"/>
      <c r="DKL28" s="38"/>
      <c r="DKM28" s="38"/>
      <c r="DKN28" s="38"/>
      <c r="DKO28" s="38"/>
      <c r="DKP28" s="38"/>
      <c r="DKQ28" s="38"/>
      <c r="DKR28" s="38"/>
      <c r="DKS28" s="38"/>
      <c r="DKT28" s="38"/>
      <c r="DKU28" s="38"/>
      <c r="DKV28" s="38"/>
      <c r="DKW28" s="38"/>
      <c r="DKX28" s="38"/>
      <c r="DKY28" s="38"/>
      <c r="DKZ28" s="38"/>
      <c r="DLA28" s="38"/>
      <c r="DLB28" s="38"/>
      <c r="DLC28" s="38"/>
      <c r="DLD28" s="38"/>
      <c r="DLE28" s="38"/>
      <c r="DLF28" s="38"/>
      <c r="DLG28" s="38"/>
      <c r="DLH28" s="38"/>
      <c r="DLI28" s="38"/>
      <c r="DLJ28" s="38"/>
      <c r="DLK28" s="38"/>
      <c r="DLL28" s="38"/>
      <c r="DLM28" s="38"/>
      <c r="DLN28" s="38"/>
      <c r="DLO28" s="38"/>
      <c r="DLP28" s="38"/>
      <c r="DLQ28" s="38"/>
      <c r="DLR28" s="38"/>
      <c r="DLS28" s="38"/>
      <c r="DLT28" s="38"/>
      <c r="DLU28" s="38"/>
      <c r="DLV28" s="38"/>
      <c r="DLW28" s="38"/>
      <c r="DLX28" s="38"/>
      <c r="DLY28" s="38"/>
      <c r="DLZ28" s="38"/>
      <c r="DMA28" s="38"/>
      <c r="DMB28" s="38"/>
      <c r="DMC28" s="38"/>
      <c r="DMD28" s="38"/>
      <c r="DME28" s="38"/>
      <c r="DMF28" s="38"/>
      <c r="DMG28" s="38"/>
      <c r="DMH28" s="38"/>
      <c r="DMI28" s="38"/>
      <c r="DMJ28" s="38"/>
      <c r="DMK28" s="38"/>
      <c r="DML28" s="38"/>
      <c r="DMM28" s="38"/>
      <c r="DMN28" s="38"/>
      <c r="DMO28" s="38"/>
      <c r="DMP28" s="38"/>
      <c r="DMQ28" s="38"/>
      <c r="DMR28" s="38"/>
      <c r="DMS28" s="38"/>
      <c r="DMT28" s="38"/>
      <c r="DMU28" s="38"/>
      <c r="DMV28" s="38"/>
      <c r="DMW28" s="38"/>
      <c r="DMX28" s="38"/>
      <c r="DMY28" s="38"/>
      <c r="DMZ28" s="38"/>
      <c r="DNA28" s="38"/>
      <c r="DNB28" s="38"/>
      <c r="DNC28" s="38"/>
      <c r="DND28" s="38"/>
      <c r="DNE28" s="38"/>
      <c r="DNF28" s="38"/>
      <c r="DNG28" s="38"/>
      <c r="DNH28" s="38"/>
      <c r="DNI28" s="38"/>
      <c r="DNJ28" s="38"/>
      <c r="DNK28" s="38"/>
      <c r="DNL28" s="38"/>
      <c r="DNM28" s="38"/>
      <c r="DNN28" s="38"/>
      <c r="DNO28" s="38"/>
      <c r="DNP28" s="38"/>
      <c r="DNQ28" s="38"/>
      <c r="DNR28" s="38"/>
      <c r="DNS28" s="38"/>
      <c r="DNT28" s="38"/>
      <c r="DNU28" s="38"/>
      <c r="DNV28" s="38"/>
      <c r="DNW28" s="38"/>
      <c r="DNX28" s="38"/>
      <c r="DNY28" s="38"/>
      <c r="DNZ28" s="38"/>
      <c r="DOA28" s="38"/>
      <c r="DOB28" s="38"/>
      <c r="DOC28" s="38"/>
      <c r="DOD28" s="38"/>
      <c r="DOE28" s="38"/>
      <c r="DOF28" s="38"/>
      <c r="DOG28" s="38"/>
      <c r="DOH28" s="38"/>
      <c r="DOI28" s="38"/>
      <c r="DOJ28" s="38"/>
      <c r="DOK28" s="38"/>
      <c r="DOL28" s="38"/>
      <c r="DOM28" s="38"/>
      <c r="DON28" s="38"/>
      <c r="DOO28" s="38"/>
      <c r="DOP28" s="38"/>
      <c r="DOQ28" s="38"/>
      <c r="DOR28" s="38"/>
      <c r="DOS28" s="38"/>
      <c r="DOT28" s="38"/>
      <c r="DOU28" s="38"/>
      <c r="DOV28" s="38"/>
      <c r="DOW28" s="38"/>
      <c r="DOX28" s="38"/>
      <c r="DOY28" s="38"/>
      <c r="DOZ28" s="38"/>
      <c r="DPA28" s="38"/>
      <c r="DPB28" s="38"/>
      <c r="DPC28" s="38"/>
      <c r="DPD28" s="38"/>
      <c r="DPE28" s="38"/>
      <c r="DPF28" s="38"/>
      <c r="DPG28" s="38"/>
      <c r="DPH28" s="38"/>
      <c r="DPI28" s="38"/>
      <c r="DPJ28" s="38"/>
      <c r="DPK28" s="38"/>
      <c r="DPL28" s="38"/>
      <c r="DPM28" s="38"/>
      <c r="DPN28" s="38"/>
      <c r="DPO28" s="38"/>
      <c r="DPP28" s="38"/>
      <c r="DPQ28" s="38"/>
      <c r="DPR28" s="38"/>
      <c r="DPS28" s="38"/>
      <c r="DPT28" s="38"/>
      <c r="DPU28" s="38"/>
      <c r="DPV28" s="38"/>
      <c r="DPW28" s="38"/>
      <c r="DPX28" s="38"/>
      <c r="DPY28" s="38"/>
      <c r="DPZ28" s="38"/>
      <c r="DQA28" s="38"/>
      <c r="DQB28" s="38"/>
      <c r="DQC28" s="38"/>
      <c r="DQD28" s="38"/>
      <c r="DQE28" s="38"/>
      <c r="DQF28" s="38"/>
      <c r="DQG28" s="38"/>
      <c r="DQH28" s="38"/>
      <c r="DQI28" s="38"/>
      <c r="DQJ28" s="38"/>
      <c r="DQK28" s="38"/>
      <c r="DQL28" s="38"/>
      <c r="DQM28" s="38"/>
      <c r="DQN28" s="38"/>
      <c r="DQO28" s="38"/>
      <c r="DQP28" s="38"/>
      <c r="DQQ28" s="38"/>
      <c r="DQR28" s="38"/>
      <c r="DQS28" s="38"/>
      <c r="DQT28" s="38"/>
      <c r="DQU28" s="38"/>
      <c r="DQV28" s="38"/>
      <c r="DQW28" s="38"/>
      <c r="DQX28" s="38"/>
      <c r="DQY28" s="38"/>
      <c r="DQZ28" s="38"/>
      <c r="DRA28" s="38"/>
      <c r="DRB28" s="38"/>
      <c r="DRC28" s="38"/>
      <c r="DRD28" s="38"/>
      <c r="DRE28" s="38"/>
      <c r="DRF28" s="38"/>
      <c r="DRG28" s="38"/>
      <c r="DRH28" s="38"/>
      <c r="DRI28" s="38"/>
      <c r="DRJ28" s="38"/>
      <c r="DRK28" s="38"/>
      <c r="DRL28" s="38"/>
      <c r="DRM28" s="38"/>
      <c r="DRN28" s="38"/>
      <c r="DRO28" s="38"/>
      <c r="DRP28" s="38"/>
      <c r="DRQ28" s="38"/>
      <c r="DRR28" s="38"/>
      <c r="DRS28" s="38"/>
      <c r="DRT28" s="38"/>
      <c r="DRU28" s="38"/>
      <c r="DRV28" s="38"/>
      <c r="DRW28" s="38"/>
      <c r="DRX28" s="38"/>
      <c r="DRY28" s="38"/>
      <c r="DRZ28" s="38"/>
      <c r="DSA28" s="38"/>
      <c r="DSB28" s="38"/>
      <c r="DSC28" s="38"/>
      <c r="DSD28" s="38"/>
      <c r="DSE28" s="38"/>
      <c r="DSF28" s="38"/>
      <c r="DSG28" s="38"/>
      <c r="DSH28" s="38"/>
      <c r="DSI28" s="38"/>
      <c r="DSJ28" s="38"/>
      <c r="DSK28" s="38"/>
      <c r="DSL28" s="38"/>
      <c r="DSM28" s="38"/>
      <c r="DSN28" s="38"/>
      <c r="DSO28" s="38"/>
      <c r="DSP28" s="38"/>
      <c r="DSQ28" s="38"/>
      <c r="DSR28" s="38"/>
      <c r="DSS28" s="38"/>
      <c r="DST28" s="38"/>
      <c r="DSU28" s="38"/>
      <c r="DSV28" s="38"/>
      <c r="DSW28" s="38"/>
      <c r="DSX28" s="38"/>
      <c r="DSY28" s="38"/>
      <c r="DSZ28" s="38"/>
      <c r="DTA28" s="38"/>
      <c r="DTB28" s="38"/>
      <c r="DTC28" s="38"/>
      <c r="DTD28" s="38"/>
      <c r="DTE28" s="38"/>
      <c r="DTF28" s="38"/>
      <c r="DTG28" s="38"/>
      <c r="DTH28" s="38"/>
      <c r="DTI28" s="38"/>
      <c r="DTJ28" s="38"/>
      <c r="DTK28" s="38"/>
      <c r="DTL28" s="38"/>
      <c r="DTM28" s="38"/>
      <c r="DTN28" s="38"/>
      <c r="DTO28" s="38"/>
      <c r="DTP28" s="38"/>
      <c r="DTQ28" s="38"/>
      <c r="DTR28" s="38"/>
      <c r="DTS28" s="38"/>
      <c r="DTT28" s="38"/>
      <c r="DTU28" s="38"/>
      <c r="DTV28" s="38"/>
      <c r="DTW28" s="38"/>
      <c r="DTX28" s="38"/>
      <c r="DTY28" s="38"/>
      <c r="DTZ28" s="38"/>
      <c r="DUA28" s="38"/>
      <c r="DUB28" s="38"/>
      <c r="DUC28" s="38"/>
      <c r="DUD28" s="38"/>
      <c r="DUE28" s="38"/>
      <c r="DUF28" s="38"/>
      <c r="DUG28" s="38"/>
      <c r="DUH28" s="38"/>
      <c r="DUI28" s="38"/>
      <c r="DUJ28" s="38"/>
      <c r="DUK28" s="38"/>
      <c r="DUL28" s="38"/>
      <c r="DUM28" s="38"/>
      <c r="DUN28" s="38"/>
      <c r="DUO28" s="38"/>
      <c r="DUP28" s="38"/>
      <c r="DUQ28" s="38"/>
      <c r="DUR28" s="38"/>
      <c r="DUS28" s="38"/>
      <c r="DUT28" s="38"/>
      <c r="DUU28" s="38"/>
      <c r="DUV28" s="38"/>
      <c r="DUW28" s="38"/>
      <c r="DUX28" s="38"/>
      <c r="DUY28" s="38"/>
      <c r="DUZ28" s="38"/>
      <c r="DVA28" s="38"/>
      <c r="DVB28" s="38"/>
      <c r="DVC28" s="38"/>
      <c r="DVD28" s="38"/>
      <c r="DVE28" s="38"/>
      <c r="DVF28" s="38"/>
      <c r="DVG28" s="38"/>
      <c r="DVH28" s="38"/>
      <c r="DVI28" s="38"/>
      <c r="DVJ28" s="38"/>
      <c r="DVK28" s="38"/>
      <c r="DVL28" s="38"/>
      <c r="DVM28" s="38"/>
      <c r="DVN28" s="38"/>
      <c r="DVO28" s="38"/>
      <c r="DVP28" s="38"/>
      <c r="DVQ28" s="38"/>
      <c r="DVR28" s="38"/>
      <c r="DVS28" s="38"/>
      <c r="DVT28" s="38"/>
      <c r="DVU28" s="38"/>
      <c r="DVV28" s="38"/>
      <c r="DVW28" s="38"/>
      <c r="DVX28" s="38"/>
      <c r="DVY28" s="38"/>
      <c r="DVZ28" s="38"/>
      <c r="DWA28" s="38"/>
      <c r="DWB28" s="38"/>
      <c r="DWC28" s="38"/>
      <c r="DWD28" s="38"/>
      <c r="DWE28" s="38"/>
      <c r="DWF28" s="38"/>
      <c r="DWG28" s="38"/>
      <c r="DWH28" s="38"/>
      <c r="DWI28" s="38"/>
      <c r="DWJ28" s="38"/>
      <c r="DWK28" s="38"/>
      <c r="DWL28" s="38"/>
      <c r="DWM28" s="38"/>
      <c r="DWN28" s="38"/>
      <c r="DWO28" s="38"/>
      <c r="DWP28" s="38"/>
      <c r="DWQ28" s="38"/>
      <c r="DWR28" s="38"/>
      <c r="DWS28" s="38"/>
      <c r="DWT28" s="38"/>
      <c r="DWU28" s="38"/>
      <c r="DWV28" s="38"/>
      <c r="DWW28" s="38"/>
      <c r="DWX28" s="38"/>
      <c r="DWY28" s="38"/>
      <c r="DWZ28" s="38"/>
      <c r="DXA28" s="38"/>
      <c r="DXB28" s="38"/>
      <c r="DXC28" s="38"/>
      <c r="DXD28" s="38"/>
      <c r="DXE28" s="38"/>
      <c r="DXF28" s="38"/>
      <c r="DXG28" s="38"/>
      <c r="DXH28" s="38"/>
      <c r="DXI28" s="38"/>
      <c r="DXJ28" s="38"/>
      <c r="DXK28" s="38"/>
      <c r="DXL28" s="38"/>
      <c r="DXM28" s="38"/>
      <c r="DXN28" s="38"/>
      <c r="DXO28" s="38"/>
      <c r="DXP28" s="38"/>
      <c r="DXQ28" s="38"/>
      <c r="DXR28" s="38"/>
      <c r="DXS28" s="38"/>
      <c r="DXT28" s="38"/>
      <c r="DXU28" s="38"/>
      <c r="DXV28" s="38"/>
      <c r="DXW28" s="38"/>
      <c r="DXX28" s="38"/>
      <c r="DXY28" s="38"/>
      <c r="DXZ28" s="38"/>
      <c r="DYA28" s="38"/>
      <c r="DYB28" s="38"/>
      <c r="DYC28" s="38"/>
      <c r="DYD28" s="38"/>
      <c r="DYE28" s="38"/>
      <c r="DYF28" s="38"/>
      <c r="DYG28" s="38"/>
      <c r="DYH28" s="38"/>
      <c r="DYI28" s="38"/>
      <c r="DYJ28" s="38"/>
      <c r="DYK28" s="38"/>
      <c r="DYL28" s="38"/>
      <c r="DYM28" s="38"/>
      <c r="DYN28" s="38"/>
      <c r="DYO28" s="38"/>
      <c r="DYP28" s="38"/>
      <c r="DYQ28" s="38"/>
      <c r="DYR28" s="38"/>
      <c r="DYS28" s="38"/>
      <c r="DYT28" s="38"/>
      <c r="DYU28" s="38"/>
      <c r="DYV28" s="38"/>
      <c r="DYW28" s="38"/>
      <c r="DYX28" s="38"/>
      <c r="DYY28" s="38"/>
      <c r="DYZ28" s="38"/>
      <c r="DZA28" s="38"/>
      <c r="DZB28" s="38"/>
      <c r="DZC28" s="38"/>
      <c r="DZD28" s="38"/>
      <c r="DZE28" s="38"/>
      <c r="DZF28" s="38"/>
      <c r="DZG28" s="38"/>
      <c r="DZH28" s="38"/>
      <c r="DZI28" s="38"/>
      <c r="DZJ28" s="38"/>
      <c r="DZK28" s="38"/>
      <c r="DZL28" s="38"/>
      <c r="DZM28" s="38"/>
      <c r="DZN28" s="38"/>
      <c r="DZO28" s="38"/>
      <c r="DZP28" s="38"/>
      <c r="DZQ28" s="38"/>
      <c r="DZR28" s="38"/>
      <c r="DZS28" s="38"/>
      <c r="DZT28" s="38"/>
      <c r="DZU28" s="38"/>
      <c r="DZV28" s="38"/>
      <c r="DZW28" s="38"/>
      <c r="DZX28" s="38"/>
      <c r="DZY28" s="38"/>
      <c r="DZZ28" s="38"/>
      <c r="EAA28" s="38"/>
      <c r="EAB28" s="38"/>
      <c r="EAC28" s="38"/>
      <c r="EAD28" s="38"/>
      <c r="EAE28" s="38"/>
      <c r="EAF28" s="38"/>
      <c r="EAG28" s="38"/>
      <c r="EAH28" s="38"/>
      <c r="EAI28" s="38"/>
      <c r="EAJ28" s="38"/>
      <c r="EAK28" s="38"/>
      <c r="EAL28" s="38"/>
      <c r="EAM28" s="38"/>
      <c r="EAN28" s="38"/>
      <c r="EAO28" s="38"/>
      <c r="EAP28" s="38"/>
      <c r="EAQ28" s="38"/>
      <c r="EAR28" s="38"/>
      <c r="EAS28" s="38"/>
      <c r="EAT28" s="38"/>
      <c r="EAU28" s="38"/>
      <c r="EAV28" s="38"/>
      <c r="EAW28" s="38"/>
      <c r="EAX28" s="38"/>
      <c r="EAY28" s="38"/>
      <c r="EAZ28" s="38"/>
      <c r="EBA28" s="38"/>
      <c r="EBB28" s="38"/>
      <c r="EBC28" s="38"/>
      <c r="EBD28" s="38"/>
      <c r="EBE28" s="38"/>
      <c r="EBF28" s="38"/>
      <c r="EBG28" s="38"/>
      <c r="EBH28" s="38"/>
      <c r="EBI28" s="38"/>
      <c r="EBJ28" s="38"/>
      <c r="EBK28" s="38"/>
      <c r="EBL28" s="38"/>
      <c r="EBM28" s="38"/>
      <c r="EBN28" s="38"/>
      <c r="EBO28" s="38"/>
      <c r="EBP28" s="38"/>
      <c r="EBQ28" s="38"/>
      <c r="EBR28" s="38"/>
      <c r="EBS28" s="38"/>
      <c r="EBT28" s="38"/>
      <c r="EBU28" s="38"/>
      <c r="EBV28" s="38"/>
      <c r="EBW28" s="38"/>
      <c r="EBX28" s="38"/>
      <c r="EBY28" s="38"/>
      <c r="EBZ28" s="38"/>
      <c r="ECA28" s="38"/>
      <c r="ECB28" s="38"/>
      <c r="ECC28" s="38"/>
      <c r="ECD28" s="38"/>
      <c r="ECE28" s="38"/>
      <c r="ECF28" s="38"/>
      <c r="ECG28" s="38"/>
      <c r="ECH28" s="38"/>
      <c r="ECI28" s="38"/>
      <c r="ECJ28" s="38"/>
      <c r="ECK28" s="38"/>
      <c r="ECL28" s="38"/>
      <c r="ECM28" s="38"/>
      <c r="ECN28" s="38"/>
      <c r="ECO28" s="38"/>
      <c r="ECP28" s="38"/>
      <c r="ECQ28" s="38"/>
      <c r="ECR28" s="38"/>
      <c r="ECS28" s="38"/>
      <c r="ECT28" s="38"/>
      <c r="ECU28" s="38"/>
      <c r="ECV28" s="38"/>
      <c r="ECW28" s="38"/>
      <c r="ECX28" s="38"/>
      <c r="ECY28" s="38"/>
      <c r="ECZ28" s="38"/>
      <c r="EDA28" s="38"/>
      <c r="EDB28" s="38"/>
      <c r="EDC28" s="38"/>
      <c r="EDD28" s="38"/>
      <c r="EDE28" s="38"/>
      <c r="EDF28" s="38"/>
      <c r="EDG28" s="38"/>
      <c r="EDH28" s="38"/>
      <c r="EDI28" s="38"/>
      <c r="EDJ28" s="38"/>
      <c r="EDK28" s="38"/>
      <c r="EDL28" s="38"/>
      <c r="EDM28" s="38"/>
      <c r="EDN28" s="38"/>
      <c r="EDO28" s="38"/>
      <c r="EDP28" s="38"/>
      <c r="EDQ28" s="38"/>
      <c r="EDR28" s="38"/>
      <c r="EDS28" s="38"/>
      <c r="EDT28" s="38"/>
      <c r="EDU28" s="38"/>
      <c r="EDV28" s="38"/>
      <c r="EDW28" s="38"/>
      <c r="EDX28" s="38"/>
      <c r="EDY28" s="38"/>
      <c r="EDZ28" s="38"/>
      <c r="EEA28" s="38"/>
      <c r="EEB28" s="38"/>
      <c r="EEC28" s="38"/>
      <c r="EED28" s="38"/>
      <c r="EEE28" s="38"/>
      <c r="EEF28" s="38"/>
      <c r="EEG28" s="38"/>
      <c r="EEH28" s="38"/>
      <c r="EEI28" s="38"/>
      <c r="EEJ28" s="38"/>
      <c r="EEK28" s="38"/>
      <c r="EEL28" s="38"/>
      <c r="EEM28" s="38"/>
      <c r="EEN28" s="38"/>
      <c r="EEO28" s="38"/>
      <c r="EEP28" s="38"/>
      <c r="EEQ28" s="38"/>
      <c r="EER28" s="38"/>
      <c r="EES28" s="38"/>
      <c r="EET28" s="38"/>
      <c r="EEU28" s="38"/>
      <c r="EEV28" s="38"/>
      <c r="EEW28" s="38"/>
      <c r="EEX28" s="38"/>
      <c r="EEY28" s="38"/>
      <c r="EEZ28" s="38"/>
      <c r="EFA28" s="38"/>
      <c r="EFB28" s="38"/>
      <c r="EFC28" s="38"/>
      <c r="EFD28" s="38"/>
      <c r="EFE28" s="38"/>
      <c r="EFF28" s="38"/>
      <c r="EFG28" s="38"/>
      <c r="EFH28" s="38"/>
      <c r="EFI28" s="38"/>
      <c r="EFJ28" s="38"/>
      <c r="EFK28" s="38"/>
      <c r="EFL28" s="38"/>
      <c r="EFM28" s="38"/>
      <c r="EFN28" s="38"/>
      <c r="EFO28" s="38"/>
      <c r="EFP28" s="38"/>
      <c r="EFQ28" s="38"/>
      <c r="EFR28" s="38"/>
      <c r="EFS28" s="38"/>
      <c r="EFT28" s="38"/>
      <c r="EFU28" s="38"/>
      <c r="EFV28" s="38"/>
      <c r="EFW28" s="38"/>
      <c r="EFX28" s="38"/>
      <c r="EFY28" s="38"/>
      <c r="EFZ28" s="38"/>
      <c r="EGA28" s="38"/>
      <c r="EGB28" s="38"/>
      <c r="EGC28" s="38"/>
      <c r="EGD28" s="38"/>
      <c r="EGE28" s="38"/>
      <c r="EGF28" s="38"/>
      <c r="EGG28" s="38"/>
      <c r="EGH28" s="38"/>
      <c r="EGI28" s="38"/>
      <c r="EGJ28" s="38"/>
      <c r="EGK28" s="38"/>
      <c r="EGL28" s="38"/>
      <c r="EGM28" s="38"/>
      <c r="EGN28" s="38"/>
      <c r="EGO28" s="38"/>
      <c r="EGP28" s="38"/>
      <c r="EGQ28" s="38"/>
      <c r="EGR28" s="38"/>
      <c r="EGS28" s="38"/>
      <c r="EGT28" s="38"/>
      <c r="EGU28" s="38"/>
      <c r="EGV28" s="38"/>
      <c r="EGW28" s="38"/>
      <c r="EGX28" s="38"/>
      <c r="EGY28" s="38"/>
      <c r="EGZ28" s="38"/>
      <c r="EHA28" s="38"/>
      <c r="EHB28" s="38"/>
      <c r="EHC28" s="38"/>
      <c r="EHD28" s="38"/>
      <c r="EHE28" s="38"/>
      <c r="EHF28" s="38"/>
      <c r="EHG28" s="38"/>
      <c r="EHH28" s="38"/>
      <c r="EHI28" s="38"/>
      <c r="EHJ28" s="38"/>
      <c r="EHK28" s="38"/>
      <c r="EHL28" s="38"/>
      <c r="EHM28" s="38"/>
      <c r="EHN28" s="38"/>
      <c r="EHO28" s="38"/>
      <c r="EHP28" s="38"/>
      <c r="EHQ28" s="38"/>
      <c r="EHR28" s="38"/>
      <c r="EHS28" s="38"/>
      <c r="EHT28" s="38"/>
      <c r="EHU28" s="38"/>
      <c r="EHV28" s="38"/>
      <c r="EHW28" s="38"/>
      <c r="EHX28" s="38"/>
      <c r="EHY28" s="38"/>
      <c r="EHZ28" s="38"/>
      <c r="EIA28" s="38"/>
      <c r="EIB28" s="38"/>
      <c r="EIC28" s="38"/>
      <c r="EID28" s="38"/>
      <c r="EIE28" s="38"/>
      <c r="EIF28" s="38"/>
      <c r="EIG28" s="38"/>
      <c r="EIH28" s="38"/>
      <c r="EII28" s="38"/>
      <c r="EIJ28" s="38"/>
      <c r="EIK28" s="38"/>
      <c r="EIL28" s="38"/>
      <c r="EIM28" s="38"/>
      <c r="EIN28" s="38"/>
      <c r="EIO28" s="38"/>
      <c r="EIP28" s="38"/>
      <c r="EIQ28" s="38"/>
      <c r="EIR28" s="38"/>
      <c r="EIS28" s="38"/>
      <c r="EIT28" s="38"/>
      <c r="EIU28" s="38"/>
      <c r="EIV28" s="38"/>
      <c r="EIW28" s="38"/>
      <c r="EIX28" s="38"/>
      <c r="EIY28" s="38"/>
      <c r="EIZ28" s="38"/>
      <c r="EJA28" s="38"/>
      <c r="EJB28" s="38"/>
      <c r="EJC28" s="38"/>
      <c r="EJD28" s="38"/>
      <c r="EJE28" s="38"/>
      <c r="EJF28" s="38"/>
      <c r="EJG28" s="38"/>
      <c r="EJH28" s="38"/>
      <c r="EJI28" s="38"/>
      <c r="EJJ28" s="38"/>
      <c r="EJK28" s="38"/>
      <c r="EJL28" s="38"/>
      <c r="EJM28" s="38"/>
      <c r="EJN28" s="38"/>
      <c r="EJO28" s="38"/>
      <c r="EJP28" s="38"/>
      <c r="EJQ28" s="38"/>
      <c r="EJR28" s="38"/>
      <c r="EJS28" s="38"/>
      <c r="EJT28" s="38"/>
      <c r="EJU28" s="38"/>
      <c r="EJV28" s="38"/>
      <c r="EJW28" s="38"/>
      <c r="EJX28" s="38"/>
      <c r="EJY28" s="38"/>
      <c r="EJZ28" s="38"/>
      <c r="EKA28" s="38"/>
      <c r="EKB28" s="38"/>
      <c r="EKC28" s="38"/>
      <c r="EKD28" s="38"/>
      <c r="EKE28" s="38"/>
      <c r="EKF28" s="38"/>
      <c r="EKG28" s="38"/>
      <c r="EKH28" s="38"/>
      <c r="EKI28" s="38"/>
      <c r="EKJ28" s="38"/>
      <c r="EKK28" s="38"/>
      <c r="EKL28" s="38"/>
      <c r="EKM28" s="38"/>
      <c r="EKN28" s="38"/>
      <c r="EKO28" s="38"/>
      <c r="EKP28" s="38"/>
      <c r="EKQ28" s="38"/>
      <c r="EKR28" s="38"/>
      <c r="EKS28" s="38"/>
      <c r="EKT28" s="38"/>
      <c r="EKU28" s="38"/>
      <c r="EKV28" s="38"/>
      <c r="EKW28" s="38"/>
      <c r="EKX28" s="38"/>
      <c r="EKY28" s="38"/>
      <c r="EKZ28" s="38"/>
      <c r="ELA28" s="38"/>
      <c r="ELB28" s="38"/>
      <c r="ELC28" s="38"/>
      <c r="ELD28" s="38"/>
      <c r="ELE28" s="38"/>
      <c r="ELF28" s="38"/>
      <c r="ELG28" s="38"/>
      <c r="ELH28" s="38"/>
      <c r="ELI28" s="38"/>
      <c r="ELJ28" s="38"/>
      <c r="ELK28" s="38"/>
      <c r="ELL28" s="38"/>
      <c r="ELM28" s="38"/>
      <c r="ELN28" s="38"/>
      <c r="ELO28" s="38"/>
      <c r="ELP28" s="38"/>
      <c r="ELQ28" s="38"/>
      <c r="ELR28" s="38"/>
      <c r="ELS28" s="38"/>
      <c r="ELT28" s="38"/>
      <c r="ELU28" s="38"/>
      <c r="ELV28" s="38"/>
      <c r="ELW28" s="38"/>
      <c r="ELX28" s="38"/>
      <c r="ELY28" s="38"/>
      <c r="ELZ28" s="38"/>
      <c r="EMA28" s="38"/>
      <c r="EMB28" s="38"/>
      <c r="EMC28" s="38"/>
      <c r="EMD28" s="38"/>
      <c r="EME28" s="38"/>
      <c r="EMF28" s="38"/>
      <c r="EMG28" s="38"/>
      <c r="EMH28" s="38"/>
      <c r="EMI28" s="38"/>
      <c r="EMJ28" s="38"/>
      <c r="EMK28" s="38"/>
      <c r="EML28" s="38"/>
      <c r="EMM28" s="38"/>
      <c r="EMN28" s="38"/>
      <c r="EMO28" s="38"/>
      <c r="EMP28" s="38"/>
      <c r="EMQ28" s="38"/>
      <c r="EMR28" s="38"/>
      <c r="EMS28" s="38"/>
      <c r="EMT28" s="38"/>
      <c r="EMU28" s="38"/>
      <c r="EMV28" s="38"/>
      <c r="EMW28" s="38"/>
      <c r="EMX28" s="38"/>
      <c r="EMY28" s="38"/>
      <c r="EMZ28" s="38"/>
      <c r="ENA28" s="38"/>
      <c r="ENB28" s="38"/>
      <c r="ENC28" s="38"/>
      <c r="END28" s="38"/>
      <c r="ENE28" s="38"/>
      <c r="ENF28" s="38"/>
      <c r="ENG28" s="38"/>
      <c r="ENH28" s="38"/>
      <c r="ENI28" s="38"/>
      <c r="ENJ28" s="38"/>
      <c r="ENK28" s="38"/>
      <c r="ENL28" s="38"/>
      <c r="ENM28" s="38"/>
      <c r="ENN28" s="38"/>
      <c r="ENO28" s="38"/>
      <c r="ENP28" s="38"/>
      <c r="ENQ28" s="38"/>
      <c r="ENR28" s="38"/>
      <c r="ENS28" s="38"/>
      <c r="ENT28" s="38"/>
      <c r="ENU28" s="38"/>
      <c r="ENV28" s="38"/>
      <c r="ENW28" s="38"/>
      <c r="ENX28" s="38"/>
      <c r="ENY28" s="38"/>
      <c r="ENZ28" s="38"/>
      <c r="EOA28" s="38"/>
      <c r="EOB28" s="38"/>
      <c r="EOC28" s="38"/>
      <c r="EOD28" s="38"/>
      <c r="EOE28" s="38"/>
      <c r="EOF28" s="38"/>
      <c r="EOG28" s="38"/>
      <c r="EOH28" s="38"/>
      <c r="EOI28" s="38"/>
      <c r="EOJ28" s="38"/>
      <c r="EOK28" s="38"/>
      <c r="EOL28" s="38"/>
      <c r="EOM28" s="38"/>
      <c r="EON28" s="38"/>
      <c r="EOO28" s="38"/>
      <c r="EOP28" s="38"/>
      <c r="EOQ28" s="38"/>
      <c r="EOR28" s="38"/>
      <c r="EOS28" s="38"/>
      <c r="EOT28" s="38"/>
      <c r="EOU28" s="38"/>
      <c r="EOV28" s="38"/>
      <c r="EOW28" s="38"/>
      <c r="EOX28" s="38"/>
      <c r="EOY28" s="38"/>
      <c r="EOZ28" s="38"/>
      <c r="EPA28" s="38"/>
      <c r="EPB28" s="38"/>
      <c r="EPC28" s="38"/>
      <c r="EPD28" s="38"/>
      <c r="EPE28" s="38"/>
      <c r="EPF28" s="38"/>
      <c r="EPG28" s="38"/>
      <c r="EPH28" s="38"/>
      <c r="EPI28" s="38"/>
      <c r="EPJ28" s="38"/>
      <c r="EPK28" s="38"/>
      <c r="EPL28" s="38"/>
      <c r="EPM28" s="38"/>
      <c r="EPN28" s="38"/>
      <c r="EPO28" s="38"/>
      <c r="EPP28" s="38"/>
      <c r="EPQ28" s="38"/>
      <c r="EPR28" s="38"/>
      <c r="EPS28" s="38"/>
      <c r="EPT28" s="38"/>
      <c r="EPU28" s="38"/>
      <c r="EPV28" s="38"/>
      <c r="EPW28" s="38"/>
      <c r="EPX28" s="38"/>
      <c r="EPY28" s="38"/>
      <c r="EPZ28" s="38"/>
      <c r="EQA28" s="38"/>
      <c r="EQB28" s="38"/>
      <c r="EQC28" s="38"/>
      <c r="EQD28" s="38"/>
      <c r="EQE28" s="38"/>
      <c r="EQF28" s="38"/>
      <c r="EQG28" s="38"/>
      <c r="EQH28" s="38"/>
      <c r="EQI28" s="38"/>
      <c r="EQJ28" s="38"/>
      <c r="EQK28" s="38"/>
      <c r="EQL28" s="38"/>
      <c r="EQM28" s="38"/>
      <c r="EQN28" s="38"/>
      <c r="EQO28" s="38"/>
      <c r="EQP28" s="38"/>
      <c r="EQQ28" s="38"/>
      <c r="EQR28" s="38"/>
      <c r="EQS28" s="38"/>
      <c r="EQT28" s="38"/>
      <c r="EQU28" s="38"/>
      <c r="EQV28" s="38"/>
      <c r="EQW28" s="38"/>
      <c r="EQX28" s="38"/>
      <c r="EQY28" s="38"/>
      <c r="EQZ28" s="38"/>
      <c r="ERA28" s="38"/>
      <c r="ERB28" s="38"/>
      <c r="ERC28" s="38"/>
      <c r="ERD28" s="38"/>
      <c r="ERE28" s="38"/>
      <c r="ERF28" s="38"/>
      <c r="ERG28" s="38"/>
      <c r="ERH28" s="38"/>
      <c r="ERI28" s="38"/>
      <c r="ERJ28" s="38"/>
      <c r="ERK28" s="38"/>
      <c r="ERL28" s="38"/>
      <c r="ERM28" s="38"/>
      <c r="ERN28" s="38"/>
      <c r="ERO28" s="38"/>
      <c r="ERP28" s="38"/>
      <c r="ERQ28" s="38"/>
      <c r="ERR28" s="38"/>
      <c r="ERS28" s="38"/>
      <c r="ERT28" s="38"/>
      <c r="ERU28" s="38"/>
      <c r="ERV28" s="38"/>
      <c r="ERW28" s="38"/>
      <c r="ERX28" s="38"/>
      <c r="ERY28" s="38"/>
      <c r="ERZ28" s="38"/>
      <c r="ESA28" s="38"/>
      <c r="ESB28" s="38"/>
      <c r="ESC28" s="38"/>
      <c r="ESD28" s="38"/>
      <c r="ESE28" s="38"/>
      <c r="ESF28" s="38"/>
      <c r="ESG28" s="38"/>
      <c r="ESH28" s="38"/>
      <c r="ESI28" s="38"/>
      <c r="ESJ28" s="38"/>
      <c r="ESK28" s="38"/>
      <c r="ESL28" s="38"/>
      <c r="ESM28" s="38"/>
      <c r="ESN28" s="38"/>
      <c r="ESO28" s="38"/>
      <c r="ESP28" s="38"/>
      <c r="ESQ28" s="38"/>
      <c r="ESR28" s="38"/>
      <c r="ESS28" s="38"/>
      <c r="EST28" s="38"/>
      <c r="ESU28" s="38"/>
      <c r="ESV28" s="38"/>
      <c r="ESW28" s="38"/>
      <c r="ESX28" s="38"/>
      <c r="ESY28" s="38"/>
      <c r="ESZ28" s="38"/>
      <c r="ETA28" s="38"/>
      <c r="ETB28" s="38"/>
      <c r="ETC28" s="38"/>
      <c r="ETD28" s="38"/>
      <c r="ETE28" s="38"/>
      <c r="ETF28" s="38"/>
      <c r="ETG28" s="38"/>
      <c r="ETH28" s="38"/>
      <c r="ETI28" s="38"/>
      <c r="ETJ28" s="38"/>
      <c r="ETK28" s="38"/>
      <c r="ETL28" s="38"/>
      <c r="ETM28" s="38"/>
      <c r="ETN28" s="38"/>
      <c r="ETO28" s="38"/>
      <c r="ETP28" s="38"/>
      <c r="ETQ28" s="38"/>
      <c r="ETR28" s="38"/>
      <c r="ETS28" s="38"/>
      <c r="ETT28" s="38"/>
      <c r="ETU28" s="38"/>
      <c r="ETV28" s="38"/>
      <c r="ETW28" s="38"/>
      <c r="ETX28" s="38"/>
      <c r="ETY28" s="38"/>
      <c r="ETZ28" s="38"/>
      <c r="EUA28" s="38"/>
      <c r="EUB28" s="38"/>
      <c r="EUC28" s="38"/>
      <c r="EUD28" s="38"/>
      <c r="EUE28" s="38"/>
      <c r="EUF28" s="38"/>
      <c r="EUG28" s="38"/>
      <c r="EUH28" s="38"/>
      <c r="EUI28" s="38"/>
      <c r="EUJ28" s="38"/>
      <c r="EUK28" s="38"/>
      <c r="EUL28" s="38"/>
      <c r="EUM28" s="38"/>
      <c r="EUN28" s="38"/>
      <c r="EUO28" s="38"/>
      <c r="EUP28" s="38"/>
      <c r="EUQ28" s="38"/>
      <c r="EUR28" s="38"/>
      <c r="EUS28" s="38"/>
      <c r="EUT28" s="38"/>
      <c r="EUU28" s="38"/>
      <c r="EUV28" s="38"/>
      <c r="EUW28" s="38"/>
      <c r="EUX28" s="38"/>
      <c r="EUY28" s="38"/>
      <c r="EUZ28" s="38"/>
      <c r="EVA28" s="38"/>
      <c r="EVB28" s="38"/>
      <c r="EVC28" s="38"/>
      <c r="EVD28" s="38"/>
      <c r="EVE28" s="38"/>
      <c r="EVF28" s="38"/>
      <c r="EVG28" s="38"/>
      <c r="EVH28" s="38"/>
      <c r="EVI28" s="38"/>
      <c r="EVJ28" s="38"/>
      <c r="EVK28" s="38"/>
      <c r="EVL28" s="38"/>
      <c r="EVM28" s="38"/>
      <c r="EVN28" s="38"/>
      <c r="EVO28" s="38"/>
      <c r="EVP28" s="38"/>
      <c r="EVQ28" s="38"/>
      <c r="EVR28" s="38"/>
      <c r="EVS28" s="38"/>
      <c r="EVT28" s="38"/>
      <c r="EVU28" s="38"/>
      <c r="EVV28" s="38"/>
      <c r="EVW28" s="38"/>
      <c r="EVX28" s="38"/>
      <c r="EVY28" s="38"/>
      <c r="EVZ28" s="38"/>
      <c r="EWA28" s="38"/>
      <c r="EWB28" s="38"/>
      <c r="EWC28" s="38"/>
      <c r="EWD28" s="38"/>
      <c r="EWE28" s="38"/>
      <c r="EWF28" s="38"/>
      <c r="EWG28" s="38"/>
      <c r="EWH28" s="38"/>
      <c r="EWI28" s="38"/>
      <c r="EWJ28" s="38"/>
      <c r="EWK28" s="38"/>
      <c r="EWL28" s="38"/>
      <c r="EWM28" s="38"/>
      <c r="EWN28" s="38"/>
      <c r="EWO28" s="38"/>
      <c r="EWP28" s="38"/>
      <c r="EWQ28" s="38"/>
      <c r="EWR28" s="38"/>
      <c r="EWS28" s="38"/>
      <c r="EWT28" s="38"/>
      <c r="EWU28" s="38"/>
      <c r="EWV28" s="38"/>
      <c r="EWW28" s="38"/>
      <c r="EWX28" s="38"/>
      <c r="EWY28" s="38"/>
      <c r="EWZ28" s="38"/>
      <c r="EXA28" s="38"/>
      <c r="EXB28" s="38"/>
      <c r="EXC28" s="38"/>
      <c r="EXD28" s="38"/>
      <c r="EXE28" s="38"/>
      <c r="EXF28" s="38"/>
      <c r="EXG28" s="38"/>
      <c r="EXH28" s="38"/>
      <c r="EXI28" s="38"/>
      <c r="EXJ28" s="38"/>
      <c r="EXK28" s="38"/>
      <c r="EXL28" s="38"/>
      <c r="EXM28" s="38"/>
      <c r="EXN28" s="38"/>
      <c r="EXO28" s="38"/>
      <c r="EXP28" s="38"/>
      <c r="EXQ28" s="38"/>
      <c r="EXR28" s="38"/>
      <c r="EXS28" s="38"/>
      <c r="EXT28" s="38"/>
      <c r="EXU28" s="38"/>
      <c r="EXV28" s="38"/>
      <c r="EXW28" s="38"/>
      <c r="EXX28" s="38"/>
      <c r="EXY28" s="38"/>
      <c r="EXZ28" s="38"/>
      <c r="EYA28" s="38"/>
      <c r="EYB28" s="38"/>
      <c r="EYC28" s="38"/>
      <c r="EYD28" s="38"/>
      <c r="EYE28" s="38"/>
      <c r="EYF28" s="38"/>
      <c r="EYG28" s="38"/>
      <c r="EYH28" s="38"/>
      <c r="EYI28" s="38"/>
      <c r="EYJ28" s="38"/>
      <c r="EYK28" s="38"/>
      <c r="EYL28" s="38"/>
      <c r="EYM28" s="38"/>
      <c r="EYN28" s="38"/>
      <c r="EYO28" s="38"/>
      <c r="EYP28" s="38"/>
      <c r="EYQ28" s="38"/>
      <c r="EYR28" s="38"/>
      <c r="EYS28" s="38"/>
      <c r="EYT28" s="38"/>
      <c r="EYU28" s="38"/>
      <c r="EYV28" s="38"/>
      <c r="EYW28" s="38"/>
      <c r="EYX28" s="38"/>
      <c r="EYY28" s="38"/>
      <c r="EYZ28" s="38"/>
      <c r="EZA28" s="38"/>
      <c r="EZB28" s="38"/>
      <c r="EZC28" s="38"/>
      <c r="EZD28" s="38"/>
      <c r="EZE28" s="38"/>
      <c r="EZF28" s="38"/>
      <c r="EZG28" s="38"/>
      <c r="EZH28" s="38"/>
      <c r="EZI28" s="38"/>
      <c r="EZJ28" s="38"/>
      <c r="EZK28" s="38"/>
      <c r="EZL28" s="38"/>
      <c r="EZM28" s="38"/>
      <c r="EZN28" s="38"/>
      <c r="EZO28" s="38"/>
      <c r="EZP28" s="38"/>
      <c r="EZQ28" s="38"/>
      <c r="EZR28" s="38"/>
      <c r="EZS28" s="38"/>
      <c r="EZT28" s="38"/>
      <c r="EZU28" s="38"/>
      <c r="EZV28" s="38"/>
      <c r="EZW28" s="38"/>
      <c r="EZX28" s="38"/>
      <c r="EZY28" s="38"/>
      <c r="EZZ28" s="38"/>
      <c r="FAA28" s="38"/>
      <c r="FAB28" s="38"/>
      <c r="FAC28" s="38"/>
      <c r="FAD28" s="38"/>
      <c r="FAE28" s="38"/>
      <c r="FAF28" s="38"/>
      <c r="FAG28" s="38"/>
      <c r="FAH28" s="38"/>
      <c r="FAI28" s="38"/>
      <c r="FAJ28" s="38"/>
      <c r="FAK28" s="38"/>
      <c r="FAL28" s="38"/>
      <c r="FAM28" s="38"/>
      <c r="FAN28" s="38"/>
      <c r="FAO28" s="38"/>
      <c r="FAP28" s="38"/>
      <c r="FAQ28" s="38"/>
      <c r="FAR28" s="38"/>
      <c r="FAS28" s="38"/>
      <c r="FAT28" s="38"/>
      <c r="FAU28" s="38"/>
      <c r="FAV28" s="38"/>
      <c r="FAW28" s="38"/>
      <c r="FAX28" s="38"/>
      <c r="FAY28" s="38"/>
      <c r="FAZ28" s="38"/>
      <c r="FBA28" s="38"/>
      <c r="FBB28" s="38"/>
      <c r="FBC28" s="38"/>
      <c r="FBD28" s="38"/>
      <c r="FBE28" s="38"/>
      <c r="FBF28" s="38"/>
      <c r="FBG28" s="38"/>
      <c r="FBH28" s="38"/>
      <c r="FBI28" s="38"/>
      <c r="FBJ28" s="38"/>
      <c r="FBK28" s="38"/>
      <c r="FBL28" s="38"/>
      <c r="FBM28" s="38"/>
      <c r="FBN28" s="38"/>
      <c r="FBO28" s="38"/>
      <c r="FBP28" s="38"/>
      <c r="FBQ28" s="38"/>
      <c r="FBR28" s="38"/>
      <c r="FBS28" s="38"/>
      <c r="FBT28" s="38"/>
      <c r="FBU28" s="38"/>
      <c r="FBV28" s="38"/>
      <c r="FBW28" s="38"/>
      <c r="FBX28" s="38"/>
      <c r="FBY28" s="38"/>
      <c r="FBZ28" s="38"/>
      <c r="FCA28" s="38"/>
      <c r="FCB28" s="38"/>
      <c r="FCC28" s="38"/>
      <c r="FCD28" s="38"/>
      <c r="FCE28" s="38"/>
      <c r="FCF28" s="38"/>
      <c r="FCG28" s="38"/>
      <c r="FCH28" s="38"/>
      <c r="FCI28" s="38"/>
      <c r="FCJ28" s="38"/>
      <c r="FCK28" s="38"/>
      <c r="FCL28" s="38"/>
      <c r="FCM28" s="38"/>
      <c r="FCN28" s="38"/>
      <c r="FCO28" s="38"/>
      <c r="FCP28" s="38"/>
      <c r="FCQ28" s="38"/>
      <c r="FCR28" s="38"/>
      <c r="FCS28" s="38"/>
      <c r="FCT28" s="38"/>
      <c r="FCU28" s="38"/>
      <c r="FCV28" s="38"/>
      <c r="FCW28" s="38"/>
      <c r="FCX28" s="38"/>
      <c r="FCY28" s="38"/>
      <c r="FCZ28" s="38"/>
      <c r="FDA28" s="38"/>
      <c r="FDB28" s="38"/>
      <c r="FDC28" s="38"/>
      <c r="FDD28" s="38"/>
      <c r="FDE28" s="38"/>
      <c r="FDF28" s="38"/>
      <c r="FDG28" s="38"/>
      <c r="FDH28" s="38"/>
      <c r="FDI28" s="38"/>
      <c r="FDJ28" s="38"/>
      <c r="FDK28" s="38"/>
      <c r="FDL28" s="38"/>
      <c r="FDM28" s="38"/>
      <c r="FDN28" s="38"/>
      <c r="FDO28" s="38"/>
      <c r="FDP28" s="38"/>
      <c r="FDQ28" s="38"/>
      <c r="FDR28" s="38"/>
      <c r="FDS28" s="38"/>
      <c r="FDT28" s="38"/>
      <c r="FDU28" s="38"/>
      <c r="FDV28" s="38"/>
      <c r="FDW28" s="38"/>
      <c r="FDX28" s="38"/>
      <c r="FDY28" s="38"/>
      <c r="FDZ28" s="38"/>
      <c r="FEA28" s="38"/>
      <c r="FEB28" s="38"/>
      <c r="FEC28" s="38"/>
      <c r="FED28" s="38"/>
      <c r="FEE28" s="38"/>
      <c r="FEF28" s="38"/>
      <c r="FEG28" s="38"/>
      <c r="FEH28" s="38"/>
      <c r="FEI28" s="38"/>
      <c r="FEJ28" s="38"/>
      <c r="FEK28" s="38"/>
      <c r="FEL28" s="38"/>
      <c r="FEM28" s="38"/>
      <c r="FEN28" s="38"/>
      <c r="FEO28" s="38"/>
      <c r="FEP28" s="38"/>
      <c r="FEQ28" s="38"/>
      <c r="FER28" s="38"/>
      <c r="FES28" s="38"/>
      <c r="FET28" s="38"/>
      <c r="FEU28" s="38"/>
      <c r="FEV28" s="38"/>
      <c r="FEW28" s="38"/>
      <c r="FEX28" s="38"/>
      <c r="FEY28" s="38"/>
      <c r="FEZ28" s="38"/>
      <c r="FFA28" s="38"/>
      <c r="FFB28" s="38"/>
      <c r="FFC28" s="38"/>
      <c r="FFD28" s="38"/>
      <c r="FFE28" s="38"/>
      <c r="FFF28" s="38"/>
      <c r="FFG28" s="38"/>
      <c r="FFH28" s="38"/>
      <c r="FFI28" s="38"/>
      <c r="FFJ28" s="38"/>
      <c r="FFK28" s="38"/>
      <c r="FFL28" s="38"/>
      <c r="FFM28" s="38"/>
      <c r="FFN28" s="38"/>
      <c r="FFO28" s="38"/>
      <c r="FFP28" s="38"/>
      <c r="FFQ28" s="38"/>
      <c r="FFR28" s="38"/>
      <c r="FFS28" s="38"/>
      <c r="FFT28" s="38"/>
      <c r="FFU28" s="38"/>
      <c r="FFV28" s="38"/>
      <c r="FFW28" s="38"/>
      <c r="FFX28" s="38"/>
      <c r="FFY28" s="38"/>
      <c r="FFZ28" s="38"/>
      <c r="FGA28" s="38"/>
      <c r="FGB28" s="38"/>
      <c r="FGC28" s="38"/>
      <c r="FGD28" s="38"/>
      <c r="FGE28" s="38"/>
      <c r="FGF28" s="38"/>
      <c r="FGG28" s="38"/>
      <c r="FGH28" s="38"/>
      <c r="FGI28" s="38"/>
      <c r="FGJ28" s="38"/>
      <c r="FGK28" s="38"/>
      <c r="FGL28" s="38"/>
      <c r="FGM28" s="38"/>
      <c r="FGN28" s="38"/>
      <c r="FGO28" s="38"/>
      <c r="FGP28" s="38"/>
      <c r="FGQ28" s="38"/>
      <c r="FGR28" s="38"/>
      <c r="FGS28" s="38"/>
      <c r="FGT28" s="38"/>
      <c r="FGU28" s="38"/>
      <c r="FGV28" s="38"/>
      <c r="FGW28" s="38"/>
      <c r="FGX28" s="38"/>
      <c r="FGY28" s="38"/>
      <c r="FGZ28" s="38"/>
      <c r="FHA28" s="38"/>
      <c r="FHB28" s="38"/>
      <c r="FHC28" s="38"/>
      <c r="FHD28" s="38"/>
      <c r="FHE28" s="38"/>
      <c r="FHF28" s="38"/>
      <c r="FHG28" s="38"/>
      <c r="FHH28" s="38"/>
      <c r="FHI28" s="38"/>
      <c r="FHJ28" s="38"/>
      <c r="FHK28" s="38"/>
      <c r="FHL28" s="38"/>
      <c r="FHM28" s="38"/>
      <c r="FHN28" s="38"/>
      <c r="FHO28" s="38"/>
      <c r="FHP28" s="38"/>
      <c r="FHQ28" s="38"/>
      <c r="FHR28" s="38"/>
      <c r="FHS28" s="38"/>
      <c r="FHT28" s="38"/>
      <c r="FHU28" s="38"/>
      <c r="FHV28" s="38"/>
      <c r="FHW28" s="38"/>
      <c r="FHX28" s="38"/>
      <c r="FHY28" s="38"/>
      <c r="FHZ28" s="38"/>
      <c r="FIA28" s="38"/>
      <c r="FIB28" s="38"/>
      <c r="FIC28" s="38"/>
      <c r="FID28" s="38"/>
      <c r="FIE28" s="38"/>
      <c r="FIF28" s="38"/>
      <c r="FIG28" s="38"/>
      <c r="FIH28" s="38"/>
      <c r="FII28" s="38"/>
      <c r="FIJ28" s="38"/>
      <c r="FIK28" s="38"/>
      <c r="FIL28" s="38"/>
      <c r="FIM28" s="38"/>
      <c r="FIN28" s="38"/>
      <c r="FIO28" s="38"/>
      <c r="FIP28" s="38"/>
      <c r="FIQ28" s="38"/>
      <c r="FIR28" s="38"/>
      <c r="FIS28" s="38"/>
      <c r="FIT28" s="38"/>
      <c r="FIU28" s="38"/>
      <c r="FIV28" s="38"/>
      <c r="FIW28" s="38"/>
      <c r="FIX28" s="38"/>
      <c r="FIY28" s="38"/>
      <c r="FIZ28" s="38"/>
      <c r="FJA28" s="38"/>
      <c r="FJB28" s="38"/>
      <c r="FJC28" s="38"/>
      <c r="FJD28" s="38"/>
      <c r="FJE28" s="38"/>
      <c r="FJF28" s="38"/>
      <c r="FJG28" s="38"/>
      <c r="FJH28" s="38"/>
      <c r="FJI28" s="38"/>
      <c r="FJJ28" s="38"/>
      <c r="FJK28" s="38"/>
      <c r="FJL28" s="38"/>
      <c r="FJM28" s="38"/>
      <c r="FJN28" s="38"/>
      <c r="FJO28" s="38"/>
      <c r="FJP28" s="38"/>
      <c r="FJQ28" s="38"/>
      <c r="FJR28" s="38"/>
      <c r="FJS28" s="38"/>
      <c r="FJT28" s="38"/>
      <c r="FJU28" s="38"/>
      <c r="FJV28" s="38"/>
      <c r="FJW28" s="38"/>
      <c r="FJX28" s="38"/>
      <c r="FJY28" s="38"/>
      <c r="FJZ28" s="38"/>
      <c r="FKA28" s="38"/>
      <c r="FKB28" s="38"/>
      <c r="FKC28" s="38"/>
      <c r="FKD28" s="38"/>
      <c r="FKE28" s="38"/>
      <c r="FKF28" s="38"/>
      <c r="FKG28" s="38"/>
      <c r="FKH28" s="38"/>
      <c r="FKI28" s="38"/>
      <c r="FKJ28" s="38"/>
      <c r="FKK28" s="38"/>
      <c r="FKL28" s="38"/>
      <c r="FKM28" s="38"/>
      <c r="FKN28" s="38"/>
      <c r="FKO28" s="38"/>
      <c r="FKP28" s="38"/>
      <c r="FKQ28" s="38"/>
      <c r="FKR28" s="38"/>
      <c r="FKS28" s="38"/>
      <c r="FKT28" s="38"/>
      <c r="FKU28" s="38"/>
      <c r="FKV28" s="38"/>
      <c r="FKW28" s="38"/>
      <c r="FKX28" s="38"/>
      <c r="FKY28" s="38"/>
      <c r="FKZ28" s="38"/>
      <c r="FLA28" s="38"/>
      <c r="FLB28" s="38"/>
      <c r="FLC28" s="38"/>
      <c r="FLD28" s="38"/>
      <c r="FLE28" s="38"/>
      <c r="FLF28" s="38"/>
      <c r="FLG28" s="38"/>
      <c r="FLH28" s="38"/>
      <c r="FLI28" s="38"/>
      <c r="FLJ28" s="38"/>
      <c r="FLK28" s="38"/>
      <c r="FLL28" s="38"/>
      <c r="FLM28" s="38"/>
      <c r="FLN28" s="38"/>
      <c r="FLO28" s="38"/>
      <c r="FLP28" s="38"/>
      <c r="FLQ28" s="38"/>
      <c r="FLR28" s="38"/>
      <c r="FLS28" s="38"/>
      <c r="FLT28" s="38"/>
      <c r="FLU28" s="38"/>
      <c r="FLV28" s="38"/>
      <c r="FLW28" s="38"/>
      <c r="FLX28" s="38"/>
      <c r="FLY28" s="38"/>
      <c r="FLZ28" s="38"/>
      <c r="FMA28" s="38"/>
      <c r="FMB28" s="38"/>
      <c r="FMC28" s="38"/>
      <c r="FMD28" s="38"/>
      <c r="FME28" s="38"/>
      <c r="FMF28" s="38"/>
      <c r="FMG28" s="38"/>
      <c r="FMH28" s="38"/>
      <c r="FMI28" s="38"/>
      <c r="FMJ28" s="38"/>
      <c r="FMK28" s="38"/>
      <c r="FML28" s="38"/>
      <c r="FMM28" s="38"/>
      <c r="FMN28" s="38"/>
      <c r="FMO28" s="38"/>
      <c r="FMP28" s="38"/>
      <c r="FMQ28" s="38"/>
      <c r="FMR28" s="38"/>
      <c r="FMS28" s="38"/>
      <c r="FMT28" s="38"/>
      <c r="FMU28" s="38"/>
      <c r="FMV28" s="38"/>
      <c r="FMW28" s="38"/>
      <c r="FMX28" s="38"/>
      <c r="FMY28" s="38"/>
      <c r="FMZ28" s="38"/>
      <c r="FNA28" s="38"/>
      <c r="FNB28" s="38"/>
      <c r="FNC28" s="38"/>
      <c r="FND28" s="38"/>
      <c r="FNE28" s="38"/>
      <c r="FNF28" s="38"/>
      <c r="FNG28" s="38"/>
      <c r="FNH28" s="38"/>
      <c r="FNI28" s="38"/>
      <c r="FNJ28" s="38"/>
      <c r="FNK28" s="38"/>
      <c r="FNL28" s="38"/>
      <c r="FNM28" s="38"/>
      <c r="FNN28" s="38"/>
      <c r="FNO28" s="38"/>
      <c r="FNP28" s="38"/>
      <c r="FNQ28" s="38"/>
      <c r="FNR28" s="38"/>
      <c r="FNS28" s="38"/>
      <c r="FNT28" s="38"/>
      <c r="FNU28" s="38"/>
      <c r="FNV28" s="38"/>
      <c r="FNW28" s="38"/>
      <c r="FNX28" s="38"/>
      <c r="FNY28" s="38"/>
      <c r="FNZ28" s="38"/>
      <c r="FOA28" s="38"/>
      <c r="FOB28" s="38"/>
      <c r="FOC28" s="38"/>
      <c r="FOD28" s="38"/>
      <c r="FOE28" s="38"/>
      <c r="FOF28" s="38"/>
      <c r="FOG28" s="38"/>
      <c r="FOH28" s="38"/>
      <c r="FOI28" s="38"/>
      <c r="FOJ28" s="38"/>
      <c r="FOK28" s="38"/>
      <c r="FOL28" s="38"/>
      <c r="FOM28" s="38"/>
      <c r="FON28" s="38"/>
      <c r="FOO28" s="38"/>
      <c r="FOP28" s="38"/>
      <c r="FOQ28" s="38"/>
      <c r="FOR28" s="38"/>
      <c r="FOS28" s="38"/>
      <c r="FOT28" s="38"/>
      <c r="FOU28" s="38"/>
      <c r="FOV28" s="38"/>
      <c r="FOW28" s="38"/>
      <c r="FOX28" s="38"/>
      <c r="FOY28" s="38"/>
      <c r="FOZ28" s="38"/>
      <c r="FPA28" s="38"/>
      <c r="FPB28" s="38"/>
      <c r="FPC28" s="38"/>
      <c r="FPD28" s="38"/>
      <c r="FPE28" s="38"/>
      <c r="FPF28" s="38"/>
      <c r="FPG28" s="38"/>
      <c r="FPH28" s="38"/>
      <c r="FPI28" s="38"/>
      <c r="FPJ28" s="38"/>
      <c r="FPK28" s="38"/>
      <c r="FPL28" s="38"/>
      <c r="FPM28" s="38"/>
      <c r="FPN28" s="38"/>
      <c r="FPO28" s="38"/>
      <c r="FPP28" s="38"/>
      <c r="FPQ28" s="38"/>
      <c r="FPR28" s="38"/>
      <c r="FPS28" s="38"/>
      <c r="FPT28" s="38"/>
      <c r="FPU28" s="38"/>
      <c r="FPV28" s="38"/>
      <c r="FPW28" s="38"/>
      <c r="FPX28" s="38"/>
      <c r="FPY28" s="38"/>
      <c r="FPZ28" s="38"/>
      <c r="FQA28" s="38"/>
      <c r="FQB28" s="38"/>
      <c r="FQC28" s="38"/>
      <c r="FQD28" s="38"/>
      <c r="FQE28" s="38"/>
      <c r="FQF28" s="38"/>
      <c r="FQG28" s="38"/>
      <c r="FQH28" s="38"/>
      <c r="FQI28" s="38"/>
      <c r="FQJ28" s="38"/>
      <c r="FQK28" s="38"/>
      <c r="FQL28" s="38"/>
      <c r="FQM28" s="38"/>
      <c r="FQN28" s="38"/>
      <c r="FQO28" s="38"/>
      <c r="FQP28" s="38"/>
      <c r="FQQ28" s="38"/>
      <c r="FQR28" s="38"/>
      <c r="FQS28" s="38"/>
      <c r="FQT28" s="38"/>
      <c r="FQU28" s="38"/>
      <c r="FQV28" s="38"/>
      <c r="FQW28" s="38"/>
      <c r="FQX28" s="38"/>
      <c r="FQY28" s="38"/>
      <c r="FQZ28" s="38"/>
      <c r="FRA28" s="38"/>
      <c r="FRB28" s="38"/>
      <c r="FRC28" s="38"/>
      <c r="FRD28" s="38"/>
      <c r="FRE28" s="38"/>
      <c r="FRF28" s="38"/>
      <c r="FRG28" s="38"/>
      <c r="FRH28" s="38"/>
      <c r="FRI28" s="38"/>
      <c r="FRJ28" s="38"/>
      <c r="FRK28" s="38"/>
      <c r="FRL28" s="38"/>
      <c r="FRM28" s="38"/>
      <c r="FRN28" s="38"/>
      <c r="FRO28" s="38"/>
      <c r="FRP28" s="38"/>
      <c r="FRQ28" s="38"/>
      <c r="FRR28" s="38"/>
      <c r="FRS28" s="38"/>
      <c r="FRT28" s="38"/>
      <c r="FRU28" s="38"/>
      <c r="FRV28" s="38"/>
      <c r="FRW28" s="38"/>
      <c r="FRX28" s="38"/>
      <c r="FRY28" s="38"/>
      <c r="FRZ28" s="38"/>
      <c r="FSA28" s="38"/>
      <c r="FSB28" s="38"/>
      <c r="FSC28" s="38"/>
      <c r="FSD28" s="38"/>
      <c r="FSE28" s="38"/>
      <c r="FSF28" s="38"/>
      <c r="FSG28" s="38"/>
      <c r="FSH28" s="38"/>
      <c r="FSI28" s="38"/>
      <c r="FSJ28" s="38"/>
      <c r="FSK28" s="38"/>
      <c r="FSL28" s="38"/>
      <c r="FSM28" s="38"/>
      <c r="FSN28" s="38"/>
      <c r="FSO28" s="38"/>
      <c r="FSP28" s="38"/>
      <c r="FSQ28" s="38"/>
      <c r="FSR28" s="38"/>
      <c r="FSS28" s="38"/>
      <c r="FST28" s="38"/>
      <c r="FSU28" s="38"/>
      <c r="FSV28" s="38"/>
      <c r="FSW28" s="38"/>
      <c r="FSX28" s="38"/>
      <c r="FSY28" s="38"/>
      <c r="FSZ28" s="38"/>
      <c r="FTA28" s="38"/>
      <c r="FTB28" s="38"/>
      <c r="FTC28" s="38"/>
      <c r="FTD28" s="38"/>
      <c r="FTE28" s="38"/>
      <c r="FTF28" s="38"/>
      <c r="FTG28" s="38"/>
      <c r="FTH28" s="38"/>
      <c r="FTI28" s="38"/>
      <c r="FTJ28" s="38"/>
      <c r="FTK28" s="38"/>
      <c r="FTL28" s="38"/>
      <c r="FTM28" s="38"/>
      <c r="FTN28" s="38"/>
      <c r="FTO28" s="38"/>
      <c r="FTP28" s="38"/>
      <c r="FTQ28" s="38"/>
      <c r="FTR28" s="38"/>
      <c r="FTS28" s="38"/>
      <c r="FTT28" s="38"/>
      <c r="FTU28" s="38"/>
      <c r="FTV28" s="38"/>
      <c r="FTW28" s="38"/>
      <c r="FTX28" s="38"/>
      <c r="FTY28" s="38"/>
      <c r="FTZ28" s="38"/>
      <c r="FUA28" s="38"/>
      <c r="FUB28" s="38"/>
      <c r="FUC28" s="38"/>
      <c r="FUD28" s="38"/>
      <c r="FUE28" s="38"/>
      <c r="FUF28" s="38"/>
      <c r="FUG28" s="38"/>
      <c r="FUH28" s="38"/>
      <c r="FUI28" s="38"/>
      <c r="FUJ28" s="38"/>
      <c r="FUK28" s="38"/>
      <c r="FUL28" s="38"/>
      <c r="FUM28" s="38"/>
      <c r="FUN28" s="38"/>
      <c r="FUO28" s="38"/>
      <c r="FUP28" s="38"/>
      <c r="FUQ28" s="38"/>
      <c r="FUR28" s="38"/>
      <c r="FUS28" s="38"/>
      <c r="FUT28" s="38"/>
      <c r="FUU28" s="38"/>
      <c r="FUV28" s="38"/>
      <c r="FUW28" s="38"/>
      <c r="FUX28" s="38"/>
      <c r="FUY28" s="38"/>
      <c r="FUZ28" s="38"/>
      <c r="FVA28" s="38"/>
      <c r="FVB28" s="38"/>
      <c r="FVC28" s="38"/>
      <c r="FVD28" s="38"/>
      <c r="FVE28" s="38"/>
      <c r="FVF28" s="38"/>
      <c r="FVG28" s="38"/>
      <c r="FVH28" s="38"/>
      <c r="FVI28" s="38"/>
      <c r="FVJ28" s="38"/>
      <c r="FVK28" s="38"/>
      <c r="FVL28" s="38"/>
      <c r="FVM28" s="38"/>
      <c r="FVN28" s="38"/>
      <c r="FVO28" s="38"/>
      <c r="FVP28" s="38"/>
      <c r="FVQ28" s="38"/>
      <c r="FVR28" s="38"/>
      <c r="FVS28" s="38"/>
      <c r="FVT28" s="38"/>
      <c r="FVU28" s="38"/>
      <c r="FVV28" s="38"/>
      <c r="FVW28" s="38"/>
      <c r="FVX28" s="38"/>
      <c r="FVY28" s="38"/>
      <c r="FVZ28" s="38"/>
      <c r="FWA28" s="38"/>
      <c r="FWB28" s="38"/>
      <c r="FWC28" s="38"/>
      <c r="FWD28" s="38"/>
      <c r="FWE28" s="38"/>
      <c r="FWF28" s="38"/>
      <c r="FWG28" s="38"/>
      <c r="FWH28" s="38"/>
      <c r="FWI28" s="38"/>
      <c r="FWJ28" s="38"/>
      <c r="FWK28" s="38"/>
      <c r="FWL28" s="38"/>
      <c r="FWM28" s="38"/>
      <c r="FWN28" s="38"/>
      <c r="FWO28" s="38"/>
      <c r="FWP28" s="38"/>
      <c r="FWQ28" s="38"/>
      <c r="FWR28" s="38"/>
      <c r="FWS28" s="38"/>
      <c r="FWT28" s="38"/>
      <c r="FWU28" s="38"/>
      <c r="FWV28" s="38"/>
      <c r="FWW28" s="38"/>
      <c r="FWX28" s="38"/>
      <c r="FWY28" s="38"/>
      <c r="FWZ28" s="38"/>
      <c r="FXA28" s="38"/>
      <c r="FXB28" s="38"/>
      <c r="FXC28" s="38"/>
      <c r="FXD28" s="38"/>
      <c r="FXE28" s="38"/>
      <c r="FXF28" s="38"/>
      <c r="FXG28" s="38"/>
      <c r="FXH28" s="38"/>
      <c r="FXI28" s="38"/>
      <c r="FXJ28" s="38"/>
      <c r="FXK28" s="38"/>
      <c r="FXL28" s="38"/>
      <c r="FXM28" s="38"/>
      <c r="FXN28" s="38"/>
      <c r="FXO28" s="38"/>
      <c r="FXP28" s="38"/>
      <c r="FXQ28" s="38"/>
      <c r="FXR28" s="38"/>
      <c r="FXS28" s="38"/>
      <c r="FXT28" s="38"/>
      <c r="FXU28" s="38"/>
      <c r="FXV28" s="38"/>
      <c r="FXW28" s="38"/>
      <c r="FXX28" s="38"/>
      <c r="FXY28" s="38"/>
      <c r="FXZ28" s="38"/>
      <c r="FYA28" s="38"/>
      <c r="FYB28" s="38"/>
      <c r="FYC28" s="38"/>
      <c r="FYD28" s="38"/>
      <c r="FYE28" s="38"/>
      <c r="FYF28" s="38"/>
      <c r="FYG28" s="38"/>
      <c r="FYH28" s="38"/>
      <c r="FYI28" s="38"/>
      <c r="FYJ28" s="38"/>
      <c r="FYK28" s="38"/>
      <c r="FYL28" s="38"/>
      <c r="FYM28" s="38"/>
      <c r="FYN28" s="38"/>
      <c r="FYO28" s="38"/>
      <c r="FYP28" s="38"/>
      <c r="FYQ28" s="38"/>
      <c r="FYR28" s="38"/>
      <c r="FYS28" s="38"/>
      <c r="FYT28" s="38"/>
      <c r="FYU28" s="38"/>
      <c r="FYV28" s="38"/>
      <c r="FYW28" s="38"/>
      <c r="FYX28" s="38"/>
      <c r="FYY28" s="38"/>
      <c r="FYZ28" s="38"/>
      <c r="FZA28" s="38"/>
      <c r="FZB28" s="38"/>
      <c r="FZC28" s="38"/>
      <c r="FZD28" s="38"/>
      <c r="FZE28" s="38"/>
      <c r="FZF28" s="38"/>
      <c r="FZG28" s="38"/>
      <c r="FZH28" s="38"/>
      <c r="FZI28" s="38"/>
      <c r="FZJ28" s="38"/>
      <c r="FZK28" s="38"/>
      <c r="FZL28" s="38"/>
      <c r="FZM28" s="38"/>
      <c r="FZN28" s="38"/>
      <c r="FZO28" s="38"/>
      <c r="FZP28" s="38"/>
      <c r="FZQ28" s="38"/>
      <c r="FZR28" s="38"/>
      <c r="FZS28" s="38"/>
      <c r="FZT28" s="38"/>
      <c r="FZU28" s="38"/>
      <c r="FZV28" s="38"/>
      <c r="FZW28" s="38"/>
      <c r="FZX28" s="38"/>
      <c r="FZY28" s="38"/>
      <c r="FZZ28" s="38"/>
      <c r="GAA28" s="38"/>
      <c r="GAB28" s="38"/>
      <c r="GAC28" s="38"/>
      <c r="GAD28" s="38"/>
      <c r="GAE28" s="38"/>
      <c r="GAF28" s="38"/>
      <c r="GAG28" s="38"/>
      <c r="GAH28" s="38"/>
      <c r="GAI28" s="38"/>
      <c r="GAJ28" s="38"/>
      <c r="GAK28" s="38"/>
      <c r="GAL28" s="38"/>
      <c r="GAM28" s="38"/>
      <c r="GAN28" s="38"/>
      <c r="GAO28" s="38"/>
      <c r="GAP28" s="38"/>
      <c r="GAQ28" s="38"/>
      <c r="GAR28" s="38"/>
      <c r="GAS28" s="38"/>
      <c r="GAT28" s="38"/>
      <c r="GAU28" s="38"/>
      <c r="GAV28" s="38"/>
      <c r="GAW28" s="38"/>
      <c r="GAX28" s="38"/>
      <c r="GAY28" s="38"/>
      <c r="GAZ28" s="38"/>
      <c r="GBA28" s="38"/>
      <c r="GBB28" s="38"/>
      <c r="GBC28" s="38"/>
      <c r="GBD28" s="38"/>
      <c r="GBE28" s="38"/>
      <c r="GBF28" s="38"/>
      <c r="GBG28" s="38"/>
      <c r="GBH28" s="38"/>
      <c r="GBI28" s="38"/>
      <c r="GBJ28" s="38"/>
      <c r="GBK28" s="38"/>
      <c r="GBL28" s="38"/>
      <c r="GBM28" s="38"/>
      <c r="GBN28" s="38"/>
      <c r="GBO28" s="38"/>
      <c r="GBP28" s="38"/>
      <c r="GBQ28" s="38"/>
      <c r="GBR28" s="38"/>
      <c r="GBS28" s="38"/>
      <c r="GBT28" s="38"/>
      <c r="GBU28" s="38"/>
      <c r="GBV28" s="38"/>
      <c r="GBW28" s="38"/>
      <c r="GBX28" s="38"/>
      <c r="GBY28" s="38"/>
      <c r="GBZ28" s="38"/>
      <c r="GCA28" s="38"/>
      <c r="GCB28" s="38"/>
      <c r="GCC28" s="38"/>
      <c r="GCD28" s="38"/>
      <c r="GCE28" s="38"/>
      <c r="GCF28" s="38"/>
      <c r="GCG28" s="38"/>
      <c r="GCH28" s="38"/>
      <c r="GCI28" s="38"/>
      <c r="GCJ28" s="38"/>
      <c r="GCK28" s="38"/>
      <c r="GCL28" s="38"/>
      <c r="GCM28" s="38"/>
      <c r="GCN28" s="38"/>
      <c r="GCO28" s="38"/>
      <c r="GCP28" s="38"/>
      <c r="GCQ28" s="38"/>
      <c r="GCR28" s="38"/>
      <c r="GCS28" s="38"/>
      <c r="GCT28" s="38"/>
      <c r="GCU28" s="38"/>
      <c r="GCV28" s="38"/>
      <c r="GCW28" s="38"/>
      <c r="GCX28" s="38"/>
      <c r="GCY28" s="38"/>
      <c r="GCZ28" s="38"/>
      <c r="GDA28" s="38"/>
      <c r="GDB28" s="38"/>
      <c r="GDC28" s="38"/>
      <c r="GDD28" s="38"/>
      <c r="GDE28" s="38"/>
      <c r="GDF28" s="38"/>
      <c r="GDG28" s="38"/>
      <c r="GDH28" s="38"/>
      <c r="GDI28" s="38"/>
      <c r="GDJ28" s="38"/>
      <c r="GDK28" s="38"/>
      <c r="GDL28" s="38"/>
      <c r="GDM28" s="38"/>
      <c r="GDN28" s="38"/>
      <c r="GDO28" s="38"/>
      <c r="GDP28" s="38"/>
      <c r="GDQ28" s="38"/>
      <c r="GDR28" s="38"/>
      <c r="GDS28" s="38"/>
      <c r="GDT28" s="38"/>
      <c r="GDU28" s="38"/>
      <c r="GDV28" s="38"/>
      <c r="GDW28" s="38"/>
      <c r="GDX28" s="38"/>
      <c r="GDY28" s="38"/>
      <c r="GDZ28" s="38"/>
      <c r="GEA28" s="38"/>
      <c r="GEB28" s="38"/>
      <c r="GEC28" s="38"/>
      <c r="GED28" s="38"/>
      <c r="GEE28" s="38"/>
      <c r="GEF28" s="38"/>
      <c r="GEG28" s="38"/>
      <c r="GEH28" s="38"/>
      <c r="GEI28" s="38"/>
      <c r="GEJ28" s="38"/>
      <c r="GEK28" s="38"/>
      <c r="GEL28" s="38"/>
      <c r="GEM28" s="38"/>
      <c r="GEN28" s="38"/>
      <c r="GEO28" s="38"/>
      <c r="GEP28" s="38"/>
      <c r="GEQ28" s="38"/>
      <c r="GER28" s="38"/>
      <c r="GES28" s="38"/>
      <c r="GET28" s="38"/>
      <c r="GEU28" s="38"/>
      <c r="GEV28" s="38"/>
      <c r="GEW28" s="38"/>
      <c r="GEX28" s="38"/>
      <c r="GEY28" s="38"/>
      <c r="GEZ28" s="38"/>
      <c r="GFA28" s="38"/>
      <c r="GFB28" s="38"/>
      <c r="GFC28" s="38"/>
      <c r="GFD28" s="38"/>
      <c r="GFE28" s="38"/>
      <c r="GFF28" s="38"/>
      <c r="GFG28" s="38"/>
      <c r="GFH28" s="38"/>
      <c r="GFI28" s="38"/>
      <c r="GFJ28" s="38"/>
      <c r="GFK28" s="38"/>
      <c r="GFL28" s="38"/>
      <c r="GFM28" s="38"/>
      <c r="GFN28" s="38"/>
      <c r="GFO28" s="38"/>
      <c r="GFP28" s="38"/>
      <c r="GFQ28" s="38"/>
      <c r="GFR28" s="38"/>
      <c r="GFS28" s="38"/>
      <c r="GFT28" s="38"/>
      <c r="GFU28" s="38"/>
      <c r="GFV28" s="38"/>
      <c r="GFW28" s="38"/>
      <c r="GFX28" s="38"/>
      <c r="GFY28" s="38"/>
      <c r="GFZ28" s="38"/>
      <c r="GGA28" s="38"/>
      <c r="GGB28" s="38"/>
      <c r="GGC28" s="38"/>
      <c r="GGD28" s="38"/>
      <c r="GGE28" s="38"/>
      <c r="GGF28" s="38"/>
      <c r="GGG28" s="38"/>
      <c r="GGH28" s="38"/>
      <c r="GGI28" s="38"/>
      <c r="GGJ28" s="38"/>
      <c r="GGK28" s="38"/>
      <c r="GGL28" s="38"/>
      <c r="GGM28" s="38"/>
      <c r="GGN28" s="38"/>
      <c r="GGO28" s="38"/>
      <c r="GGP28" s="38"/>
      <c r="GGQ28" s="38"/>
      <c r="GGR28" s="38"/>
      <c r="GGS28" s="38"/>
      <c r="GGT28" s="38"/>
      <c r="GGU28" s="38"/>
      <c r="GGV28" s="38"/>
      <c r="GGW28" s="38"/>
      <c r="GGX28" s="38"/>
      <c r="GGY28" s="38"/>
      <c r="GGZ28" s="38"/>
      <c r="GHA28" s="38"/>
      <c r="GHB28" s="38"/>
      <c r="GHC28" s="38"/>
      <c r="GHD28" s="38"/>
      <c r="GHE28" s="38"/>
      <c r="GHF28" s="38"/>
      <c r="GHG28" s="38"/>
      <c r="GHH28" s="38"/>
      <c r="GHI28" s="38"/>
      <c r="GHJ28" s="38"/>
      <c r="GHK28" s="38"/>
      <c r="GHL28" s="38"/>
      <c r="GHM28" s="38"/>
      <c r="GHN28" s="38"/>
      <c r="GHO28" s="38"/>
      <c r="GHP28" s="38"/>
      <c r="GHQ28" s="38"/>
      <c r="GHR28" s="38"/>
      <c r="GHS28" s="38"/>
      <c r="GHT28" s="38"/>
      <c r="GHU28" s="38"/>
      <c r="GHV28" s="38"/>
      <c r="GHW28" s="38"/>
      <c r="GHX28" s="38"/>
      <c r="GHY28" s="38"/>
      <c r="GHZ28" s="38"/>
      <c r="GIA28" s="38"/>
      <c r="GIB28" s="38"/>
      <c r="GIC28" s="38"/>
      <c r="GID28" s="38"/>
      <c r="GIE28" s="38"/>
      <c r="GIF28" s="38"/>
      <c r="GIG28" s="38"/>
      <c r="GIH28" s="38"/>
      <c r="GII28" s="38"/>
      <c r="GIJ28" s="38"/>
      <c r="GIK28" s="38"/>
      <c r="GIL28" s="38"/>
      <c r="GIM28" s="38"/>
      <c r="GIN28" s="38"/>
      <c r="GIO28" s="38"/>
      <c r="GIP28" s="38"/>
      <c r="GIQ28" s="38"/>
      <c r="GIR28" s="38"/>
      <c r="GIS28" s="38"/>
      <c r="GIT28" s="38"/>
      <c r="GIU28" s="38"/>
      <c r="GIV28" s="38"/>
      <c r="GIW28" s="38"/>
      <c r="GIX28" s="38"/>
      <c r="GIY28" s="38"/>
      <c r="GIZ28" s="38"/>
      <c r="GJA28" s="38"/>
      <c r="GJB28" s="38"/>
      <c r="GJC28" s="38"/>
      <c r="GJD28" s="38"/>
      <c r="GJE28" s="38"/>
      <c r="GJF28" s="38"/>
      <c r="GJG28" s="38"/>
      <c r="GJH28" s="38"/>
      <c r="GJI28" s="38"/>
      <c r="GJJ28" s="38"/>
      <c r="GJK28" s="38"/>
      <c r="GJL28" s="38"/>
      <c r="GJM28" s="38"/>
      <c r="GJN28" s="38"/>
      <c r="GJO28" s="38"/>
      <c r="GJP28" s="38"/>
      <c r="GJQ28" s="38"/>
      <c r="GJR28" s="38"/>
      <c r="GJS28" s="38"/>
      <c r="GJT28" s="38"/>
      <c r="GJU28" s="38"/>
      <c r="GJV28" s="38"/>
      <c r="GJW28" s="38"/>
      <c r="GJX28" s="38"/>
      <c r="GJY28" s="38"/>
      <c r="GJZ28" s="38"/>
      <c r="GKA28" s="38"/>
      <c r="GKB28" s="38"/>
      <c r="GKC28" s="38"/>
      <c r="GKD28" s="38"/>
      <c r="GKE28" s="38"/>
      <c r="GKF28" s="38"/>
      <c r="GKG28" s="38"/>
      <c r="GKH28" s="38"/>
      <c r="GKI28" s="38"/>
      <c r="GKJ28" s="38"/>
      <c r="GKK28" s="38"/>
      <c r="GKL28" s="38"/>
      <c r="GKM28" s="38"/>
      <c r="GKN28" s="38"/>
      <c r="GKO28" s="38"/>
      <c r="GKP28" s="38"/>
      <c r="GKQ28" s="38"/>
      <c r="GKR28" s="38"/>
      <c r="GKS28" s="38"/>
      <c r="GKT28" s="38"/>
      <c r="GKU28" s="38"/>
      <c r="GKV28" s="38"/>
      <c r="GKW28" s="38"/>
      <c r="GKX28" s="38"/>
      <c r="GKY28" s="38"/>
      <c r="GKZ28" s="38"/>
      <c r="GLA28" s="38"/>
      <c r="GLB28" s="38"/>
      <c r="GLC28" s="38"/>
      <c r="GLD28" s="38"/>
      <c r="GLE28" s="38"/>
      <c r="GLF28" s="38"/>
      <c r="GLG28" s="38"/>
      <c r="GLH28" s="38"/>
      <c r="GLI28" s="38"/>
      <c r="GLJ28" s="38"/>
      <c r="GLK28" s="38"/>
      <c r="GLL28" s="38"/>
      <c r="GLM28" s="38"/>
      <c r="GLN28" s="38"/>
      <c r="GLO28" s="38"/>
      <c r="GLP28" s="38"/>
      <c r="GLQ28" s="38"/>
      <c r="GLR28" s="38"/>
      <c r="GLS28" s="38"/>
      <c r="GLT28" s="38"/>
      <c r="GLU28" s="38"/>
      <c r="GLV28" s="38"/>
      <c r="GLW28" s="38"/>
      <c r="GLX28" s="38"/>
      <c r="GLY28" s="38"/>
      <c r="GLZ28" s="38"/>
      <c r="GMA28" s="38"/>
      <c r="GMB28" s="38"/>
      <c r="GMC28" s="38"/>
      <c r="GMD28" s="38"/>
      <c r="GME28" s="38"/>
      <c r="GMF28" s="38"/>
      <c r="GMG28" s="38"/>
      <c r="GMH28" s="38"/>
      <c r="GMI28" s="38"/>
      <c r="GMJ28" s="38"/>
      <c r="GMK28" s="38"/>
      <c r="GML28" s="38"/>
      <c r="GMM28" s="38"/>
      <c r="GMN28" s="38"/>
      <c r="GMO28" s="38"/>
      <c r="GMP28" s="38"/>
      <c r="GMQ28" s="38"/>
      <c r="GMR28" s="38"/>
      <c r="GMS28" s="38"/>
      <c r="GMT28" s="38"/>
      <c r="GMU28" s="38"/>
      <c r="GMV28" s="38"/>
      <c r="GMW28" s="38"/>
      <c r="GMX28" s="38"/>
      <c r="GMY28" s="38"/>
      <c r="GMZ28" s="38"/>
      <c r="GNA28" s="38"/>
      <c r="GNB28" s="38"/>
      <c r="GNC28" s="38"/>
      <c r="GND28" s="38"/>
      <c r="GNE28" s="38"/>
      <c r="GNF28" s="38"/>
      <c r="GNG28" s="38"/>
      <c r="GNH28" s="38"/>
      <c r="GNI28" s="38"/>
      <c r="GNJ28" s="38"/>
      <c r="GNK28" s="38"/>
      <c r="GNL28" s="38"/>
      <c r="GNM28" s="38"/>
      <c r="GNN28" s="38"/>
      <c r="GNO28" s="38"/>
      <c r="GNP28" s="38"/>
      <c r="GNQ28" s="38"/>
      <c r="GNR28" s="38"/>
      <c r="GNS28" s="38"/>
      <c r="GNT28" s="38"/>
      <c r="GNU28" s="38"/>
      <c r="GNV28" s="38"/>
      <c r="GNW28" s="38"/>
      <c r="GNX28" s="38"/>
      <c r="GNY28" s="38"/>
      <c r="GNZ28" s="38"/>
      <c r="GOA28" s="38"/>
      <c r="GOB28" s="38"/>
      <c r="GOC28" s="38"/>
      <c r="GOD28" s="38"/>
      <c r="GOE28" s="38"/>
      <c r="GOF28" s="38"/>
      <c r="GOG28" s="38"/>
      <c r="GOH28" s="38"/>
      <c r="GOI28" s="38"/>
      <c r="GOJ28" s="38"/>
      <c r="GOK28" s="38"/>
      <c r="GOL28" s="38"/>
      <c r="GOM28" s="38"/>
      <c r="GON28" s="38"/>
      <c r="GOO28" s="38"/>
      <c r="GOP28" s="38"/>
      <c r="GOQ28" s="38"/>
      <c r="GOR28" s="38"/>
      <c r="GOS28" s="38"/>
      <c r="GOT28" s="38"/>
      <c r="GOU28" s="38"/>
      <c r="GOV28" s="38"/>
      <c r="GOW28" s="38"/>
      <c r="GOX28" s="38"/>
      <c r="GOY28" s="38"/>
      <c r="GOZ28" s="38"/>
      <c r="GPA28" s="38"/>
      <c r="GPB28" s="38"/>
      <c r="GPC28" s="38"/>
      <c r="GPD28" s="38"/>
      <c r="GPE28" s="38"/>
      <c r="GPF28" s="38"/>
      <c r="GPG28" s="38"/>
      <c r="GPH28" s="38"/>
      <c r="GPI28" s="38"/>
      <c r="GPJ28" s="38"/>
      <c r="GPK28" s="38"/>
      <c r="GPL28" s="38"/>
      <c r="GPM28" s="38"/>
      <c r="GPN28" s="38"/>
      <c r="GPO28" s="38"/>
      <c r="GPP28" s="38"/>
      <c r="GPQ28" s="38"/>
      <c r="GPR28" s="38"/>
      <c r="GPS28" s="38"/>
      <c r="GPT28" s="38"/>
      <c r="GPU28" s="38"/>
      <c r="GPV28" s="38"/>
      <c r="GPW28" s="38"/>
      <c r="GPX28" s="38"/>
      <c r="GPY28" s="38"/>
      <c r="GPZ28" s="38"/>
      <c r="GQA28" s="38"/>
      <c r="GQB28" s="38"/>
      <c r="GQC28" s="38"/>
      <c r="GQD28" s="38"/>
      <c r="GQE28" s="38"/>
      <c r="GQF28" s="38"/>
      <c r="GQG28" s="38"/>
      <c r="GQH28" s="38"/>
      <c r="GQI28" s="38"/>
      <c r="GQJ28" s="38"/>
      <c r="GQK28" s="38"/>
      <c r="GQL28" s="38"/>
      <c r="GQM28" s="38"/>
      <c r="GQN28" s="38"/>
      <c r="GQO28" s="38"/>
      <c r="GQP28" s="38"/>
      <c r="GQQ28" s="38"/>
      <c r="GQR28" s="38"/>
      <c r="GQS28" s="38"/>
      <c r="GQT28" s="38"/>
      <c r="GQU28" s="38"/>
      <c r="GQV28" s="38"/>
      <c r="GQW28" s="38"/>
      <c r="GQX28" s="38"/>
      <c r="GQY28" s="38"/>
      <c r="GQZ28" s="38"/>
      <c r="GRA28" s="38"/>
      <c r="GRB28" s="38"/>
      <c r="GRC28" s="38"/>
      <c r="GRD28" s="38"/>
      <c r="GRE28" s="38"/>
      <c r="GRF28" s="38"/>
      <c r="GRG28" s="38"/>
      <c r="GRH28" s="38"/>
      <c r="GRI28" s="38"/>
      <c r="GRJ28" s="38"/>
      <c r="GRK28" s="38"/>
      <c r="GRL28" s="38"/>
      <c r="GRM28" s="38"/>
      <c r="GRN28" s="38"/>
      <c r="GRO28" s="38"/>
      <c r="GRP28" s="38"/>
      <c r="GRQ28" s="38"/>
      <c r="GRR28" s="38"/>
      <c r="GRS28" s="38"/>
      <c r="GRT28" s="38"/>
      <c r="GRU28" s="38"/>
      <c r="GRV28" s="38"/>
      <c r="GRW28" s="38"/>
      <c r="GRX28" s="38"/>
      <c r="GRY28" s="38"/>
      <c r="GRZ28" s="38"/>
      <c r="GSA28" s="38"/>
      <c r="GSB28" s="38"/>
      <c r="GSC28" s="38"/>
      <c r="GSD28" s="38"/>
      <c r="GSE28" s="38"/>
      <c r="GSF28" s="38"/>
      <c r="GSG28" s="38"/>
      <c r="GSH28" s="38"/>
      <c r="GSI28" s="38"/>
      <c r="GSJ28" s="38"/>
      <c r="GSK28" s="38"/>
      <c r="GSL28" s="38"/>
      <c r="GSM28" s="38"/>
      <c r="GSN28" s="38"/>
      <c r="GSO28" s="38"/>
      <c r="GSP28" s="38"/>
      <c r="GSQ28" s="38"/>
      <c r="GSR28" s="38"/>
      <c r="GSS28" s="38"/>
      <c r="GST28" s="38"/>
      <c r="GSU28" s="38"/>
      <c r="GSV28" s="38"/>
      <c r="GSW28" s="38"/>
      <c r="GSX28" s="38"/>
      <c r="GSY28" s="38"/>
      <c r="GSZ28" s="38"/>
      <c r="GTA28" s="38"/>
      <c r="GTB28" s="38"/>
      <c r="GTC28" s="38"/>
      <c r="GTD28" s="38"/>
      <c r="GTE28" s="38"/>
      <c r="GTF28" s="38"/>
      <c r="GTG28" s="38"/>
      <c r="GTH28" s="38"/>
      <c r="GTI28" s="38"/>
      <c r="GTJ28" s="38"/>
      <c r="GTK28" s="38"/>
      <c r="GTL28" s="38"/>
      <c r="GTM28" s="38"/>
      <c r="GTN28" s="38"/>
      <c r="GTO28" s="38"/>
      <c r="GTP28" s="38"/>
      <c r="GTQ28" s="38"/>
      <c r="GTR28" s="38"/>
      <c r="GTS28" s="38"/>
      <c r="GTT28" s="38"/>
      <c r="GTU28" s="38"/>
      <c r="GTV28" s="38"/>
      <c r="GTW28" s="38"/>
      <c r="GTX28" s="38"/>
      <c r="GTY28" s="38"/>
      <c r="GTZ28" s="38"/>
      <c r="GUA28" s="38"/>
      <c r="GUB28" s="38"/>
      <c r="GUC28" s="38"/>
      <c r="GUD28" s="38"/>
      <c r="GUE28" s="38"/>
      <c r="GUF28" s="38"/>
      <c r="GUG28" s="38"/>
      <c r="GUH28" s="38"/>
      <c r="GUI28" s="38"/>
      <c r="GUJ28" s="38"/>
      <c r="GUK28" s="38"/>
      <c r="GUL28" s="38"/>
      <c r="GUM28" s="38"/>
      <c r="GUN28" s="38"/>
      <c r="GUO28" s="38"/>
      <c r="GUP28" s="38"/>
      <c r="GUQ28" s="38"/>
      <c r="GUR28" s="38"/>
      <c r="GUS28" s="38"/>
      <c r="GUT28" s="38"/>
      <c r="GUU28" s="38"/>
      <c r="GUV28" s="38"/>
      <c r="GUW28" s="38"/>
      <c r="GUX28" s="38"/>
      <c r="GUY28" s="38"/>
      <c r="GUZ28" s="38"/>
      <c r="GVA28" s="38"/>
      <c r="GVB28" s="38"/>
      <c r="GVC28" s="38"/>
      <c r="GVD28" s="38"/>
      <c r="GVE28" s="38"/>
      <c r="GVF28" s="38"/>
      <c r="GVG28" s="38"/>
      <c r="GVH28" s="38"/>
      <c r="GVI28" s="38"/>
      <c r="GVJ28" s="38"/>
      <c r="GVK28" s="38"/>
      <c r="GVL28" s="38"/>
      <c r="GVM28" s="38"/>
      <c r="GVN28" s="38"/>
      <c r="GVO28" s="38"/>
      <c r="GVP28" s="38"/>
      <c r="GVQ28" s="38"/>
      <c r="GVR28" s="38"/>
      <c r="GVS28" s="38"/>
      <c r="GVT28" s="38"/>
      <c r="GVU28" s="38"/>
      <c r="GVV28" s="38"/>
      <c r="GVW28" s="38"/>
      <c r="GVX28" s="38"/>
      <c r="GVY28" s="38"/>
      <c r="GVZ28" s="38"/>
      <c r="GWA28" s="38"/>
      <c r="GWB28" s="38"/>
      <c r="GWC28" s="38"/>
      <c r="GWD28" s="38"/>
      <c r="GWE28" s="38"/>
      <c r="GWF28" s="38"/>
      <c r="GWG28" s="38"/>
      <c r="GWH28" s="38"/>
      <c r="GWI28" s="38"/>
      <c r="GWJ28" s="38"/>
      <c r="GWK28" s="38"/>
      <c r="GWL28" s="38"/>
      <c r="GWM28" s="38"/>
      <c r="GWN28" s="38"/>
      <c r="GWO28" s="38"/>
      <c r="GWP28" s="38"/>
      <c r="GWQ28" s="38"/>
      <c r="GWR28" s="38"/>
      <c r="GWS28" s="38"/>
      <c r="GWT28" s="38"/>
      <c r="GWU28" s="38"/>
      <c r="GWV28" s="38"/>
      <c r="GWW28" s="38"/>
      <c r="GWX28" s="38"/>
      <c r="GWY28" s="38"/>
      <c r="GWZ28" s="38"/>
      <c r="GXA28" s="38"/>
      <c r="GXB28" s="38"/>
      <c r="GXC28" s="38"/>
      <c r="GXD28" s="38"/>
      <c r="GXE28" s="38"/>
      <c r="GXF28" s="38"/>
      <c r="GXG28" s="38"/>
      <c r="GXH28" s="38"/>
      <c r="GXI28" s="38"/>
      <c r="GXJ28" s="38"/>
      <c r="GXK28" s="38"/>
      <c r="GXL28" s="38"/>
      <c r="GXM28" s="38"/>
      <c r="GXN28" s="38"/>
      <c r="GXO28" s="38"/>
      <c r="GXP28" s="38"/>
      <c r="GXQ28" s="38"/>
      <c r="GXR28" s="38"/>
      <c r="GXS28" s="38"/>
      <c r="GXT28" s="38"/>
      <c r="GXU28" s="38"/>
      <c r="GXV28" s="38"/>
      <c r="GXW28" s="38"/>
      <c r="GXX28" s="38"/>
      <c r="GXY28" s="38"/>
      <c r="GXZ28" s="38"/>
      <c r="GYA28" s="38"/>
      <c r="GYB28" s="38"/>
      <c r="GYC28" s="38"/>
      <c r="GYD28" s="38"/>
      <c r="GYE28" s="38"/>
      <c r="GYF28" s="38"/>
      <c r="GYG28" s="38"/>
      <c r="GYH28" s="38"/>
      <c r="GYI28" s="38"/>
      <c r="GYJ28" s="38"/>
      <c r="GYK28" s="38"/>
      <c r="GYL28" s="38"/>
      <c r="GYM28" s="38"/>
      <c r="GYN28" s="38"/>
      <c r="GYO28" s="38"/>
      <c r="GYP28" s="38"/>
      <c r="GYQ28" s="38"/>
      <c r="GYR28" s="38"/>
      <c r="GYS28" s="38"/>
      <c r="GYT28" s="38"/>
      <c r="GYU28" s="38"/>
      <c r="GYV28" s="38"/>
      <c r="GYW28" s="38"/>
      <c r="GYX28" s="38"/>
      <c r="GYY28" s="38"/>
      <c r="GYZ28" s="38"/>
      <c r="GZA28" s="38"/>
      <c r="GZB28" s="38"/>
      <c r="GZC28" s="38"/>
      <c r="GZD28" s="38"/>
      <c r="GZE28" s="38"/>
      <c r="GZF28" s="38"/>
      <c r="GZG28" s="38"/>
      <c r="GZH28" s="38"/>
      <c r="GZI28" s="38"/>
      <c r="GZJ28" s="38"/>
      <c r="GZK28" s="38"/>
      <c r="GZL28" s="38"/>
      <c r="GZM28" s="38"/>
      <c r="GZN28" s="38"/>
      <c r="GZO28" s="38"/>
      <c r="GZP28" s="38"/>
      <c r="GZQ28" s="38"/>
      <c r="GZR28" s="38"/>
      <c r="GZS28" s="38"/>
      <c r="GZT28" s="38"/>
      <c r="GZU28" s="38"/>
      <c r="GZV28" s="38"/>
      <c r="GZW28" s="38"/>
      <c r="GZX28" s="38"/>
      <c r="GZY28" s="38"/>
      <c r="GZZ28" s="38"/>
      <c r="HAA28" s="38"/>
      <c r="HAB28" s="38"/>
      <c r="HAC28" s="38"/>
      <c r="HAD28" s="38"/>
      <c r="HAE28" s="38"/>
      <c r="HAF28" s="38"/>
      <c r="HAG28" s="38"/>
      <c r="HAH28" s="38"/>
      <c r="HAI28" s="38"/>
      <c r="HAJ28" s="38"/>
      <c r="HAK28" s="38"/>
      <c r="HAL28" s="38"/>
      <c r="HAM28" s="38"/>
      <c r="HAN28" s="38"/>
      <c r="HAO28" s="38"/>
      <c r="HAP28" s="38"/>
      <c r="HAQ28" s="38"/>
      <c r="HAR28" s="38"/>
      <c r="HAS28" s="38"/>
      <c r="HAT28" s="38"/>
      <c r="HAU28" s="38"/>
      <c r="HAV28" s="38"/>
      <c r="HAW28" s="38"/>
      <c r="HAX28" s="38"/>
      <c r="HAY28" s="38"/>
      <c r="HAZ28" s="38"/>
      <c r="HBA28" s="38"/>
      <c r="HBB28" s="38"/>
      <c r="HBC28" s="38"/>
      <c r="HBD28" s="38"/>
      <c r="HBE28" s="38"/>
      <c r="HBF28" s="38"/>
      <c r="HBG28" s="38"/>
      <c r="HBH28" s="38"/>
      <c r="HBI28" s="38"/>
      <c r="HBJ28" s="38"/>
      <c r="HBK28" s="38"/>
      <c r="HBL28" s="38"/>
      <c r="HBM28" s="38"/>
      <c r="HBN28" s="38"/>
      <c r="HBO28" s="38"/>
      <c r="HBP28" s="38"/>
      <c r="HBQ28" s="38"/>
      <c r="HBR28" s="38"/>
      <c r="HBS28" s="38"/>
      <c r="HBT28" s="38"/>
      <c r="HBU28" s="38"/>
      <c r="HBV28" s="38"/>
      <c r="HBW28" s="38"/>
      <c r="HBX28" s="38"/>
      <c r="HBY28" s="38"/>
      <c r="HBZ28" s="38"/>
      <c r="HCA28" s="38"/>
      <c r="HCB28" s="38"/>
      <c r="HCC28" s="38"/>
      <c r="HCD28" s="38"/>
      <c r="HCE28" s="38"/>
      <c r="HCF28" s="38"/>
      <c r="HCG28" s="38"/>
      <c r="HCH28" s="38"/>
      <c r="HCI28" s="38"/>
      <c r="HCJ28" s="38"/>
      <c r="HCK28" s="38"/>
      <c r="HCL28" s="38"/>
      <c r="HCM28" s="38"/>
      <c r="HCN28" s="38"/>
      <c r="HCO28" s="38"/>
      <c r="HCP28" s="38"/>
      <c r="HCQ28" s="38"/>
      <c r="HCR28" s="38"/>
      <c r="HCS28" s="38"/>
      <c r="HCT28" s="38"/>
      <c r="HCU28" s="38"/>
      <c r="HCV28" s="38"/>
      <c r="HCW28" s="38"/>
      <c r="HCX28" s="38"/>
      <c r="HCY28" s="38"/>
      <c r="HCZ28" s="38"/>
      <c r="HDA28" s="38"/>
      <c r="HDB28" s="38"/>
      <c r="HDC28" s="38"/>
      <c r="HDD28" s="38"/>
      <c r="HDE28" s="38"/>
      <c r="HDF28" s="38"/>
      <c r="HDG28" s="38"/>
      <c r="HDH28" s="38"/>
      <c r="HDI28" s="38"/>
      <c r="HDJ28" s="38"/>
      <c r="HDK28" s="38"/>
      <c r="HDL28" s="38"/>
      <c r="HDM28" s="38"/>
      <c r="HDN28" s="38"/>
      <c r="HDO28" s="38"/>
      <c r="HDP28" s="38"/>
      <c r="HDQ28" s="38"/>
      <c r="HDR28" s="38"/>
      <c r="HDS28" s="38"/>
      <c r="HDT28" s="38"/>
      <c r="HDU28" s="38"/>
      <c r="HDV28" s="38"/>
      <c r="HDW28" s="38"/>
      <c r="HDX28" s="38"/>
      <c r="HDY28" s="38"/>
      <c r="HDZ28" s="38"/>
      <c r="HEA28" s="38"/>
      <c r="HEB28" s="38"/>
      <c r="HEC28" s="38"/>
      <c r="HED28" s="38"/>
      <c r="HEE28" s="38"/>
      <c r="HEF28" s="38"/>
      <c r="HEG28" s="38"/>
      <c r="HEH28" s="38"/>
      <c r="HEI28" s="38"/>
      <c r="HEJ28" s="38"/>
      <c r="HEK28" s="38"/>
      <c r="HEL28" s="38"/>
      <c r="HEM28" s="38"/>
      <c r="HEN28" s="38"/>
      <c r="HEO28" s="38"/>
      <c r="HEP28" s="38"/>
      <c r="HEQ28" s="38"/>
      <c r="HER28" s="38"/>
      <c r="HES28" s="38"/>
      <c r="HET28" s="38"/>
      <c r="HEU28" s="38"/>
      <c r="HEV28" s="38"/>
      <c r="HEW28" s="38"/>
      <c r="HEX28" s="38"/>
      <c r="HEY28" s="38"/>
      <c r="HEZ28" s="38"/>
      <c r="HFA28" s="38"/>
      <c r="HFB28" s="38"/>
      <c r="HFC28" s="38"/>
      <c r="HFD28" s="38"/>
      <c r="HFE28" s="38"/>
      <c r="HFF28" s="38"/>
      <c r="HFG28" s="38"/>
      <c r="HFH28" s="38"/>
      <c r="HFI28" s="38"/>
      <c r="HFJ28" s="38"/>
      <c r="HFK28" s="38"/>
      <c r="HFL28" s="38"/>
      <c r="HFM28" s="38"/>
      <c r="HFN28" s="38"/>
      <c r="HFO28" s="38"/>
      <c r="HFP28" s="38"/>
      <c r="HFQ28" s="38"/>
      <c r="HFR28" s="38"/>
      <c r="HFS28" s="38"/>
      <c r="HFT28" s="38"/>
      <c r="HFU28" s="38"/>
      <c r="HFV28" s="38"/>
      <c r="HFW28" s="38"/>
      <c r="HFX28" s="38"/>
      <c r="HFY28" s="38"/>
      <c r="HFZ28" s="38"/>
      <c r="HGA28" s="38"/>
      <c r="HGB28" s="38"/>
      <c r="HGC28" s="38"/>
      <c r="HGD28" s="38"/>
      <c r="HGE28" s="38"/>
      <c r="HGF28" s="38"/>
      <c r="HGG28" s="38"/>
      <c r="HGH28" s="38"/>
      <c r="HGI28" s="38"/>
      <c r="HGJ28" s="38"/>
      <c r="HGK28" s="38"/>
      <c r="HGL28" s="38"/>
      <c r="HGM28" s="38"/>
      <c r="HGN28" s="38"/>
      <c r="HGO28" s="38"/>
      <c r="HGP28" s="38"/>
      <c r="HGQ28" s="38"/>
      <c r="HGR28" s="38"/>
      <c r="HGS28" s="38"/>
      <c r="HGT28" s="38"/>
      <c r="HGU28" s="38"/>
      <c r="HGV28" s="38"/>
      <c r="HGW28" s="38"/>
      <c r="HGX28" s="38"/>
      <c r="HGY28" s="38"/>
      <c r="HGZ28" s="38"/>
      <c r="HHA28" s="38"/>
      <c r="HHB28" s="38"/>
      <c r="HHC28" s="38"/>
      <c r="HHD28" s="38"/>
      <c r="HHE28" s="38"/>
      <c r="HHF28" s="38"/>
      <c r="HHG28" s="38"/>
      <c r="HHH28" s="38"/>
      <c r="HHI28" s="38"/>
      <c r="HHJ28" s="38"/>
      <c r="HHK28" s="38"/>
      <c r="HHL28" s="38"/>
      <c r="HHM28" s="38"/>
      <c r="HHN28" s="38"/>
      <c r="HHO28" s="38"/>
      <c r="HHP28" s="38"/>
      <c r="HHQ28" s="38"/>
      <c r="HHR28" s="38"/>
      <c r="HHS28" s="38"/>
      <c r="HHT28" s="38"/>
      <c r="HHU28" s="38"/>
      <c r="HHV28" s="38"/>
      <c r="HHW28" s="38"/>
      <c r="HHX28" s="38"/>
      <c r="HHY28" s="38"/>
      <c r="HHZ28" s="38"/>
      <c r="HIA28" s="38"/>
      <c r="HIB28" s="38"/>
      <c r="HIC28" s="38"/>
      <c r="HID28" s="38"/>
      <c r="HIE28" s="38"/>
      <c r="HIF28" s="38"/>
      <c r="HIG28" s="38"/>
      <c r="HIH28" s="38"/>
      <c r="HII28" s="38"/>
      <c r="HIJ28" s="38"/>
      <c r="HIK28" s="38"/>
      <c r="HIL28" s="38"/>
      <c r="HIM28" s="38"/>
      <c r="HIN28" s="38"/>
      <c r="HIO28" s="38"/>
      <c r="HIP28" s="38"/>
      <c r="HIQ28" s="38"/>
      <c r="HIR28" s="38"/>
      <c r="HIS28" s="38"/>
      <c r="HIT28" s="38"/>
      <c r="HIU28" s="38"/>
      <c r="HIV28" s="38"/>
      <c r="HIW28" s="38"/>
      <c r="HIX28" s="38"/>
      <c r="HIY28" s="38"/>
      <c r="HIZ28" s="38"/>
      <c r="HJA28" s="38"/>
      <c r="HJB28" s="38"/>
      <c r="HJC28" s="38"/>
      <c r="HJD28" s="38"/>
      <c r="HJE28" s="38"/>
      <c r="HJF28" s="38"/>
      <c r="HJG28" s="38"/>
      <c r="HJH28" s="38"/>
      <c r="HJI28" s="38"/>
      <c r="HJJ28" s="38"/>
      <c r="HJK28" s="38"/>
      <c r="HJL28" s="38"/>
      <c r="HJM28" s="38"/>
      <c r="HJN28" s="38"/>
      <c r="HJO28" s="38"/>
      <c r="HJP28" s="38"/>
      <c r="HJQ28" s="38"/>
      <c r="HJR28" s="38"/>
      <c r="HJS28" s="38"/>
      <c r="HJT28" s="38"/>
      <c r="HJU28" s="38"/>
      <c r="HJV28" s="38"/>
      <c r="HJW28" s="38"/>
      <c r="HJX28" s="38"/>
      <c r="HJY28" s="38"/>
      <c r="HJZ28" s="38"/>
      <c r="HKA28" s="38"/>
      <c r="HKB28" s="38"/>
      <c r="HKC28" s="38"/>
      <c r="HKD28" s="38"/>
      <c r="HKE28" s="38"/>
      <c r="HKF28" s="38"/>
      <c r="HKG28" s="38"/>
      <c r="HKH28" s="38"/>
      <c r="HKI28" s="38"/>
      <c r="HKJ28" s="38"/>
      <c r="HKK28" s="38"/>
      <c r="HKL28" s="38"/>
      <c r="HKM28" s="38"/>
      <c r="HKN28" s="38"/>
      <c r="HKO28" s="38"/>
      <c r="HKP28" s="38"/>
      <c r="HKQ28" s="38"/>
      <c r="HKR28" s="38"/>
      <c r="HKS28" s="38"/>
      <c r="HKT28" s="38"/>
      <c r="HKU28" s="38"/>
      <c r="HKV28" s="38"/>
      <c r="HKW28" s="38"/>
      <c r="HKX28" s="38"/>
      <c r="HKY28" s="38"/>
      <c r="HKZ28" s="38"/>
      <c r="HLA28" s="38"/>
      <c r="HLB28" s="38"/>
      <c r="HLC28" s="38"/>
      <c r="HLD28" s="38"/>
      <c r="HLE28" s="38"/>
      <c r="HLF28" s="38"/>
      <c r="HLG28" s="38"/>
      <c r="HLH28" s="38"/>
      <c r="HLI28" s="38"/>
      <c r="HLJ28" s="38"/>
      <c r="HLK28" s="38"/>
      <c r="HLL28" s="38"/>
      <c r="HLM28" s="38"/>
      <c r="HLN28" s="38"/>
      <c r="HLO28" s="38"/>
      <c r="HLP28" s="38"/>
      <c r="HLQ28" s="38"/>
      <c r="HLR28" s="38"/>
      <c r="HLS28" s="38"/>
      <c r="HLT28" s="38"/>
      <c r="HLU28" s="38"/>
      <c r="HLV28" s="38"/>
      <c r="HLW28" s="38"/>
      <c r="HLX28" s="38"/>
      <c r="HLY28" s="38"/>
      <c r="HLZ28" s="38"/>
      <c r="HMA28" s="38"/>
      <c r="HMB28" s="38"/>
      <c r="HMC28" s="38"/>
      <c r="HMD28" s="38"/>
      <c r="HME28" s="38"/>
      <c r="HMF28" s="38"/>
      <c r="HMG28" s="38"/>
      <c r="HMH28" s="38"/>
      <c r="HMI28" s="38"/>
      <c r="HMJ28" s="38"/>
      <c r="HMK28" s="38"/>
      <c r="HML28" s="38"/>
      <c r="HMM28" s="38"/>
      <c r="HMN28" s="38"/>
      <c r="HMO28" s="38"/>
      <c r="HMP28" s="38"/>
      <c r="HMQ28" s="38"/>
      <c r="HMR28" s="38"/>
      <c r="HMS28" s="38"/>
      <c r="HMT28" s="38"/>
      <c r="HMU28" s="38"/>
      <c r="HMV28" s="38"/>
      <c r="HMW28" s="38"/>
      <c r="HMX28" s="38"/>
      <c r="HMY28" s="38"/>
      <c r="HMZ28" s="38"/>
      <c r="HNA28" s="38"/>
      <c r="HNB28" s="38"/>
      <c r="HNC28" s="38"/>
      <c r="HND28" s="38"/>
      <c r="HNE28" s="38"/>
      <c r="HNF28" s="38"/>
      <c r="HNG28" s="38"/>
      <c r="HNH28" s="38"/>
      <c r="HNI28" s="38"/>
      <c r="HNJ28" s="38"/>
      <c r="HNK28" s="38"/>
      <c r="HNL28" s="38"/>
      <c r="HNM28" s="38"/>
      <c r="HNN28" s="38"/>
      <c r="HNO28" s="38"/>
      <c r="HNP28" s="38"/>
      <c r="HNQ28" s="38"/>
      <c r="HNR28" s="38"/>
      <c r="HNS28" s="38"/>
      <c r="HNT28" s="38"/>
      <c r="HNU28" s="38"/>
      <c r="HNV28" s="38"/>
      <c r="HNW28" s="38"/>
      <c r="HNX28" s="38"/>
      <c r="HNY28" s="38"/>
      <c r="HNZ28" s="38"/>
      <c r="HOA28" s="38"/>
      <c r="HOB28" s="38"/>
      <c r="HOC28" s="38"/>
      <c r="HOD28" s="38"/>
      <c r="HOE28" s="38"/>
      <c r="HOF28" s="38"/>
      <c r="HOG28" s="38"/>
      <c r="HOH28" s="38"/>
      <c r="HOI28" s="38"/>
      <c r="HOJ28" s="38"/>
      <c r="HOK28" s="38"/>
      <c r="HOL28" s="38"/>
      <c r="HOM28" s="38"/>
      <c r="HON28" s="38"/>
      <c r="HOO28" s="38"/>
      <c r="HOP28" s="38"/>
      <c r="HOQ28" s="38"/>
      <c r="HOR28" s="38"/>
      <c r="HOS28" s="38"/>
      <c r="HOT28" s="38"/>
      <c r="HOU28" s="38"/>
      <c r="HOV28" s="38"/>
      <c r="HOW28" s="38"/>
      <c r="HOX28" s="38"/>
      <c r="HOY28" s="38"/>
      <c r="HOZ28" s="38"/>
      <c r="HPA28" s="38"/>
      <c r="HPB28" s="38"/>
      <c r="HPC28" s="38"/>
      <c r="HPD28" s="38"/>
      <c r="HPE28" s="38"/>
      <c r="HPF28" s="38"/>
      <c r="HPG28" s="38"/>
      <c r="HPH28" s="38"/>
      <c r="HPI28" s="38"/>
      <c r="HPJ28" s="38"/>
      <c r="HPK28" s="38"/>
      <c r="HPL28" s="38"/>
      <c r="HPM28" s="38"/>
      <c r="HPN28" s="38"/>
      <c r="HPO28" s="38"/>
      <c r="HPP28" s="38"/>
      <c r="HPQ28" s="38"/>
      <c r="HPR28" s="38"/>
      <c r="HPS28" s="38"/>
      <c r="HPT28" s="38"/>
      <c r="HPU28" s="38"/>
      <c r="HPV28" s="38"/>
      <c r="HPW28" s="38"/>
      <c r="HPX28" s="38"/>
      <c r="HPY28" s="38"/>
      <c r="HPZ28" s="38"/>
      <c r="HQA28" s="38"/>
      <c r="HQB28" s="38"/>
      <c r="HQC28" s="38"/>
      <c r="HQD28" s="38"/>
      <c r="HQE28" s="38"/>
      <c r="HQF28" s="38"/>
      <c r="HQG28" s="38"/>
      <c r="HQH28" s="38"/>
      <c r="HQI28" s="38"/>
      <c r="HQJ28" s="38"/>
      <c r="HQK28" s="38"/>
      <c r="HQL28" s="38"/>
      <c r="HQM28" s="38"/>
      <c r="HQN28" s="38"/>
      <c r="HQO28" s="38"/>
      <c r="HQP28" s="38"/>
      <c r="HQQ28" s="38"/>
      <c r="HQR28" s="38"/>
      <c r="HQS28" s="38"/>
      <c r="HQT28" s="38"/>
      <c r="HQU28" s="38"/>
      <c r="HQV28" s="38"/>
      <c r="HQW28" s="38"/>
      <c r="HQX28" s="38"/>
      <c r="HQY28" s="38"/>
      <c r="HQZ28" s="38"/>
      <c r="HRA28" s="38"/>
      <c r="HRB28" s="38"/>
      <c r="HRC28" s="38"/>
      <c r="HRD28" s="38"/>
      <c r="HRE28" s="38"/>
      <c r="HRF28" s="38"/>
      <c r="HRG28" s="38"/>
      <c r="HRH28" s="38"/>
      <c r="HRI28" s="38"/>
      <c r="HRJ28" s="38"/>
      <c r="HRK28" s="38"/>
      <c r="HRL28" s="38"/>
      <c r="HRM28" s="38"/>
      <c r="HRN28" s="38"/>
      <c r="HRO28" s="38"/>
      <c r="HRP28" s="38"/>
      <c r="HRQ28" s="38"/>
      <c r="HRR28" s="38"/>
      <c r="HRS28" s="38"/>
      <c r="HRT28" s="38"/>
      <c r="HRU28" s="38"/>
      <c r="HRV28" s="38"/>
      <c r="HRW28" s="38"/>
      <c r="HRX28" s="38"/>
      <c r="HRY28" s="38"/>
      <c r="HRZ28" s="38"/>
      <c r="HSA28" s="38"/>
      <c r="HSB28" s="38"/>
      <c r="HSC28" s="38"/>
      <c r="HSD28" s="38"/>
      <c r="HSE28" s="38"/>
      <c r="HSF28" s="38"/>
      <c r="HSG28" s="38"/>
      <c r="HSH28" s="38"/>
      <c r="HSI28" s="38"/>
      <c r="HSJ28" s="38"/>
      <c r="HSK28" s="38"/>
      <c r="HSL28" s="38"/>
      <c r="HSM28" s="38"/>
      <c r="HSN28" s="38"/>
      <c r="HSO28" s="38"/>
      <c r="HSP28" s="38"/>
      <c r="HSQ28" s="38"/>
      <c r="HSR28" s="38"/>
      <c r="HSS28" s="38"/>
      <c r="HST28" s="38"/>
      <c r="HSU28" s="38"/>
      <c r="HSV28" s="38"/>
      <c r="HSW28" s="38"/>
      <c r="HSX28" s="38"/>
      <c r="HSY28" s="38"/>
      <c r="HSZ28" s="38"/>
      <c r="HTA28" s="38"/>
      <c r="HTB28" s="38"/>
      <c r="HTC28" s="38"/>
      <c r="HTD28" s="38"/>
      <c r="HTE28" s="38"/>
      <c r="HTF28" s="38"/>
      <c r="HTG28" s="38"/>
      <c r="HTH28" s="38"/>
      <c r="HTI28" s="38"/>
      <c r="HTJ28" s="38"/>
      <c r="HTK28" s="38"/>
      <c r="HTL28" s="38"/>
      <c r="HTM28" s="38"/>
      <c r="HTN28" s="38"/>
      <c r="HTO28" s="38"/>
      <c r="HTP28" s="38"/>
      <c r="HTQ28" s="38"/>
      <c r="HTR28" s="38"/>
      <c r="HTS28" s="38"/>
      <c r="HTT28" s="38"/>
      <c r="HTU28" s="38"/>
      <c r="HTV28" s="38"/>
      <c r="HTW28" s="38"/>
      <c r="HTX28" s="38"/>
      <c r="HTY28" s="38"/>
      <c r="HTZ28" s="38"/>
      <c r="HUA28" s="38"/>
      <c r="HUB28" s="38"/>
      <c r="HUC28" s="38"/>
      <c r="HUD28" s="38"/>
      <c r="HUE28" s="38"/>
      <c r="HUF28" s="38"/>
      <c r="HUG28" s="38"/>
      <c r="HUH28" s="38"/>
      <c r="HUI28" s="38"/>
      <c r="HUJ28" s="38"/>
      <c r="HUK28" s="38"/>
      <c r="HUL28" s="38"/>
      <c r="HUM28" s="38"/>
      <c r="HUN28" s="38"/>
      <c r="HUO28" s="38"/>
      <c r="HUP28" s="38"/>
      <c r="HUQ28" s="38"/>
      <c r="HUR28" s="38"/>
      <c r="HUS28" s="38"/>
      <c r="HUT28" s="38"/>
      <c r="HUU28" s="38"/>
      <c r="HUV28" s="38"/>
      <c r="HUW28" s="38"/>
      <c r="HUX28" s="38"/>
      <c r="HUY28" s="38"/>
      <c r="HUZ28" s="38"/>
      <c r="HVA28" s="38"/>
      <c r="HVB28" s="38"/>
      <c r="HVC28" s="38"/>
      <c r="HVD28" s="38"/>
      <c r="HVE28" s="38"/>
      <c r="HVF28" s="38"/>
      <c r="HVG28" s="38"/>
      <c r="HVH28" s="38"/>
      <c r="HVI28" s="38"/>
      <c r="HVJ28" s="38"/>
      <c r="HVK28" s="38"/>
      <c r="HVL28" s="38"/>
      <c r="HVM28" s="38"/>
      <c r="HVN28" s="38"/>
      <c r="HVO28" s="38"/>
      <c r="HVP28" s="38"/>
      <c r="HVQ28" s="38"/>
      <c r="HVR28" s="38"/>
      <c r="HVS28" s="38"/>
      <c r="HVT28" s="38"/>
      <c r="HVU28" s="38"/>
      <c r="HVV28" s="38"/>
      <c r="HVW28" s="38"/>
      <c r="HVX28" s="38"/>
      <c r="HVY28" s="38"/>
      <c r="HVZ28" s="38"/>
      <c r="HWA28" s="38"/>
      <c r="HWB28" s="38"/>
      <c r="HWC28" s="38"/>
      <c r="HWD28" s="38"/>
      <c r="HWE28" s="38"/>
      <c r="HWF28" s="38"/>
      <c r="HWG28" s="38"/>
      <c r="HWH28" s="38"/>
      <c r="HWI28" s="38"/>
      <c r="HWJ28" s="38"/>
      <c r="HWK28" s="38"/>
      <c r="HWL28" s="38"/>
      <c r="HWM28" s="38"/>
      <c r="HWN28" s="38"/>
      <c r="HWO28" s="38"/>
      <c r="HWP28" s="38"/>
      <c r="HWQ28" s="38"/>
      <c r="HWR28" s="38"/>
      <c r="HWS28" s="38"/>
      <c r="HWT28" s="38"/>
      <c r="HWU28" s="38"/>
      <c r="HWV28" s="38"/>
      <c r="HWW28" s="38"/>
      <c r="HWX28" s="38"/>
      <c r="HWY28" s="38"/>
      <c r="HWZ28" s="38"/>
      <c r="HXA28" s="38"/>
      <c r="HXB28" s="38"/>
      <c r="HXC28" s="38"/>
      <c r="HXD28" s="38"/>
      <c r="HXE28" s="38"/>
      <c r="HXF28" s="38"/>
      <c r="HXG28" s="38"/>
      <c r="HXH28" s="38"/>
      <c r="HXI28" s="38"/>
      <c r="HXJ28" s="38"/>
      <c r="HXK28" s="38"/>
      <c r="HXL28" s="38"/>
      <c r="HXM28" s="38"/>
      <c r="HXN28" s="38"/>
      <c r="HXO28" s="38"/>
      <c r="HXP28" s="38"/>
      <c r="HXQ28" s="38"/>
      <c r="HXR28" s="38"/>
      <c r="HXS28" s="38"/>
      <c r="HXT28" s="38"/>
      <c r="HXU28" s="38"/>
      <c r="HXV28" s="38"/>
      <c r="HXW28" s="38"/>
      <c r="HXX28" s="38"/>
      <c r="HXY28" s="38"/>
      <c r="HXZ28" s="38"/>
      <c r="HYA28" s="38"/>
      <c r="HYB28" s="38"/>
      <c r="HYC28" s="38"/>
      <c r="HYD28" s="38"/>
      <c r="HYE28" s="38"/>
      <c r="HYF28" s="38"/>
      <c r="HYG28" s="38"/>
      <c r="HYH28" s="38"/>
      <c r="HYI28" s="38"/>
      <c r="HYJ28" s="38"/>
      <c r="HYK28" s="38"/>
      <c r="HYL28" s="38"/>
      <c r="HYM28" s="38"/>
      <c r="HYN28" s="38"/>
      <c r="HYO28" s="38"/>
      <c r="HYP28" s="38"/>
      <c r="HYQ28" s="38"/>
      <c r="HYR28" s="38"/>
      <c r="HYS28" s="38"/>
      <c r="HYT28" s="38"/>
      <c r="HYU28" s="38"/>
      <c r="HYV28" s="38"/>
      <c r="HYW28" s="38"/>
      <c r="HYX28" s="38"/>
      <c r="HYY28" s="38"/>
      <c r="HYZ28" s="38"/>
      <c r="HZA28" s="38"/>
      <c r="HZB28" s="38"/>
      <c r="HZC28" s="38"/>
      <c r="HZD28" s="38"/>
      <c r="HZE28" s="38"/>
      <c r="HZF28" s="38"/>
      <c r="HZG28" s="38"/>
      <c r="HZH28" s="38"/>
      <c r="HZI28" s="38"/>
      <c r="HZJ28" s="38"/>
      <c r="HZK28" s="38"/>
      <c r="HZL28" s="38"/>
      <c r="HZM28" s="38"/>
      <c r="HZN28" s="38"/>
      <c r="HZO28" s="38"/>
      <c r="HZP28" s="38"/>
      <c r="HZQ28" s="38"/>
      <c r="HZR28" s="38"/>
      <c r="HZS28" s="38"/>
      <c r="HZT28" s="38"/>
      <c r="HZU28" s="38"/>
      <c r="HZV28" s="38"/>
      <c r="HZW28" s="38"/>
      <c r="HZX28" s="38"/>
      <c r="HZY28" s="38"/>
      <c r="HZZ28" s="38"/>
      <c r="IAA28" s="38"/>
      <c r="IAB28" s="38"/>
      <c r="IAC28" s="38"/>
      <c r="IAD28" s="38"/>
      <c r="IAE28" s="38"/>
      <c r="IAF28" s="38"/>
      <c r="IAG28" s="38"/>
      <c r="IAH28" s="38"/>
      <c r="IAI28" s="38"/>
      <c r="IAJ28" s="38"/>
      <c r="IAK28" s="38"/>
      <c r="IAL28" s="38"/>
      <c r="IAM28" s="38"/>
      <c r="IAN28" s="38"/>
      <c r="IAO28" s="38"/>
      <c r="IAP28" s="38"/>
      <c r="IAQ28" s="38"/>
      <c r="IAR28" s="38"/>
      <c r="IAS28" s="38"/>
      <c r="IAT28" s="38"/>
      <c r="IAU28" s="38"/>
      <c r="IAV28" s="38"/>
      <c r="IAW28" s="38"/>
      <c r="IAX28" s="38"/>
      <c r="IAY28" s="38"/>
      <c r="IAZ28" s="38"/>
      <c r="IBA28" s="38"/>
      <c r="IBB28" s="38"/>
      <c r="IBC28" s="38"/>
      <c r="IBD28" s="38"/>
      <c r="IBE28" s="38"/>
      <c r="IBF28" s="38"/>
      <c r="IBG28" s="38"/>
      <c r="IBH28" s="38"/>
      <c r="IBI28" s="38"/>
      <c r="IBJ28" s="38"/>
      <c r="IBK28" s="38"/>
      <c r="IBL28" s="38"/>
      <c r="IBM28" s="38"/>
      <c r="IBN28" s="38"/>
      <c r="IBO28" s="38"/>
      <c r="IBP28" s="38"/>
      <c r="IBQ28" s="38"/>
      <c r="IBR28" s="38"/>
      <c r="IBS28" s="38"/>
      <c r="IBT28" s="38"/>
      <c r="IBU28" s="38"/>
      <c r="IBV28" s="38"/>
      <c r="IBW28" s="38"/>
      <c r="IBX28" s="38"/>
      <c r="IBY28" s="38"/>
      <c r="IBZ28" s="38"/>
      <c r="ICA28" s="38"/>
      <c r="ICB28" s="38"/>
      <c r="ICC28" s="38"/>
      <c r="ICD28" s="38"/>
      <c r="ICE28" s="38"/>
      <c r="ICF28" s="38"/>
      <c r="ICG28" s="38"/>
      <c r="ICH28" s="38"/>
      <c r="ICI28" s="38"/>
      <c r="ICJ28" s="38"/>
      <c r="ICK28" s="38"/>
      <c r="ICL28" s="38"/>
      <c r="ICM28" s="38"/>
      <c r="ICN28" s="38"/>
      <c r="ICO28" s="38"/>
      <c r="ICP28" s="38"/>
      <c r="ICQ28" s="38"/>
      <c r="ICR28" s="38"/>
      <c r="ICS28" s="38"/>
      <c r="ICT28" s="38"/>
      <c r="ICU28" s="38"/>
      <c r="ICV28" s="38"/>
      <c r="ICW28" s="38"/>
      <c r="ICX28" s="38"/>
      <c r="ICY28" s="38"/>
      <c r="ICZ28" s="38"/>
      <c r="IDA28" s="38"/>
      <c r="IDB28" s="38"/>
      <c r="IDC28" s="38"/>
      <c r="IDD28" s="38"/>
      <c r="IDE28" s="38"/>
      <c r="IDF28" s="38"/>
      <c r="IDG28" s="38"/>
      <c r="IDH28" s="38"/>
      <c r="IDI28" s="38"/>
      <c r="IDJ28" s="38"/>
      <c r="IDK28" s="38"/>
      <c r="IDL28" s="38"/>
      <c r="IDM28" s="38"/>
      <c r="IDN28" s="38"/>
      <c r="IDO28" s="38"/>
      <c r="IDP28" s="38"/>
      <c r="IDQ28" s="38"/>
      <c r="IDR28" s="38"/>
      <c r="IDS28" s="38"/>
      <c r="IDT28" s="38"/>
      <c r="IDU28" s="38"/>
      <c r="IDV28" s="38"/>
      <c r="IDW28" s="38"/>
      <c r="IDX28" s="38"/>
      <c r="IDY28" s="38"/>
      <c r="IDZ28" s="38"/>
      <c r="IEA28" s="38"/>
      <c r="IEB28" s="38"/>
      <c r="IEC28" s="38"/>
      <c r="IED28" s="38"/>
      <c r="IEE28" s="38"/>
      <c r="IEF28" s="38"/>
      <c r="IEG28" s="38"/>
      <c r="IEH28" s="38"/>
      <c r="IEI28" s="38"/>
      <c r="IEJ28" s="38"/>
      <c r="IEK28" s="38"/>
      <c r="IEL28" s="38"/>
      <c r="IEM28" s="38"/>
      <c r="IEN28" s="38"/>
      <c r="IEO28" s="38"/>
      <c r="IEP28" s="38"/>
      <c r="IEQ28" s="38"/>
      <c r="IER28" s="38"/>
      <c r="IES28" s="38"/>
      <c r="IET28" s="38"/>
      <c r="IEU28" s="38"/>
      <c r="IEV28" s="38"/>
      <c r="IEW28" s="38"/>
      <c r="IEX28" s="38"/>
      <c r="IEY28" s="38"/>
      <c r="IEZ28" s="38"/>
      <c r="IFA28" s="38"/>
      <c r="IFB28" s="38"/>
      <c r="IFC28" s="38"/>
      <c r="IFD28" s="38"/>
      <c r="IFE28" s="38"/>
      <c r="IFF28" s="38"/>
      <c r="IFG28" s="38"/>
      <c r="IFH28" s="38"/>
      <c r="IFI28" s="38"/>
      <c r="IFJ28" s="38"/>
      <c r="IFK28" s="38"/>
      <c r="IFL28" s="38"/>
      <c r="IFM28" s="38"/>
      <c r="IFN28" s="38"/>
      <c r="IFO28" s="38"/>
      <c r="IFP28" s="38"/>
      <c r="IFQ28" s="38"/>
      <c r="IFR28" s="38"/>
      <c r="IFS28" s="38"/>
      <c r="IFT28" s="38"/>
      <c r="IFU28" s="38"/>
      <c r="IFV28" s="38"/>
      <c r="IFW28" s="38"/>
      <c r="IFX28" s="38"/>
      <c r="IFY28" s="38"/>
      <c r="IFZ28" s="38"/>
      <c r="IGA28" s="38"/>
      <c r="IGB28" s="38"/>
      <c r="IGC28" s="38"/>
      <c r="IGD28" s="38"/>
      <c r="IGE28" s="38"/>
      <c r="IGF28" s="38"/>
      <c r="IGG28" s="38"/>
      <c r="IGH28" s="38"/>
      <c r="IGI28" s="38"/>
      <c r="IGJ28" s="38"/>
      <c r="IGK28" s="38"/>
      <c r="IGL28" s="38"/>
      <c r="IGM28" s="38"/>
      <c r="IGN28" s="38"/>
      <c r="IGO28" s="38"/>
      <c r="IGP28" s="38"/>
      <c r="IGQ28" s="38"/>
      <c r="IGR28" s="38"/>
      <c r="IGS28" s="38"/>
      <c r="IGT28" s="38"/>
      <c r="IGU28" s="38"/>
      <c r="IGV28" s="38"/>
      <c r="IGW28" s="38"/>
      <c r="IGX28" s="38"/>
      <c r="IGY28" s="38"/>
      <c r="IGZ28" s="38"/>
      <c r="IHA28" s="38"/>
      <c r="IHB28" s="38"/>
      <c r="IHC28" s="38"/>
      <c r="IHD28" s="38"/>
      <c r="IHE28" s="38"/>
      <c r="IHF28" s="38"/>
      <c r="IHG28" s="38"/>
      <c r="IHH28" s="38"/>
      <c r="IHI28" s="38"/>
      <c r="IHJ28" s="38"/>
      <c r="IHK28" s="38"/>
      <c r="IHL28" s="38"/>
      <c r="IHM28" s="38"/>
      <c r="IHN28" s="38"/>
      <c r="IHO28" s="38"/>
      <c r="IHP28" s="38"/>
      <c r="IHQ28" s="38"/>
      <c r="IHR28" s="38"/>
      <c r="IHS28" s="38"/>
      <c r="IHT28" s="38"/>
      <c r="IHU28" s="38"/>
      <c r="IHV28" s="38"/>
      <c r="IHW28" s="38"/>
      <c r="IHX28" s="38"/>
      <c r="IHY28" s="38"/>
      <c r="IHZ28" s="38"/>
      <c r="IIA28" s="38"/>
      <c r="IIB28" s="38"/>
      <c r="IIC28" s="38"/>
      <c r="IID28" s="38"/>
      <c r="IIE28" s="38"/>
      <c r="IIF28" s="38"/>
      <c r="IIG28" s="38"/>
      <c r="IIH28" s="38"/>
      <c r="III28" s="38"/>
      <c r="IIJ28" s="38"/>
      <c r="IIK28" s="38"/>
      <c r="IIL28" s="38"/>
      <c r="IIM28" s="38"/>
      <c r="IIN28" s="38"/>
      <c r="IIO28" s="38"/>
      <c r="IIP28" s="38"/>
      <c r="IIQ28" s="38"/>
      <c r="IIR28" s="38"/>
      <c r="IIS28" s="38"/>
      <c r="IIT28" s="38"/>
      <c r="IIU28" s="38"/>
      <c r="IIV28" s="38"/>
      <c r="IIW28" s="38"/>
      <c r="IIX28" s="38"/>
      <c r="IIY28" s="38"/>
      <c r="IIZ28" s="38"/>
      <c r="IJA28" s="38"/>
      <c r="IJB28" s="38"/>
      <c r="IJC28" s="38"/>
      <c r="IJD28" s="38"/>
      <c r="IJE28" s="38"/>
      <c r="IJF28" s="38"/>
      <c r="IJG28" s="38"/>
      <c r="IJH28" s="38"/>
      <c r="IJI28" s="38"/>
      <c r="IJJ28" s="38"/>
      <c r="IJK28" s="38"/>
      <c r="IJL28" s="38"/>
      <c r="IJM28" s="38"/>
      <c r="IJN28" s="38"/>
      <c r="IJO28" s="38"/>
      <c r="IJP28" s="38"/>
      <c r="IJQ28" s="38"/>
      <c r="IJR28" s="38"/>
      <c r="IJS28" s="38"/>
      <c r="IJT28" s="38"/>
      <c r="IJU28" s="38"/>
      <c r="IJV28" s="38"/>
      <c r="IJW28" s="38"/>
      <c r="IJX28" s="38"/>
      <c r="IJY28" s="38"/>
      <c r="IJZ28" s="38"/>
      <c r="IKA28" s="38"/>
      <c r="IKB28" s="38"/>
      <c r="IKC28" s="38"/>
      <c r="IKD28" s="38"/>
      <c r="IKE28" s="38"/>
      <c r="IKF28" s="38"/>
      <c r="IKG28" s="38"/>
      <c r="IKH28" s="38"/>
      <c r="IKI28" s="38"/>
      <c r="IKJ28" s="38"/>
      <c r="IKK28" s="38"/>
      <c r="IKL28" s="38"/>
      <c r="IKM28" s="38"/>
      <c r="IKN28" s="38"/>
      <c r="IKO28" s="38"/>
      <c r="IKP28" s="38"/>
      <c r="IKQ28" s="38"/>
      <c r="IKR28" s="38"/>
      <c r="IKS28" s="38"/>
      <c r="IKT28" s="38"/>
      <c r="IKU28" s="38"/>
      <c r="IKV28" s="38"/>
      <c r="IKW28" s="38"/>
      <c r="IKX28" s="38"/>
      <c r="IKY28" s="38"/>
      <c r="IKZ28" s="38"/>
      <c r="ILA28" s="38"/>
      <c r="ILB28" s="38"/>
      <c r="ILC28" s="38"/>
      <c r="ILD28" s="38"/>
      <c r="ILE28" s="38"/>
      <c r="ILF28" s="38"/>
      <c r="ILG28" s="38"/>
      <c r="ILH28" s="38"/>
      <c r="ILI28" s="38"/>
      <c r="ILJ28" s="38"/>
      <c r="ILK28" s="38"/>
      <c r="ILL28" s="38"/>
      <c r="ILM28" s="38"/>
      <c r="ILN28" s="38"/>
      <c r="ILO28" s="38"/>
      <c r="ILP28" s="38"/>
      <c r="ILQ28" s="38"/>
      <c r="ILR28" s="38"/>
      <c r="ILS28" s="38"/>
      <c r="ILT28" s="38"/>
      <c r="ILU28" s="38"/>
      <c r="ILV28" s="38"/>
      <c r="ILW28" s="38"/>
      <c r="ILX28" s="38"/>
      <c r="ILY28" s="38"/>
      <c r="ILZ28" s="38"/>
      <c r="IMA28" s="38"/>
      <c r="IMB28" s="38"/>
      <c r="IMC28" s="38"/>
      <c r="IMD28" s="38"/>
      <c r="IME28" s="38"/>
      <c r="IMF28" s="38"/>
      <c r="IMG28" s="38"/>
      <c r="IMH28" s="38"/>
      <c r="IMI28" s="38"/>
      <c r="IMJ28" s="38"/>
      <c r="IMK28" s="38"/>
      <c r="IML28" s="38"/>
      <c r="IMM28" s="38"/>
      <c r="IMN28" s="38"/>
      <c r="IMO28" s="38"/>
      <c r="IMP28" s="38"/>
      <c r="IMQ28" s="38"/>
      <c r="IMR28" s="38"/>
      <c r="IMS28" s="38"/>
      <c r="IMT28" s="38"/>
      <c r="IMU28" s="38"/>
      <c r="IMV28" s="38"/>
      <c r="IMW28" s="38"/>
      <c r="IMX28" s="38"/>
      <c r="IMY28" s="38"/>
      <c r="IMZ28" s="38"/>
      <c r="INA28" s="38"/>
      <c r="INB28" s="38"/>
      <c r="INC28" s="38"/>
      <c r="IND28" s="38"/>
      <c r="INE28" s="38"/>
      <c r="INF28" s="38"/>
      <c r="ING28" s="38"/>
      <c r="INH28" s="38"/>
      <c r="INI28" s="38"/>
      <c r="INJ28" s="38"/>
      <c r="INK28" s="38"/>
      <c r="INL28" s="38"/>
      <c r="INM28" s="38"/>
      <c r="INN28" s="38"/>
      <c r="INO28" s="38"/>
      <c r="INP28" s="38"/>
      <c r="INQ28" s="38"/>
      <c r="INR28" s="38"/>
      <c r="INS28" s="38"/>
      <c r="INT28" s="38"/>
      <c r="INU28" s="38"/>
      <c r="INV28" s="38"/>
      <c r="INW28" s="38"/>
      <c r="INX28" s="38"/>
      <c r="INY28" s="38"/>
      <c r="INZ28" s="38"/>
      <c r="IOA28" s="38"/>
      <c r="IOB28" s="38"/>
      <c r="IOC28" s="38"/>
      <c r="IOD28" s="38"/>
      <c r="IOE28" s="38"/>
      <c r="IOF28" s="38"/>
      <c r="IOG28" s="38"/>
      <c r="IOH28" s="38"/>
      <c r="IOI28" s="38"/>
      <c r="IOJ28" s="38"/>
      <c r="IOK28" s="38"/>
      <c r="IOL28" s="38"/>
      <c r="IOM28" s="38"/>
      <c r="ION28" s="38"/>
      <c r="IOO28" s="38"/>
      <c r="IOP28" s="38"/>
      <c r="IOQ28" s="38"/>
      <c r="IOR28" s="38"/>
      <c r="IOS28" s="38"/>
      <c r="IOT28" s="38"/>
      <c r="IOU28" s="38"/>
      <c r="IOV28" s="38"/>
      <c r="IOW28" s="38"/>
      <c r="IOX28" s="38"/>
      <c r="IOY28" s="38"/>
      <c r="IOZ28" s="38"/>
      <c r="IPA28" s="38"/>
      <c r="IPB28" s="38"/>
      <c r="IPC28" s="38"/>
      <c r="IPD28" s="38"/>
      <c r="IPE28" s="38"/>
      <c r="IPF28" s="38"/>
      <c r="IPG28" s="38"/>
      <c r="IPH28" s="38"/>
      <c r="IPI28" s="38"/>
      <c r="IPJ28" s="38"/>
      <c r="IPK28" s="38"/>
      <c r="IPL28" s="38"/>
      <c r="IPM28" s="38"/>
      <c r="IPN28" s="38"/>
      <c r="IPO28" s="38"/>
      <c r="IPP28" s="38"/>
      <c r="IPQ28" s="38"/>
      <c r="IPR28" s="38"/>
      <c r="IPS28" s="38"/>
      <c r="IPT28" s="38"/>
      <c r="IPU28" s="38"/>
      <c r="IPV28" s="38"/>
      <c r="IPW28" s="38"/>
      <c r="IPX28" s="38"/>
      <c r="IPY28" s="38"/>
      <c r="IPZ28" s="38"/>
      <c r="IQA28" s="38"/>
      <c r="IQB28" s="38"/>
      <c r="IQC28" s="38"/>
      <c r="IQD28" s="38"/>
      <c r="IQE28" s="38"/>
      <c r="IQF28" s="38"/>
      <c r="IQG28" s="38"/>
      <c r="IQH28" s="38"/>
      <c r="IQI28" s="38"/>
      <c r="IQJ28" s="38"/>
      <c r="IQK28" s="38"/>
      <c r="IQL28" s="38"/>
      <c r="IQM28" s="38"/>
      <c r="IQN28" s="38"/>
      <c r="IQO28" s="38"/>
      <c r="IQP28" s="38"/>
      <c r="IQQ28" s="38"/>
      <c r="IQR28" s="38"/>
      <c r="IQS28" s="38"/>
      <c r="IQT28" s="38"/>
      <c r="IQU28" s="38"/>
      <c r="IQV28" s="38"/>
      <c r="IQW28" s="38"/>
      <c r="IQX28" s="38"/>
      <c r="IQY28" s="38"/>
      <c r="IQZ28" s="38"/>
      <c r="IRA28" s="38"/>
      <c r="IRB28" s="38"/>
      <c r="IRC28" s="38"/>
      <c r="IRD28" s="38"/>
      <c r="IRE28" s="38"/>
      <c r="IRF28" s="38"/>
      <c r="IRG28" s="38"/>
      <c r="IRH28" s="38"/>
      <c r="IRI28" s="38"/>
      <c r="IRJ28" s="38"/>
      <c r="IRK28" s="38"/>
      <c r="IRL28" s="38"/>
      <c r="IRM28" s="38"/>
      <c r="IRN28" s="38"/>
      <c r="IRO28" s="38"/>
      <c r="IRP28" s="38"/>
      <c r="IRQ28" s="38"/>
      <c r="IRR28" s="38"/>
      <c r="IRS28" s="38"/>
      <c r="IRT28" s="38"/>
      <c r="IRU28" s="38"/>
      <c r="IRV28" s="38"/>
      <c r="IRW28" s="38"/>
      <c r="IRX28" s="38"/>
      <c r="IRY28" s="38"/>
      <c r="IRZ28" s="38"/>
      <c r="ISA28" s="38"/>
      <c r="ISB28" s="38"/>
      <c r="ISC28" s="38"/>
      <c r="ISD28" s="38"/>
      <c r="ISE28" s="38"/>
      <c r="ISF28" s="38"/>
      <c r="ISG28" s="38"/>
      <c r="ISH28" s="38"/>
      <c r="ISI28" s="38"/>
      <c r="ISJ28" s="38"/>
      <c r="ISK28" s="38"/>
      <c r="ISL28" s="38"/>
      <c r="ISM28" s="38"/>
      <c r="ISN28" s="38"/>
      <c r="ISO28" s="38"/>
      <c r="ISP28" s="38"/>
      <c r="ISQ28" s="38"/>
      <c r="ISR28" s="38"/>
      <c r="ISS28" s="38"/>
      <c r="IST28" s="38"/>
      <c r="ISU28" s="38"/>
      <c r="ISV28" s="38"/>
      <c r="ISW28" s="38"/>
      <c r="ISX28" s="38"/>
      <c r="ISY28" s="38"/>
      <c r="ISZ28" s="38"/>
      <c r="ITA28" s="38"/>
      <c r="ITB28" s="38"/>
      <c r="ITC28" s="38"/>
      <c r="ITD28" s="38"/>
      <c r="ITE28" s="38"/>
      <c r="ITF28" s="38"/>
      <c r="ITG28" s="38"/>
      <c r="ITH28" s="38"/>
      <c r="ITI28" s="38"/>
      <c r="ITJ28" s="38"/>
      <c r="ITK28" s="38"/>
      <c r="ITL28" s="38"/>
      <c r="ITM28" s="38"/>
      <c r="ITN28" s="38"/>
      <c r="ITO28" s="38"/>
      <c r="ITP28" s="38"/>
      <c r="ITQ28" s="38"/>
      <c r="ITR28" s="38"/>
      <c r="ITS28" s="38"/>
      <c r="ITT28" s="38"/>
      <c r="ITU28" s="38"/>
      <c r="ITV28" s="38"/>
      <c r="ITW28" s="38"/>
      <c r="ITX28" s="38"/>
      <c r="ITY28" s="38"/>
      <c r="ITZ28" s="38"/>
      <c r="IUA28" s="38"/>
      <c r="IUB28" s="38"/>
      <c r="IUC28" s="38"/>
      <c r="IUD28" s="38"/>
      <c r="IUE28" s="38"/>
      <c r="IUF28" s="38"/>
      <c r="IUG28" s="38"/>
      <c r="IUH28" s="38"/>
      <c r="IUI28" s="38"/>
      <c r="IUJ28" s="38"/>
      <c r="IUK28" s="38"/>
      <c r="IUL28" s="38"/>
      <c r="IUM28" s="38"/>
      <c r="IUN28" s="38"/>
      <c r="IUO28" s="38"/>
      <c r="IUP28" s="38"/>
      <c r="IUQ28" s="38"/>
      <c r="IUR28" s="38"/>
      <c r="IUS28" s="38"/>
      <c r="IUT28" s="38"/>
      <c r="IUU28" s="38"/>
      <c r="IUV28" s="38"/>
      <c r="IUW28" s="38"/>
      <c r="IUX28" s="38"/>
      <c r="IUY28" s="38"/>
      <c r="IUZ28" s="38"/>
      <c r="IVA28" s="38"/>
      <c r="IVB28" s="38"/>
      <c r="IVC28" s="38"/>
      <c r="IVD28" s="38"/>
      <c r="IVE28" s="38"/>
      <c r="IVF28" s="38"/>
      <c r="IVG28" s="38"/>
      <c r="IVH28" s="38"/>
      <c r="IVI28" s="38"/>
      <c r="IVJ28" s="38"/>
      <c r="IVK28" s="38"/>
      <c r="IVL28" s="38"/>
      <c r="IVM28" s="38"/>
      <c r="IVN28" s="38"/>
      <c r="IVO28" s="38"/>
      <c r="IVP28" s="38"/>
      <c r="IVQ28" s="38"/>
      <c r="IVR28" s="38"/>
      <c r="IVS28" s="38"/>
      <c r="IVT28" s="38"/>
      <c r="IVU28" s="38"/>
      <c r="IVV28" s="38"/>
      <c r="IVW28" s="38"/>
      <c r="IVX28" s="38"/>
      <c r="IVY28" s="38"/>
      <c r="IVZ28" s="38"/>
      <c r="IWA28" s="38"/>
      <c r="IWB28" s="38"/>
      <c r="IWC28" s="38"/>
      <c r="IWD28" s="38"/>
      <c r="IWE28" s="38"/>
      <c r="IWF28" s="38"/>
      <c r="IWG28" s="38"/>
      <c r="IWH28" s="38"/>
      <c r="IWI28" s="38"/>
      <c r="IWJ28" s="38"/>
      <c r="IWK28" s="38"/>
      <c r="IWL28" s="38"/>
      <c r="IWM28" s="38"/>
      <c r="IWN28" s="38"/>
      <c r="IWO28" s="38"/>
      <c r="IWP28" s="38"/>
      <c r="IWQ28" s="38"/>
      <c r="IWR28" s="38"/>
      <c r="IWS28" s="38"/>
      <c r="IWT28" s="38"/>
      <c r="IWU28" s="38"/>
      <c r="IWV28" s="38"/>
      <c r="IWW28" s="38"/>
      <c r="IWX28" s="38"/>
      <c r="IWY28" s="38"/>
      <c r="IWZ28" s="38"/>
      <c r="IXA28" s="38"/>
      <c r="IXB28" s="38"/>
      <c r="IXC28" s="38"/>
      <c r="IXD28" s="38"/>
      <c r="IXE28" s="38"/>
      <c r="IXF28" s="38"/>
      <c r="IXG28" s="38"/>
      <c r="IXH28" s="38"/>
      <c r="IXI28" s="38"/>
      <c r="IXJ28" s="38"/>
      <c r="IXK28" s="38"/>
      <c r="IXL28" s="38"/>
      <c r="IXM28" s="38"/>
      <c r="IXN28" s="38"/>
      <c r="IXO28" s="38"/>
      <c r="IXP28" s="38"/>
      <c r="IXQ28" s="38"/>
      <c r="IXR28" s="38"/>
      <c r="IXS28" s="38"/>
      <c r="IXT28" s="38"/>
      <c r="IXU28" s="38"/>
      <c r="IXV28" s="38"/>
      <c r="IXW28" s="38"/>
      <c r="IXX28" s="38"/>
      <c r="IXY28" s="38"/>
      <c r="IXZ28" s="38"/>
      <c r="IYA28" s="38"/>
      <c r="IYB28" s="38"/>
      <c r="IYC28" s="38"/>
      <c r="IYD28" s="38"/>
      <c r="IYE28" s="38"/>
      <c r="IYF28" s="38"/>
      <c r="IYG28" s="38"/>
      <c r="IYH28" s="38"/>
      <c r="IYI28" s="38"/>
      <c r="IYJ28" s="38"/>
      <c r="IYK28" s="38"/>
      <c r="IYL28" s="38"/>
      <c r="IYM28" s="38"/>
      <c r="IYN28" s="38"/>
      <c r="IYO28" s="38"/>
      <c r="IYP28" s="38"/>
      <c r="IYQ28" s="38"/>
      <c r="IYR28" s="38"/>
      <c r="IYS28" s="38"/>
      <c r="IYT28" s="38"/>
      <c r="IYU28" s="38"/>
      <c r="IYV28" s="38"/>
      <c r="IYW28" s="38"/>
      <c r="IYX28" s="38"/>
      <c r="IYY28" s="38"/>
      <c r="IYZ28" s="38"/>
      <c r="IZA28" s="38"/>
      <c r="IZB28" s="38"/>
      <c r="IZC28" s="38"/>
      <c r="IZD28" s="38"/>
      <c r="IZE28" s="38"/>
      <c r="IZF28" s="38"/>
      <c r="IZG28" s="38"/>
      <c r="IZH28" s="38"/>
      <c r="IZI28" s="38"/>
      <c r="IZJ28" s="38"/>
      <c r="IZK28" s="38"/>
      <c r="IZL28" s="38"/>
      <c r="IZM28" s="38"/>
      <c r="IZN28" s="38"/>
      <c r="IZO28" s="38"/>
      <c r="IZP28" s="38"/>
      <c r="IZQ28" s="38"/>
      <c r="IZR28" s="38"/>
      <c r="IZS28" s="38"/>
      <c r="IZT28" s="38"/>
      <c r="IZU28" s="38"/>
      <c r="IZV28" s="38"/>
      <c r="IZW28" s="38"/>
      <c r="IZX28" s="38"/>
      <c r="IZY28" s="38"/>
      <c r="IZZ28" s="38"/>
      <c r="JAA28" s="38"/>
      <c r="JAB28" s="38"/>
      <c r="JAC28" s="38"/>
      <c r="JAD28" s="38"/>
      <c r="JAE28" s="38"/>
      <c r="JAF28" s="38"/>
      <c r="JAG28" s="38"/>
      <c r="JAH28" s="38"/>
      <c r="JAI28" s="38"/>
      <c r="JAJ28" s="38"/>
      <c r="JAK28" s="38"/>
      <c r="JAL28" s="38"/>
      <c r="JAM28" s="38"/>
      <c r="JAN28" s="38"/>
      <c r="JAO28" s="38"/>
      <c r="JAP28" s="38"/>
      <c r="JAQ28" s="38"/>
      <c r="JAR28" s="38"/>
      <c r="JAS28" s="38"/>
      <c r="JAT28" s="38"/>
      <c r="JAU28" s="38"/>
      <c r="JAV28" s="38"/>
      <c r="JAW28" s="38"/>
      <c r="JAX28" s="38"/>
      <c r="JAY28" s="38"/>
      <c r="JAZ28" s="38"/>
      <c r="JBA28" s="38"/>
      <c r="JBB28" s="38"/>
      <c r="JBC28" s="38"/>
      <c r="JBD28" s="38"/>
      <c r="JBE28" s="38"/>
      <c r="JBF28" s="38"/>
      <c r="JBG28" s="38"/>
      <c r="JBH28" s="38"/>
      <c r="JBI28" s="38"/>
      <c r="JBJ28" s="38"/>
      <c r="JBK28" s="38"/>
      <c r="JBL28" s="38"/>
      <c r="JBM28" s="38"/>
      <c r="JBN28" s="38"/>
      <c r="JBO28" s="38"/>
      <c r="JBP28" s="38"/>
      <c r="JBQ28" s="38"/>
      <c r="JBR28" s="38"/>
      <c r="JBS28" s="38"/>
      <c r="JBT28" s="38"/>
      <c r="JBU28" s="38"/>
      <c r="JBV28" s="38"/>
      <c r="JBW28" s="38"/>
      <c r="JBX28" s="38"/>
      <c r="JBY28" s="38"/>
      <c r="JBZ28" s="38"/>
      <c r="JCA28" s="38"/>
      <c r="JCB28" s="38"/>
      <c r="JCC28" s="38"/>
      <c r="JCD28" s="38"/>
      <c r="JCE28" s="38"/>
      <c r="JCF28" s="38"/>
      <c r="JCG28" s="38"/>
      <c r="JCH28" s="38"/>
      <c r="JCI28" s="38"/>
      <c r="JCJ28" s="38"/>
      <c r="JCK28" s="38"/>
      <c r="JCL28" s="38"/>
      <c r="JCM28" s="38"/>
      <c r="JCN28" s="38"/>
      <c r="JCO28" s="38"/>
      <c r="JCP28" s="38"/>
      <c r="JCQ28" s="38"/>
      <c r="JCR28" s="38"/>
      <c r="JCS28" s="38"/>
      <c r="JCT28" s="38"/>
      <c r="JCU28" s="38"/>
      <c r="JCV28" s="38"/>
      <c r="JCW28" s="38"/>
      <c r="JCX28" s="38"/>
      <c r="JCY28" s="38"/>
      <c r="JCZ28" s="38"/>
      <c r="JDA28" s="38"/>
      <c r="JDB28" s="38"/>
      <c r="JDC28" s="38"/>
      <c r="JDD28" s="38"/>
      <c r="JDE28" s="38"/>
      <c r="JDF28" s="38"/>
      <c r="JDG28" s="38"/>
      <c r="JDH28" s="38"/>
      <c r="JDI28" s="38"/>
      <c r="JDJ28" s="38"/>
      <c r="JDK28" s="38"/>
      <c r="JDL28" s="38"/>
      <c r="JDM28" s="38"/>
      <c r="JDN28" s="38"/>
      <c r="JDO28" s="38"/>
      <c r="JDP28" s="38"/>
      <c r="JDQ28" s="38"/>
      <c r="JDR28" s="38"/>
      <c r="JDS28" s="38"/>
      <c r="JDT28" s="38"/>
      <c r="JDU28" s="38"/>
      <c r="JDV28" s="38"/>
      <c r="JDW28" s="38"/>
      <c r="JDX28" s="38"/>
      <c r="JDY28" s="38"/>
      <c r="JDZ28" s="38"/>
      <c r="JEA28" s="38"/>
      <c r="JEB28" s="38"/>
      <c r="JEC28" s="38"/>
      <c r="JED28" s="38"/>
      <c r="JEE28" s="38"/>
      <c r="JEF28" s="38"/>
      <c r="JEG28" s="38"/>
      <c r="JEH28" s="38"/>
      <c r="JEI28" s="38"/>
      <c r="JEJ28" s="38"/>
      <c r="JEK28" s="38"/>
      <c r="JEL28" s="38"/>
      <c r="JEM28" s="38"/>
      <c r="JEN28" s="38"/>
      <c r="JEO28" s="38"/>
      <c r="JEP28" s="38"/>
      <c r="JEQ28" s="38"/>
      <c r="JER28" s="38"/>
      <c r="JES28" s="38"/>
      <c r="JET28" s="38"/>
      <c r="JEU28" s="38"/>
      <c r="JEV28" s="38"/>
      <c r="JEW28" s="38"/>
      <c r="JEX28" s="38"/>
      <c r="JEY28" s="38"/>
      <c r="JEZ28" s="38"/>
      <c r="JFA28" s="38"/>
      <c r="JFB28" s="38"/>
      <c r="JFC28" s="38"/>
      <c r="JFD28" s="38"/>
      <c r="JFE28" s="38"/>
      <c r="JFF28" s="38"/>
      <c r="JFG28" s="38"/>
      <c r="JFH28" s="38"/>
      <c r="JFI28" s="38"/>
      <c r="JFJ28" s="38"/>
      <c r="JFK28" s="38"/>
      <c r="JFL28" s="38"/>
      <c r="JFM28" s="38"/>
      <c r="JFN28" s="38"/>
      <c r="JFO28" s="38"/>
      <c r="JFP28" s="38"/>
      <c r="JFQ28" s="38"/>
      <c r="JFR28" s="38"/>
      <c r="JFS28" s="38"/>
      <c r="JFT28" s="38"/>
      <c r="JFU28" s="38"/>
      <c r="JFV28" s="38"/>
      <c r="JFW28" s="38"/>
      <c r="JFX28" s="38"/>
      <c r="JFY28" s="38"/>
      <c r="JFZ28" s="38"/>
      <c r="JGA28" s="38"/>
      <c r="JGB28" s="38"/>
      <c r="JGC28" s="38"/>
      <c r="JGD28" s="38"/>
      <c r="JGE28" s="38"/>
      <c r="JGF28" s="38"/>
      <c r="JGG28" s="38"/>
      <c r="JGH28" s="38"/>
      <c r="JGI28" s="38"/>
      <c r="JGJ28" s="38"/>
      <c r="JGK28" s="38"/>
      <c r="JGL28" s="38"/>
      <c r="JGM28" s="38"/>
      <c r="JGN28" s="38"/>
      <c r="JGO28" s="38"/>
      <c r="JGP28" s="38"/>
      <c r="JGQ28" s="38"/>
      <c r="JGR28" s="38"/>
      <c r="JGS28" s="38"/>
      <c r="JGT28" s="38"/>
      <c r="JGU28" s="38"/>
      <c r="JGV28" s="38"/>
      <c r="JGW28" s="38"/>
      <c r="JGX28" s="38"/>
      <c r="JGY28" s="38"/>
      <c r="JGZ28" s="38"/>
      <c r="JHA28" s="38"/>
      <c r="JHB28" s="38"/>
      <c r="JHC28" s="38"/>
      <c r="JHD28" s="38"/>
      <c r="JHE28" s="38"/>
      <c r="JHF28" s="38"/>
      <c r="JHG28" s="38"/>
      <c r="JHH28" s="38"/>
      <c r="JHI28" s="38"/>
      <c r="JHJ28" s="38"/>
      <c r="JHK28" s="38"/>
      <c r="JHL28" s="38"/>
      <c r="JHM28" s="38"/>
      <c r="JHN28" s="38"/>
      <c r="JHO28" s="38"/>
      <c r="JHP28" s="38"/>
      <c r="JHQ28" s="38"/>
      <c r="JHR28" s="38"/>
      <c r="JHS28" s="38"/>
      <c r="JHT28" s="38"/>
      <c r="JHU28" s="38"/>
      <c r="JHV28" s="38"/>
      <c r="JHW28" s="38"/>
      <c r="JHX28" s="38"/>
      <c r="JHY28" s="38"/>
      <c r="JHZ28" s="38"/>
      <c r="JIA28" s="38"/>
      <c r="JIB28" s="38"/>
      <c r="JIC28" s="38"/>
      <c r="JID28" s="38"/>
      <c r="JIE28" s="38"/>
      <c r="JIF28" s="38"/>
      <c r="JIG28" s="38"/>
      <c r="JIH28" s="38"/>
      <c r="JII28" s="38"/>
      <c r="JIJ28" s="38"/>
      <c r="JIK28" s="38"/>
      <c r="JIL28" s="38"/>
      <c r="JIM28" s="38"/>
      <c r="JIN28" s="38"/>
      <c r="JIO28" s="38"/>
      <c r="JIP28" s="38"/>
      <c r="JIQ28" s="38"/>
      <c r="JIR28" s="38"/>
      <c r="JIS28" s="38"/>
      <c r="JIT28" s="38"/>
      <c r="JIU28" s="38"/>
      <c r="JIV28" s="38"/>
      <c r="JIW28" s="38"/>
      <c r="JIX28" s="38"/>
      <c r="JIY28" s="38"/>
      <c r="JIZ28" s="38"/>
      <c r="JJA28" s="38"/>
      <c r="JJB28" s="38"/>
      <c r="JJC28" s="38"/>
      <c r="JJD28" s="38"/>
      <c r="JJE28" s="38"/>
      <c r="JJF28" s="38"/>
      <c r="JJG28" s="38"/>
      <c r="JJH28" s="38"/>
      <c r="JJI28" s="38"/>
      <c r="JJJ28" s="38"/>
      <c r="JJK28" s="38"/>
      <c r="JJL28" s="38"/>
      <c r="JJM28" s="38"/>
      <c r="JJN28" s="38"/>
      <c r="JJO28" s="38"/>
      <c r="JJP28" s="38"/>
      <c r="JJQ28" s="38"/>
      <c r="JJR28" s="38"/>
      <c r="JJS28" s="38"/>
      <c r="JJT28" s="38"/>
      <c r="JJU28" s="38"/>
      <c r="JJV28" s="38"/>
      <c r="JJW28" s="38"/>
      <c r="JJX28" s="38"/>
      <c r="JJY28" s="38"/>
      <c r="JJZ28" s="38"/>
      <c r="JKA28" s="38"/>
      <c r="JKB28" s="38"/>
      <c r="JKC28" s="38"/>
      <c r="JKD28" s="38"/>
      <c r="JKE28" s="38"/>
      <c r="JKF28" s="38"/>
      <c r="JKG28" s="38"/>
      <c r="JKH28" s="38"/>
      <c r="JKI28" s="38"/>
      <c r="JKJ28" s="38"/>
      <c r="JKK28" s="38"/>
      <c r="JKL28" s="38"/>
      <c r="JKM28" s="38"/>
      <c r="JKN28" s="38"/>
      <c r="JKO28" s="38"/>
      <c r="JKP28" s="38"/>
      <c r="JKQ28" s="38"/>
      <c r="JKR28" s="38"/>
      <c r="JKS28" s="38"/>
      <c r="JKT28" s="38"/>
      <c r="JKU28" s="38"/>
      <c r="JKV28" s="38"/>
      <c r="JKW28" s="38"/>
      <c r="JKX28" s="38"/>
      <c r="JKY28" s="38"/>
      <c r="JKZ28" s="38"/>
      <c r="JLA28" s="38"/>
      <c r="JLB28" s="38"/>
      <c r="JLC28" s="38"/>
      <c r="JLD28" s="38"/>
      <c r="JLE28" s="38"/>
      <c r="JLF28" s="38"/>
      <c r="JLG28" s="38"/>
      <c r="JLH28" s="38"/>
      <c r="JLI28" s="38"/>
      <c r="JLJ28" s="38"/>
      <c r="JLK28" s="38"/>
      <c r="JLL28" s="38"/>
      <c r="JLM28" s="38"/>
      <c r="JLN28" s="38"/>
      <c r="JLO28" s="38"/>
      <c r="JLP28" s="38"/>
      <c r="JLQ28" s="38"/>
      <c r="JLR28" s="38"/>
      <c r="JLS28" s="38"/>
      <c r="JLT28" s="38"/>
      <c r="JLU28" s="38"/>
      <c r="JLV28" s="38"/>
      <c r="JLW28" s="38"/>
      <c r="JLX28" s="38"/>
      <c r="JLY28" s="38"/>
      <c r="JLZ28" s="38"/>
      <c r="JMA28" s="38"/>
      <c r="JMB28" s="38"/>
      <c r="JMC28" s="38"/>
      <c r="JMD28" s="38"/>
      <c r="JME28" s="38"/>
      <c r="JMF28" s="38"/>
      <c r="JMG28" s="38"/>
      <c r="JMH28" s="38"/>
      <c r="JMI28" s="38"/>
      <c r="JMJ28" s="38"/>
      <c r="JMK28" s="38"/>
      <c r="JML28" s="38"/>
      <c r="JMM28" s="38"/>
      <c r="JMN28" s="38"/>
      <c r="JMO28" s="38"/>
      <c r="JMP28" s="38"/>
      <c r="JMQ28" s="38"/>
      <c r="JMR28" s="38"/>
      <c r="JMS28" s="38"/>
      <c r="JMT28" s="38"/>
      <c r="JMU28" s="38"/>
      <c r="JMV28" s="38"/>
      <c r="JMW28" s="38"/>
      <c r="JMX28" s="38"/>
      <c r="JMY28" s="38"/>
      <c r="JMZ28" s="38"/>
      <c r="JNA28" s="38"/>
      <c r="JNB28" s="38"/>
      <c r="JNC28" s="38"/>
      <c r="JND28" s="38"/>
      <c r="JNE28" s="38"/>
      <c r="JNF28" s="38"/>
      <c r="JNG28" s="38"/>
      <c r="JNH28" s="38"/>
      <c r="JNI28" s="38"/>
      <c r="JNJ28" s="38"/>
      <c r="JNK28" s="38"/>
      <c r="JNL28" s="38"/>
      <c r="JNM28" s="38"/>
      <c r="JNN28" s="38"/>
      <c r="JNO28" s="38"/>
      <c r="JNP28" s="38"/>
      <c r="JNQ28" s="38"/>
      <c r="JNR28" s="38"/>
      <c r="JNS28" s="38"/>
      <c r="JNT28" s="38"/>
      <c r="JNU28" s="38"/>
      <c r="JNV28" s="38"/>
      <c r="JNW28" s="38"/>
      <c r="JNX28" s="38"/>
      <c r="JNY28" s="38"/>
      <c r="JNZ28" s="38"/>
      <c r="JOA28" s="38"/>
      <c r="JOB28" s="38"/>
      <c r="JOC28" s="38"/>
      <c r="JOD28" s="38"/>
      <c r="JOE28" s="38"/>
      <c r="JOF28" s="38"/>
      <c r="JOG28" s="38"/>
      <c r="JOH28" s="38"/>
      <c r="JOI28" s="38"/>
      <c r="JOJ28" s="38"/>
      <c r="JOK28" s="38"/>
      <c r="JOL28" s="38"/>
      <c r="JOM28" s="38"/>
      <c r="JON28" s="38"/>
      <c r="JOO28" s="38"/>
      <c r="JOP28" s="38"/>
      <c r="JOQ28" s="38"/>
      <c r="JOR28" s="38"/>
      <c r="JOS28" s="38"/>
      <c r="JOT28" s="38"/>
      <c r="JOU28" s="38"/>
      <c r="JOV28" s="38"/>
      <c r="JOW28" s="38"/>
      <c r="JOX28" s="38"/>
      <c r="JOY28" s="38"/>
      <c r="JOZ28" s="38"/>
      <c r="JPA28" s="38"/>
      <c r="JPB28" s="38"/>
      <c r="JPC28" s="38"/>
      <c r="JPD28" s="38"/>
      <c r="JPE28" s="38"/>
      <c r="JPF28" s="38"/>
      <c r="JPG28" s="38"/>
      <c r="JPH28" s="38"/>
      <c r="JPI28" s="38"/>
      <c r="JPJ28" s="38"/>
      <c r="JPK28" s="38"/>
      <c r="JPL28" s="38"/>
      <c r="JPM28" s="38"/>
      <c r="JPN28" s="38"/>
      <c r="JPO28" s="38"/>
      <c r="JPP28" s="38"/>
      <c r="JPQ28" s="38"/>
      <c r="JPR28" s="38"/>
      <c r="JPS28" s="38"/>
      <c r="JPT28" s="38"/>
      <c r="JPU28" s="38"/>
      <c r="JPV28" s="38"/>
      <c r="JPW28" s="38"/>
      <c r="JPX28" s="38"/>
      <c r="JPY28" s="38"/>
      <c r="JPZ28" s="38"/>
      <c r="JQA28" s="38"/>
      <c r="JQB28" s="38"/>
      <c r="JQC28" s="38"/>
      <c r="JQD28" s="38"/>
      <c r="JQE28" s="38"/>
      <c r="JQF28" s="38"/>
      <c r="JQG28" s="38"/>
      <c r="JQH28" s="38"/>
      <c r="JQI28" s="38"/>
      <c r="JQJ28" s="38"/>
      <c r="JQK28" s="38"/>
      <c r="JQL28" s="38"/>
      <c r="JQM28" s="38"/>
      <c r="JQN28" s="38"/>
      <c r="JQO28" s="38"/>
      <c r="JQP28" s="38"/>
      <c r="JQQ28" s="38"/>
      <c r="JQR28" s="38"/>
      <c r="JQS28" s="38"/>
      <c r="JQT28" s="38"/>
      <c r="JQU28" s="38"/>
      <c r="JQV28" s="38"/>
      <c r="JQW28" s="38"/>
      <c r="JQX28" s="38"/>
      <c r="JQY28" s="38"/>
      <c r="JQZ28" s="38"/>
      <c r="JRA28" s="38"/>
      <c r="JRB28" s="38"/>
      <c r="JRC28" s="38"/>
      <c r="JRD28" s="38"/>
      <c r="JRE28" s="38"/>
      <c r="JRF28" s="38"/>
      <c r="JRG28" s="38"/>
      <c r="JRH28" s="38"/>
      <c r="JRI28" s="38"/>
      <c r="JRJ28" s="38"/>
      <c r="JRK28" s="38"/>
      <c r="JRL28" s="38"/>
      <c r="JRM28" s="38"/>
      <c r="JRN28" s="38"/>
      <c r="JRO28" s="38"/>
      <c r="JRP28" s="38"/>
      <c r="JRQ28" s="38"/>
      <c r="JRR28" s="38"/>
      <c r="JRS28" s="38"/>
      <c r="JRT28" s="38"/>
      <c r="JRU28" s="38"/>
      <c r="JRV28" s="38"/>
      <c r="JRW28" s="38"/>
      <c r="JRX28" s="38"/>
      <c r="JRY28" s="38"/>
      <c r="JRZ28" s="38"/>
      <c r="JSA28" s="38"/>
      <c r="JSB28" s="38"/>
      <c r="JSC28" s="38"/>
      <c r="JSD28" s="38"/>
      <c r="JSE28" s="38"/>
      <c r="JSF28" s="38"/>
      <c r="JSG28" s="38"/>
      <c r="JSH28" s="38"/>
      <c r="JSI28" s="38"/>
      <c r="JSJ28" s="38"/>
      <c r="JSK28" s="38"/>
      <c r="JSL28" s="38"/>
      <c r="JSM28" s="38"/>
      <c r="JSN28" s="38"/>
      <c r="JSO28" s="38"/>
      <c r="JSP28" s="38"/>
      <c r="JSQ28" s="38"/>
      <c r="JSR28" s="38"/>
      <c r="JSS28" s="38"/>
      <c r="JST28" s="38"/>
      <c r="JSU28" s="38"/>
      <c r="JSV28" s="38"/>
      <c r="JSW28" s="38"/>
      <c r="JSX28" s="38"/>
      <c r="JSY28" s="38"/>
      <c r="JSZ28" s="38"/>
      <c r="JTA28" s="38"/>
      <c r="JTB28" s="38"/>
      <c r="JTC28" s="38"/>
      <c r="JTD28" s="38"/>
      <c r="JTE28" s="38"/>
      <c r="JTF28" s="38"/>
      <c r="JTG28" s="38"/>
      <c r="JTH28" s="38"/>
      <c r="JTI28" s="38"/>
      <c r="JTJ28" s="38"/>
      <c r="JTK28" s="38"/>
      <c r="JTL28" s="38"/>
      <c r="JTM28" s="38"/>
      <c r="JTN28" s="38"/>
      <c r="JTO28" s="38"/>
      <c r="JTP28" s="38"/>
      <c r="JTQ28" s="38"/>
      <c r="JTR28" s="38"/>
      <c r="JTS28" s="38"/>
      <c r="JTT28" s="38"/>
      <c r="JTU28" s="38"/>
      <c r="JTV28" s="38"/>
      <c r="JTW28" s="38"/>
      <c r="JTX28" s="38"/>
      <c r="JTY28" s="38"/>
      <c r="JTZ28" s="38"/>
      <c r="JUA28" s="38"/>
      <c r="JUB28" s="38"/>
      <c r="JUC28" s="38"/>
      <c r="JUD28" s="38"/>
      <c r="JUE28" s="38"/>
      <c r="JUF28" s="38"/>
      <c r="JUG28" s="38"/>
      <c r="JUH28" s="38"/>
      <c r="JUI28" s="38"/>
      <c r="JUJ28" s="38"/>
      <c r="JUK28" s="38"/>
      <c r="JUL28" s="38"/>
      <c r="JUM28" s="38"/>
      <c r="JUN28" s="38"/>
      <c r="JUO28" s="38"/>
      <c r="JUP28" s="38"/>
      <c r="JUQ28" s="38"/>
      <c r="JUR28" s="38"/>
      <c r="JUS28" s="38"/>
      <c r="JUT28" s="38"/>
      <c r="JUU28" s="38"/>
      <c r="JUV28" s="38"/>
      <c r="JUW28" s="38"/>
      <c r="JUX28" s="38"/>
      <c r="JUY28" s="38"/>
      <c r="JUZ28" s="38"/>
      <c r="JVA28" s="38"/>
      <c r="JVB28" s="38"/>
      <c r="JVC28" s="38"/>
      <c r="JVD28" s="38"/>
      <c r="JVE28" s="38"/>
      <c r="JVF28" s="38"/>
      <c r="JVG28" s="38"/>
      <c r="JVH28" s="38"/>
      <c r="JVI28" s="38"/>
      <c r="JVJ28" s="38"/>
      <c r="JVK28" s="38"/>
      <c r="JVL28" s="38"/>
      <c r="JVM28" s="38"/>
      <c r="JVN28" s="38"/>
      <c r="JVO28" s="38"/>
      <c r="JVP28" s="38"/>
      <c r="JVQ28" s="38"/>
      <c r="JVR28" s="38"/>
      <c r="JVS28" s="38"/>
      <c r="JVT28" s="38"/>
      <c r="JVU28" s="38"/>
      <c r="JVV28" s="38"/>
      <c r="JVW28" s="38"/>
      <c r="JVX28" s="38"/>
      <c r="JVY28" s="38"/>
      <c r="JVZ28" s="38"/>
      <c r="JWA28" s="38"/>
      <c r="JWB28" s="38"/>
      <c r="JWC28" s="38"/>
      <c r="JWD28" s="38"/>
      <c r="JWE28" s="38"/>
      <c r="JWF28" s="38"/>
      <c r="JWG28" s="38"/>
      <c r="JWH28" s="38"/>
      <c r="JWI28" s="38"/>
      <c r="JWJ28" s="38"/>
      <c r="JWK28" s="38"/>
      <c r="JWL28" s="38"/>
      <c r="JWM28" s="38"/>
      <c r="JWN28" s="38"/>
      <c r="JWO28" s="38"/>
      <c r="JWP28" s="38"/>
      <c r="JWQ28" s="38"/>
      <c r="JWR28" s="38"/>
      <c r="JWS28" s="38"/>
      <c r="JWT28" s="38"/>
      <c r="JWU28" s="38"/>
      <c r="JWV28" s="38"/>
      <c r="JWW28" s="38"/>
      <c r="JWX28" s="38"/>
      <c r="JWY28" s="38"/>
      <c r="JWZ28" s="38"/>
      <c r="JXA28" s="38"/>
      <c r="JXB28" s="38"/>
      <c r="JXC28" s="38"/>
      <c r="JXD28" s="38"/>
      <c r="JXE28" s="38"/>
      <c r="JXF28" s="38"/>
      <c r="JXG28" s="38"/>
      <c r="JXH28" s="38"/>
      <c r="JXI28" s="38"/>
      <c r="JXJ28" s="38"/>
      <c r="JXK28" s="38"/>
      <c r="JXL28" s="38"/>
      <c r="JXM28" s="38"/>
      <c r="JXN28" s="38"/>
      <c r="JXO28" s="38"/>
      <c r="JXP28" s="38"/>
      <c r="JXQ28" s="38"/>
      <c r="JXR28" s="38"/>
      <c r="JXS28" s="38"/>
      <c r="JXT28" s="38"/>
      <c r="JXU28" s="38"/>
      <c r="JXV28" s="38"/>
      <c r="JXW28" s="38"/>
      <c r="JXX28" s="38"/>
      <c r="JXY28" s="38"/>
      <c r="JXZ28" s="38"/>
      <c r="JYA28" s="38"/>
      <c r="JYB28" s="38"/>
      <c r="JYC28" s="38"/>
      <c r="JYD28" s="38"/>
      <c r="JYE28" s="38"/>
      <c r="JYF28" s="38"/>
      <c r="JYG28" s="38"/>
      <c r="JYH28" s="38"/>
      <c r="JYI28" s="38"/>
      <c r="JYJ28" s="38"/>
      <c r="JYK28" s="38"/>
      <c r="JYL28" s="38"/>
      <c r="JYM28" s="38"/>
      <c r="JYN28" s="38"/>
      <c r="JYO28" s="38"/>
      <c r="JYP28" s="38"/>
      <c r="JYQ28" s="38"/>
      <c r="JYR28" s="38"/>
      <c r="JYS28" s="38"/>
      <c r="JYT28" s="38"/>
      <c r="JYU28" s="38"/>
      <c r="JYV28" s="38"/>
      <c r="JYW28" s="38"/>
      <c r="JYX28" s="38"/>
      <c r="JYY28" s="38"/>
      <c r="JYZ28" s="38"/>
      <c r="JZA28" s="38"/>
      <c r="JZB28" s="38"/>
      <c r="JZC28" s="38"/>
      <c r="JZD28" s="38"/>
      <c r="JZE28" s="38"/>
      <c r="JZF28" s="38"/>
      <c r="JZG28" s="38"/>
      <c r="JZH28" s="38"/>
      <c r="JZI28" s="38"/>
      <c r="JZJ28" s="38"/>
      <c r="JZK28" s="38"/>
      <c r="JZL28" s="38"/>
      <c r="JZM28" s="38"/>
      <c r="JZN28" s="38"/>
      <c r="JZO28" s="38"/>
      <c r="JZP28" s="38"/>
      <c r="JZQ28" s="38"/>
      <c r="JZR28" s="38"/>
      <c r="JZS28" s="38"/>
      <c r="JZT28" s="38"/>
      <c r="JZU28" s="38"/>
      <c r="JZV28" s="38"/>
      <c r="JZW28" s="38"/>
      <c r="JZX28" s="38"/>
      <c r="JZY28" s="38"/>
      <c r="JZZ28" s="38"/>
      <c r="KAA28" s="38"/>
      <c r="KAB28" s="38"/>
      <c r="KAC28" s="38"/>
      <c r="KAD28" s="38"/>
      <c r="KAE28" s="38"/>
      <c r="KAF28" s="38"/>
      <c r="KAG28" s="38"/>
      <c r="KAH28" s="38"/>
      <c r="KAI28" s="38"/>
      <c r="KAJ28" s="38"/>
      <c r="KAK28" s="38"/>
      <c r="KAL28" s="38"/>
      <c r="KAM28" s="38"/>
      <c r="KAN28" s="38"/>
      <c r="KAO28" s="38"/>
      <c r="KAP28" s="38"/>
      <c r="KAQ28" s="38"/>
      <c r="KAR28" s="38"/>
      <c r="KAS28" s="38"/>
      <c r="KAT28" s="38"/>
      <c r="KAU28" s="38"/>
      <c r="KAV28" s="38"/>
      <c r="KAW28" s="38"/>
      <c r="KAX28" s="38"/>
      <c r="KAY28" s="38"/>
      <c r="KAZ28" s="38"/>
      <c r="KBA28" s="38"/>
      <c r="KBB28" s="38"/>
      <c r="KBC28" s="38"/>
      <c r="KBD28" s="38"/>
      <c r="KBE28" s="38"/>
      <c r="KBF28" s="38"/>
      <c r="KBG28" s="38"/>
      <c r="KBH28" s="38"/>
      <c r="KBI28" s="38"/>
      <c r="KBJ28" s="38"/>
      <c r="KBK28" s="38"/>
      <c r="KBL28" s="38"/>
      <c r="KBM28" s="38"/>
      <c r="KBN28" s="38"/>
      <c r="KBO28" s="38"/>
      <c r="KBP28" s="38"/>
      <c r="KBQ28" s="38"/>
      <c r="KBR28" s="38"/>
      <c r="KBS28" s="38"/>
      <c r="KBT28" s="38"/>
      <c r="KBU28" s="38"/>
      <c r="KBV28" s="38"/>
      <c r="KBW28" s="38"/>
      <c r="KBX28" s="38"/>
      <c r="KBY28" s="38"/>
      <c r="KBZ28" s="38"/>
      <c r="KCA28" s="38"/>
      <c r="KCB28" s="38"/>
      <c r="KCC28" s="38"/>
      <c r="KCD28" s="38"/>
      <c r="KCE28" s="38"/>
      <c r="KCF28" s="38"/>
      <c r="KCG28" s="38"/>
      <c r="KCH28" s="38"/>
      <c r="KCI28" s="38"/>
      <c r="KCJ28" s="38"/>
      <c r="KCK28" s="38"/>
      <c r="KCL28" s="38"/>
      <c r="KCM28" s="38"/>
      <c r="KCN28" s="38"/>
      <c r="KCO28" s="38"/>
      <c r="KCP28" s="38"/>
      <c r="KCQ28" s="38"/>
      <c r="KCR28" s="38"/>
      <c r="KCS28" s="38"/>
      <c r="KCT28" s="38"/>
      <c r="KCU28" s="38"/>
      <c r="KCV28" s="38"/>
      <c r="KCW28" s="38"/>
      <c r="KCX28" s="38"/>
      <c r="KCY28" s="38"/>
      <c r="KCZ28" s="38"/>
      <c r="KDA28" s="38"/>
      <c r="KDB28" s="38"/>
      <c r="KDC28" s="38"/>
      <c r="KDD28" s="38"/>
      <c r="KDE28" s="38"/>
      <c r="KDF28" s="38"/>
      <c r="KDG28" s="38"/>
      <c r="KDH28" s="38"/>
      <c r="KDI28" s="38"/>
      <c r="KDJ28" s="38"/>
      <c r="KDK28" s="38"/>
      <c r="KDL28" s="38"/>
      <c r="KDM28" s="38"/>
      <c r="KDN28" s="38"/>
      <c r="KDO28" s="38"/>
      <c r="KDP28" s="38"/>
      <c r="KDQ28" s="38"/>
      <c r="KDR28" s="38"/>
      <c r="KDS28" s="38"/>
      <c r="KDT28" s="38"/>
      <c r="KDU28" s="38"/>
      <c r="KDV28" s="38"/>
      <c r="KDW28" s="38"/>
      <c r="KDX28" s="38"/>
      <c r="KDY28" s="38"/>
      <c r="KDZ28" s="38"/>
      <c r="KEA28" s="38"/>
      <c r="KEB28" s="38"/>
      <c r="KEC28" s="38"/>
      <c r="KED28" s="38"/>
      <c r="KEE28" s="38"/>
      <c r="KEF28" s="38"/>
      <c r="KEG28" s="38"/>
      <c r="KEH28" s="38"/>
      <c r="KEI28" s="38"/>
      <c r="KEJ28" s="38"/>
      <c r="KEK28" s="38"/>
      <c r="KEL28" s="38"/>
      <c r="KEM28" s="38"/>
      <c r="KEN28" s="38"/>
      <c r="KEO28" s="38"/>
      <c r="KEP28" s="38"/>
      <c r="KEQ28" s="38"/>
      <c r="KER28" s="38"/>
      <c r="KES28" s="38"/>
      <c r="KET28" s="38"/>
      <c r="KEU28" s="38"/>
      <c r="KEV28" s="38"/>
      <c r="KEW28" s="38"/>
      <c r="KEX28" s="38"/>
      <c r="KEY28" s="38"/>
      <c r="KEZ28" s="38"/>
      <c r="KFA28" s="38"/>
      <c r="KFB28" s="38"/>
      <c r="KFC28" s="38"/>
      <c r="KFD28" s="38"/>
      <c r="KFE28" s="38"/>
      <c r="KFF28" s="38"/>
      <c r="KFG28" s="38"/>
      <c r="KFH28" s="38"/>
      <c r="KFI28" s="38"/>
      <c r="KFJ28" s="38"/>
      <c r="KFK28" s="38"/>
      <c r="KFL28" s="38"/>
      <c r="KFM28" s="38"/>
      <c r="KFN28" s="38"/>
      <c r="KFO28" s="38"/>
      <c r="KFP28" s="38"/>
      <c r="KFQ28" s="38"/>
      <c r="KFR28" s="38"/>
      <c r="KFS28" s="38"/>
      <c r="KFT28" s="38"/>
      <c r="KFU28" s="38"/>
      <c r="KFV28" s="38"/>
      <c r="KFW28" s="38"/>
      <c r="KFX28" s="38"/>
      <c r="KFY28" s="38"/>
      <c r="KFZ28" s="38"/>
      <c r="KGA28" s="38"/>
      <c r="KGB28" s="38"/>
      <c r="KGC28" s="38"/>
      <c r="KGD28" s="38"/>
      <c r="KGE28" s="38"/>
      <c r="KGF28" s="38"/>
      <c r="KGG28" s="38"/>
      <c r="KGH28" s="38"/>
      <c r="KGI28" s="38"/>
      <c r="KGJ28" s="38"/>
      <c r="KGK28" s="38"/>
      <c r="KGL28" s="38"/>
      <c r="KGM28" s="38"/>
      <c r="KGN28" s="38"/>
      <c r="KGO28" s="38"/>
      <c r="KGP28" s="38"/>
      <c r="KGQ28" s="38"/>
      <c r="KGR28" s="38"/>
      <c r="KGS28" s="38"/>
      <c r="KGT28" s="38"/>
      <c r="KGU28" s="38"/>
      <c r="KGV28" s="38"/>
      <c r="KGW28" s="38"/>
      <c r="KGX28" s="38"/>
      <c r="KGY28" s="38"/>
      <c r="KGZ28" s="38"/>
      <c r="KHA28" s="38"/>
      <c r="KHB28" s="38"/>
      <c r="KHC28" s="38"/>
      <c r="KHD28" s="38"/>
      <c r="KHE28" s="38"/>
      <c r="KHF28" s="38"/>
      <c r="KHG28" s="38"/>
      <c r="KHH28" s="38"/>
      <c r="KHI28" s="38"/>
      <c r="KHJ28" s="38"/>
      <c r="KHK28" s="38"/>
      <c r="KHL28" s="38"/>
      <c r="KHM28" s="38"/>
      <c r="KHN28" s="38"/>
      <c r="KHO28" s="38"/>
      <c r="KHP28" s="38"/>
      <c r="KHQ28" s="38"/>
      <c r="KHR28" s="38"/>
      <c r="KHS28" s="38"/>
      <c r="KHT28" s="38"/>
      <c r="KHU28" s="38"/>
      <c r="KHV28" s="38"/>
      <c r="KHW28" s="38"/>
      <c r="KHX28" s="38"/>
      <c r="KHY28" s="38"/>
      <c r="KHZ28" s="38"/>
      <c r="KIA28" s="38"/>
      <c r="KIB28" s="38"/>
      <c r="KIC28" s="38"/>
      <c r="KID28" s="38"/>
      <c r="KIE28" s="38"/>
      <c r="KIF28" s="38"/>
      <c r="KIG28" s="38"/>
      <c r="KIH28" s="38"/>
      <c r="KII28" s="38"/>
      <c r="KIJ28" s="38"/>
      <c r="KIK28" s="38"/>
      <c r="KIL28" s="38"/>
      <c r="KIM28" s="38"/>
      <c r="KIN28" s="38"/>
      <c r="KIO28" s="38"/>
      <c r="KIP28" s="38"/>
      <c r="KIQ28" s="38"/>
      <c r="KIR28" s="38"/>
      <c r="KIS28" s="38"/>
      <c r="KIT28" s="38"/>
      <c r="KIU28" s="38"/>
      <c r="KIV28" s="38"/>
      <c r="KIW28" s="38"/>
      <c r="KIX28" s="38"/>
      <c r="KIY28" s="38"/>
      <c r="KIZ28" s="38"/>
      <c r="KJA28" s="38"/>
      <c r="KJB28" s="38"/>
      <c r="KJC28" s="38"/>
      <c r="KJD28" s="38"/>
      <c r="KJE28" s="38"/>
      <c r="KJF28" s="38"/>
      <c r="KJG28" s="38"/>
      <c r="KJH28" s="38"/>
      <c r="KJI28" s="38"/>
      <c r="KJJ28" s="38"/>
      <c r="KJK28" s="38"/>
      <c r="KJL28" s="38"/>
      <c r="KJM28" s="38"/>
      <c r="KJN28" s="38"/>
      <c r="KJO28" s="38"/>
      <c r="KJP28" s="38"/>
      <c r="KJQ28" s="38"/>
      <c r="KJR28" s="38"/>
      <c r="KJS28" s="38"/>
      <c r="KJT28" s="38"/>
      <c r="KJU28" s="38"/>
      <c r="KJV28" s="38"/>
      <c r="KJW28" s="38"/>
      <c r="KJX28" s="38"/>
      <c r="KJY28" s="38"/>
      <c r="KJZ28" s="38"/>
      <c r="KKA28" s="38"/>
      <c r="KKB28" s="38"/>
      <c r="KKC28" s="38"/>
      <c r="KKD28" s="38"/>
      <c r="KKE28" s="38"/>
      <c r="KKF28" s="38"/>
      <c r="KKG28" s="38"/>
      <c r="KKH28" s="38"/>
      <c r="KKI28" s="38"/>
      <c r="KKJ28" s="38"/>
      <c r="KKK28" s="38"/>
      <c r="KKL28" s="38"/>
      <c r="KKM28" s="38"/>
      <c r="KKN28" s="38"/>
      <c r="KKO28" s="38"/>
      <c r="KKP28" s="38"/>
      <c r="KKQ28" s="38"/>
      <c r="KKR28" s="38"/>
      <c r="KKS28" s="38"/>
      <c r="KKT28" s="38"/>
      <c r="KKU28" s="38"/>
      <c r="KKV28" s="38"/>
      <c r="KKW28" s="38"/>
      <c r="KKX28" s="38"/>
      <c r="KKY28" s="38"/>
      <c r="KKZ28" s="38"/>
      <c r="KLA28" s="38"/>
      <c r="KLB28" s="38"/>
      <c r="KLC28" s="38"/>
      <c r="KLD28" s="38"/>
      <c r="KLE28" s="38"/>
      <c r="KLF28" s="38"/>
      <c r="KLG28" s="38"/>
      <c r="KLH28" s="38"/>
      <c r="KLI28" s="38"/>
      <c r="KLJ28" s="38"/>
      <c r="KLK28" s="38"/>
      <c r="KLL28" s="38"/>
      <c r="KLM28" s="38"/>
      <c r="KLN28" s="38"/>
      <c r="KLO28" s="38"/>
      <c r="KLP28" s="38"/>
      <c r="KLQ28" s="38"/>
      <c r="KLR28" s="38"/>
      <c r="KLS28" s="38"/>
      <c r="KLT28" s="38"/>
      <c r="KLU28" s="38"/>
      <c r="KLV28" s="38"/>
      <c r="KLW28" s="38"/>
      <c r="KLX28" s="38"/>
      <c r="KLY28" s="38"/>
      <c r="KLZ28" s="38"/>
      <c r="KMA28" s="38"/>
      <c r="KMB28" s="38"/>
      <c r="KMC28" s="38"/>
      <c r="KMD28" s="38"/>
      <c r="KME28" s="38"/>
      <c r="KMF28" s="38"/>
      <c r="KMG28" s="38"/>
      <c r="KMH28" s="38"/>
      <c r="KMI28" s="38"/>
      <c r="KMJ28" s="38"/>
      <c r="KMK28" s="38"/>
      <c r="KML28" s="38"/>
      <c r="KMM28" s="38"/>
      <c r="KMN28" s="38"/>
      <c r="KMO28" s="38"/>
      <c r="KMP28" s="38"/>
      <c r="KMQ28" s="38"/>
      <c r="KMR28" s="38"/>
      <c r="KMS28" s="38"/>
      <c r="KMT28" s="38"/>
      <c r="KMU28" s="38"/>
      <c r="KMV28" s="38"/>
      <c r="KMW28" s="38"/>
      <c r="KMX28" s="38"/>
      <c r="KMY28" s="38"/>
      <c r="KMZ28" s="38"/>
      <c r="KNA28" s="38"/>
      <c r="KNB28" s="38"/>
      <c r="KNC28" s="38"/>
      <c r="KND28" s="38"/>
      <c r="KNE28" s="38"/>
      <c r="KNF28" s="38"/>
      <c r="KNG28" s="38"/>
      <c r="KNH28" s="38"/>
      <c r="KNI28" s="38"/>
      <c r="KNJ28" s="38"/>
      <c r="KNK28" s="38"/>
      <c r="KNL28" s="38"/>
      <c r="KNM28" s="38"/>
      <c r="KNN28" s="38"/>
      <c r="KNO28" s="38"/>
      <c r="KNP28" s="38"/>
      <c r="KNQ28" s="38"/>
      <c r="KNR28" s="38"/>
      <c r="KNS28" s="38"/>
      <c r="KNT28" s="38"/>
      <c r="KNU28" s="38"/>
      <c r="KNV28" s="38"/>
      <c r="KNW28" s="38"/>
      <c r="KNX28" s="38"/>
      <c r="KNY28" s="38"/>
      <c r="KNZ28" s="38"/>
      <c r="KOA28" s="38"/>
      <c r="KOB28" s="38"/>
      <c r="KOC28" s="38"/>
      <c r="KOD28" s="38"/>
      <c r="KOE28" s="38"/>
      <c r="KOF28" s="38"/>
      <c r="KOG28" s="38"/>
      <c r="KOH28" s="38"/>
      <c r="KOI28" s="38"/>
      <c r="KOJ28" s="38"/>
      <c r="KOK28" s="38"/>
      <c r="KOL28" s="38"/>
      <c r="KOM28" s="38"/>
      <c r="KON28" s="38"/>
      <c r="KOO28" s="38"/>
      <c r="KOP28" s="38"/>
      <c r="KOQ28" s="38"/>
      <c r="KOR28" s="38"/>
      <c r="KOS28" s="38"/>
      <c r="KOT28" s="38"/>
      <c r="KOU28" s="38"/>
      <c r="KOV28" s="38"/>
      <c r="KOW28" s="38"/>
      <c r="KOX28" s="38"/>
      <c r="KOY28" s="38"/>
      <c r="KOZ28" s="38"/>
      <c r="KPA28" s="38"/>
      <c r="KPB28" s="38"/>
      <c r="KPC28" s="38"/>
      <c r="KPD28" s="38"/>
      <c r="KPE28" s="38"/>
      <c r="KPF28" s="38"/>
      <c r="KPG28" s="38"/>
      <c r="KPH28" s="38"/>
      <c r="KPI28" s="38"/>
      <c r="KPJ28" s="38"/>
      <c r="KPK28" s="38"/>
      <c r="KPL28" s="38"/>
      <c r="KPM28" s="38"/>
      <c r="KPN28" s="38"/>
      <c r="KPO28" s="38"/>
      <c r="KPP28" s="38"/>
      <c r="KPQ28" s="38"/>
      <c r="KPR28" s="38"/>
      <c r="KPS28" s="38"/>
      <c r="KPT28" s="38"/>
      <c r="KPU28" s="38"/>
      <c r="KPV28" s="38"/>
      <c r="KPW28" s="38"/>
      <c r="KPX28" s="38"/>
      <c r="KPY28" s="38"/>
      <c r="KPZ28" s="38"/>
      <c r="KQA28" s="38"/>
      <c r="KQB28" s="38"/>
      <c r="KQC28" s="38"/>
      <c r="KQD28" s="38"/>
      <c r="KQE28" s="38"/>
      <c r="KQF28" s="38"/>
      <c r="KQG28" s="38"/>
      <c r="KQH28" s="38"/>
      <c r="KQI28" s="38"/>
      <c r="KQJ28" s="38"/>
      <c r="KQK28" s="38"/>
      <c r="KQL28" s="38"/>
      <c r="KQM28" s="38"/>
      <c r="KQN28" s="38"/>
      <c r="KQO28" s="38"/>
      <c r="KQP28" s="38"/>
      <c r="KQQ28" s="38"/>
      <c r="KQR28" s="38"/>
      <c r="KQS28" s="38"/>
      <c r="KQT28" s="38"/>
      <c r="KQU28" s="38"/>
      <c r="KQV28" s="38"/>
      <c r="KQW28" s="38"/>
      <c r="KQX28" s="38"/>
      <c r="KQY28" s="38"/>
      <c r="KQZ28" s="38"/>
      <c r="KRA28" s="38"/>
      <c r="KRB28" s="38"/>
      <c r="KRC28" s="38"/>
      <c r="KRD28" s="38"/>
      <c r="KRE28" s="38"/>
      <c r="KRF28" s="38"/>
      <c r="KRG28" s="38"/>
      <c r="KRH28" s="38"/>
      <c r="KRI28" s="38"/>
      <c r="KRJ28" s="38"/>
      <c r="KRK28" s="38"/>
      <c r="KRL28" s="38"/>
      <c r="KRM28" s="38"/>
      <c r="KRN28" s="38"/>
      <c r="KRO28" s="38"/>
      <c r="KRP28" s="38"/>
      <c r="KRQ28" s="38"/>
      <c r="KRR28" s="38"/>
      <c r="KRS28" s="38"/>
      <c r="KRT28" s="38"/>
      <c r="KRU28" s="38"/>
      <c r="KRV28" s="38"/>
      <c r="KRW28" s="38"/>
      <c r="KRX28" s="38"/>
      <c r="KRY28" s="38"/>
      <c r="KRZ28" s="38"/>
      <c r="KSA28" s="38"/>
      <c r="KSB28" s="38"/>
      <c r="KSC28" s="38"/>
      <c r="KSD28" s="38"/>
      <c r="KSE28" s="38"/>
      <c r="KSF28" s="38"/>
      <c r="KSG28" s="38"/>
      <c r="KSH28" s="38"/>
      <c r="KSI28" s="38"/>
      <c r="KSJ28" s="38"/>
      <c r="KSK28" s="38"/>
      <c r="KSL28" s="38"/>
      <c r="KSM28" s="38"/>
      <c r="KSN28" s="38"/>
      <c r="KSO28" s="38"/>
      <c r="KSP28" s="38"/>
      <c r="KSQ28" s="38"/>
      <c r="KSR28" s="38"/>
      <c r="KSS28" s="38"/>
      <c r="KST28" s="38"/>
      <c r="KSU28" s="38"/>
      <c r="KSV28" s="38"/>
      <c r="KSW28" s="38"/>
      <c r="KSX28" s="38"/>
      <c r="KSY28" s="38"/>
      <c r="KSZ28" s="38"/>
      <c r="KTA28" s="38"/>
      <c r="KTB28" s="38"/>
      <c r="KTC28" s="38"/>
      <c r="KTD28" s="38"/>
      <c r="KTE28" s="38"/>
      <c r="KTF28" s="38"/>
      <c r="KTG28" s="38"/>
      <c r="KTH28" s="38"/>
      <c r="KTI28" s="38"/>
      <c r="KTJ28" s="38"/>
      <c r="KTK28" s="38"/>
      <c r="KTL28" s="38"/>
      <c r="KTM28" s="38"/>
      <c r="KTN28" s="38"/>
      <c r="KTO28" s="38"/>
      <c r="KTP28" s="38"/>
      <c r="KTQ28" s="38"/>
      <c r="KTR28" s="38"/>
      <c r="KTS28" s="38"/>
      <c r="KTT28" s="38"/>
      <c r="KTU28" s="38"/>
      <c r="KTV28" s="38"/>
      <c r="KTW28" s="38"/>
      <c r="KTX28" s="38"/>
      <c r="KTY28" s="38"/>
      <c r="KTZ28" s="38"/>
      <c r="KUA28" s="38"/>
      <c r="KUB28" s="38"/>
      <c r="KUC28" s="38"/>
      <c r="KUD28" s="38"/>
      <c r="KUE28" s="38"/>
      <c r="KUF28" s="38"/>
      <c r="KUG28" s="38"/>
      <c r="KUH28" s="38"/>
      <c r="KUI28" s="38"/>
      <c r="KUJ28" s="38"/>
      <c r="KUK28" s="38"/>
      <c r="KUL28" s="38"/>
      <c r="KUM28" s="38"/>
      <c r="KUN28" s="38"/>
      <c r="KUO28" s="38"/>
      <c r="KUP28" s="38"/>
      <c r="KUQ28" s="38"/>
      <c r="KUR28" s="38"/>
      <c r="KUS28" s="38"/>
      <c r="KUT28" s="38"/>
      <c r="KUU28" s="38"/>
      <c r="KUV28" s="38"/>
      <c r="KUW28" s="38"/>
      <c r="KUX28" s="38"/>
      <c r="KUY28" s="38"/>
      <c r="KUZ28" s="38"/>
      <c r="KVA28" s="38"/>
      <c r="KVB28" s="38"/>
      <c r="KVC28" s="38"/>
      <c r="KVD28" s="38"/>
      <c r="KVE28" s="38"/>
      <c r="KVF28" s="38"/>
      <c r="KVG28" s="38"/>
      <c r="KVH28" s="38"/>
      <c r="KVI28" s="38"/>
      <c r="KVJ28" s="38"/>
      <c r="KVK28" s="38"/>
      <c r="KVL28" s="38"/>
      <c r="KVM28" s="38"/>
      <c r="KVN28" s="38"/>
      <c r="KVO28" s="38"/>
      <c r="KVP28" s="38"/>
      <c r="KVQ28" s="38"/>
      <c r="KVR28" s="38"/>
      <c r="KVS28" s="38"/>
      <c r="KVT28" s="38"/>
      <c r="KVU28" s="38"/>
      <c r="KVV28" s="38"/>
      <c r="KVW28" s="38"/>
      <c r="KVX28" s="38"/>
      <c r="KVY28" s="38"/>
      <c r="KVZ28" s="38"/>
      <c r="KWA28" s="38"/>
      <c r="KWB28" s="38"/>
      <c r="KWC28" s="38"/>
      <c r="KWD28" s="38"/>
      <c r="KWE28" s="38"/>
      <c r="KWF28" s="38"/>
      <c r="KWG28" s="38"/>
      <c r="KWH28" s="38"/>
      <c r="KWI28" s="38"/>
      <c r="KWJ28" s="38"/>
      <c r="KWK28" s="38"/>
      <c r="KWL28" s="38"/>
      <c r="KWM28" s="38"/>
      <c r="KWN28" s="38"/>
      <c r="KWO28" s="38"/>
      <c r="KWP28" s="38"/>
      <c r="KWQ28" s="38"/>
      <c r="KWR28" s="38"/>
      <c r="KWS28" s="38"/>
      <c r="KWT28" s="38"/>
      <c r="KWU28" s="38"/>
      <c r="KWV28" s="38"/>
      <c r="KWW28" s="38"/>
      <c r="KWX28" s="38"/>
      <c r="KWY28" s="38"/>
      <c r="KWZ28" s="38"/>
      <c r="KXA28" s="38"/>
      <c r="KXB28" s="38"/>
      <c r="KXC28" s="38"/>
      <c r="KXD28" s="38"/>
      <c r="KXE28" s="38"/>
      <c r="KXF28" s="38"/>
      <c r="KXG28" s="38"/>
      <c r="KXH28" s="38"/>
      <c r="KXI28" s="38"/>
      <c r="KXJ28" s="38"/>
      <c r="KXK28" s="38"/>
      <c r="KXL28" s="38"/>
      <c r="KXM28" s="38"/>
      <c r="KXN28" s="38"/>
      <c r="KXO28" s="38"/>
      <c r="KXP28" s="38"/>
      <c r="KXQ28" s="38"/>
      <c r="KXR28" s="38"/>
      <c r="KXS28" s="38"/>
      <c r="KXT28" s="38"/>
      <c r="KXU28" s="38"/>
      <c r="KXV28" s="38"/>
      <c r="KXW28" s="38"/>
      <c r="KXX28" s="38"/>
      <c r="KXY28" s="38"/>
      <c r="KXZ28" s="38"/>
      <c r="KYA28" s="38"/>
      <c r="KYB28" s="38"/>
      <c r="KYC28" s="38"/>
      <c r="KYD28" s="38"/>
      <c r="KYE28" s="38"/>
      <c r="KYF28" s="38"/>
      <c r="KYG28" s="38"/>
      <c r="KYH28" s="38"/>
      <c r="KYI28" s="38"/>
      <c r="KYJ28" s="38"/>
      <c r="KYK28" s="38"/>
      <c r="KYL28" s="38"/>
      <c r="KYM28" s="38"/>
      <c r="KYN28" s="38"/>
      <c r="KYO28" s="38"/>
      <c r="KYP28" s="38"/>
      <c r="KYQ28" s="38"/>
      <c r="KYR28" s="38"/>
      <c r="KYS28" s="38"/>
      <c r="KYT28" s="38"/>
      <c r="KYU28" s="38"/>
      <c r="KYV28" s="38"/>
      <c r="KYW28" s="38"/>
      <c r="KYX28" s="38"/>
      <c r="KYY28" s="38"/>
      <c r="KYZ28" s="38"/>
      <c r="KZA28" s="38"/>
      <c r="KZB28" s="38"/>
      <c r="KZC28" s="38"/>
      <c r="KZD28" s="38"/>
      <c r="KZE28" s="38"/>
      <c r="KZF28" s="38"/>
      <c r="KZG28" s="38"/>
      <c r="KZH28" s="38"/>
      <c r="KZI28" s="38"/>
      <c r="KZJ28" s="38"/>
      <c r="KZK28" s="38"/>
      <c r="KZL28" s="38"/>
      <c r="KZM28" s="38"/>
      <c r="KZN28" s="38"/>
      <c r="KZO28" s="38"/>
      <c r="KZP28" s="38"/>
      <c r="KZQ28" s="38"/>
      <c r="KZR28" s="38"/>
      <c r="KZS28" s="38"/>
      <c r="KZT28" s="38"/>
      <c r="KZU28" s="38"/>
      <c r="KZV28" s="38"/>
      <c r="KZW28" s="38"/>
      <c r="KZX28" s="38"/>
      <c r="KZY28" s="38"/>
      <c r="KZZ28" s="38"/>
      <c r="LAA28" s="38"/>
      <c r="LAB28" s="38"/>
      <c r="LAC28" s="38"/>
      <c r="LAD28" s="38"/>
      <c r="LAE28" s="38"/>
      <c r="LAF28" s="38"/>
      <c r="LAG28" s="38"/>
      <c r="LAH28" s="38"/>
      <c r="LAI28" s="38"/>
      <c r="LAJ28" s="38"/>
      <c r="LAK28" s="38"/>
      <c r="LAL28" s="38"/>
      <c r="LAM28" s="38"/>
      <c r="LAN28" s="38"/>
      <c r="LAO28" s="38"/>
      <c r="LAP28" s="38"/>
      <c r="LAQ28" s="38"/>
      <c r="LAR28" s="38"/>
      <c r="LAS28" s="38"/>
      <c r="LAT28" s="38"/>
      <c r="LAU28" s="38"/>
      <c r="LAV28" s="38"/>
      <c r="LAW28" s="38"/>
      <c r="LAX28" s="38"/>
      <c r="LAY28" s="38"/>
      <c r="LAZ28" s="38"/>
      <c r="LBA28" s="38"/>
      <c r="LBB28" s="38"/>
      <c r="LBC28" s="38"/>
      <c r="LBD28" s="38"/>
      <c r="LBE28" s="38"/>
      <c r="LBF28" s="38"/>
      <c r="LBG28" s="38"/>
      <c r="LBH28" s="38"/>
      <c r="LBI28" s="38"/>
      <c r="LBJ28" s="38"/>
      <c r="LBK28" s="38"/>
      <c r="LBL28" s="38"/>
      <c r="LBM28" s="38"/>
      <c r="LBN28" s="38"/>
      <c r="LBO28" s="38"/>
      <c r="LBP28" s="38"/>
      <c r="LBQ28" s="38"/>
      <c r="LBR28" s="38"/>
      <c r="LBS28" s="38"/>
      <c r="LBT28" s="38"/>
      <c r="LBU28" s="38"/>
      <c r="LBV28" s="38"/>
      <c r="LBW28" s="38"/>
      <c r="LBX28" s="38"/>
      <c r="LBY28" s="38"/>
      <c r="LBZ28" s="38"/>
      <c r="LCA28" s="38"/>
      <c r="LCB28" s="38"/>
      <c r="LCC28" s="38"/>
      <c r="LCD28" s="38"/>
      <c r="LCE28" s="38"/>
      <c r="LCF28" s="38"/>
      <c r="LCG28" s="38"/>
      <c r="LCH28" s="38"/>
      <c r="LCI28" s="38"/>
      <c r="LCJ28" s="38"/>
      <c r="LCK28" s="38"/>
      <c r="LCL28" s="38"/>
      <c r="LCM28" s="38"/>
      <c r="LCN28" s="38"/>
      <c r="LCO28" s="38"/>
      <c r="LCP28" s="38"/>
      <c r="LCQ28" s="38"/>
      <c r="LCR28" s="38"/>
      <c r="LCS28" s="38"/>
      <c r="LCT28" s="38"/>
      <c r="LCU28" s="38"/>
      <c r="LCV28" s="38"/>
      <c r="LCW28" s="38"/>
      <c r="LCX28" s="38"/>
      <c r="LCY28" s="38"/>
      <c r="LCZ28" s="38"/>
      <c r="LDA28" s="38"/>
      <c r="LDB28" s="38"/>
      <c r="LDC28" s="38"/>
      <c r="LDD28" s="38"/>
      <c r="LDE28" s="38"/>
      <c r="LDF28" s="38"/>
      <c r="LDG28" s="38"/>
      <c r="LDH28" s="38"/>
      <c r="LDI28" s="38"/>
      <c r="LDJ28" s="38"/>
      <c r="LDK28" s="38"/>
      <c r="LDL28" s="38"/>
      <c r="LDM28" s="38"/>
      <c r="LDN28" s="38"/>
      <c r="LDO28" s="38"/>
      <c r="LDP28" s="38"/>
      <c r="LDQ28" s="38"/>
      <c r="LDR28" s="38"/>
      <c r="LDS28" s="38"/>
      <c r="LDT28" s="38"/>
      <c r="LDU28" s="38"/>
      <c r="LDV28" s="38"/>
      <c r="LDW28" s="38"/>
      <c r="LDX28" s="38"/>
      <c r="LDY28" s="38"/>
      <c r="LDZ28" s="38"/>
      <c r="LEA28" s="38"/>
      <c r="LEB28" s="38"/>
      <c r="LEC28" s="38"/>
      <c r="LED28" s="38"/>
      <c r="LEE28" s="38"/>
      <c r="LEF28" s="38"/>
      <c r="LEG28" s="38"/>
      <c r="LEH28" s="38"/>
      <c r="LEI28" s="38"/>
      <c r="LEJ28" s="38"/>
      <c r="LEK28" s="38"/>
      <c r="LEL28" s="38"/>
      <c r="LEM28" s="38"/>
      <c r="LEN28" s="38"/>
      <c r="LEO28" s="38"/>
      <c r="LEP28" s="38"/>
      <c r="LEQ28" s="38"/>
      <c r="LER28" s="38"/>
      <c r="LES28" s="38"/>
      <c r="LET28" s="38"/>
      <c r="LEU28" s="38"/>
      <c r="LEV28" s="38"/>
      <c r="LEW28" s="38"/>
      <c r="LEX28" s="38"/>
      <c r="LEY28" s="38"/>
      <c r="LEZ28" s="38"/>
      <c r="LFA28" s="38"/>
      <c r="LFB28" s="38"/>
      <c r="LFC28" s="38"/>
      <c r="LFD28" s="38"/>
      <c r="LFE28" s="38"/>
      <c r="LFF28" s="38"/>
      <c r="LFG28" s="38"/>
      <c r="LFH28" s="38"/>
      <c r="LFI28" s="38"/>
      <c r="LFJ28" s="38"/>
      <c r="LFK28" s="38"/>
      <c r="LFL28" s="38"/>
      <c r="LFM28" s="38"/>
      <c r="LFN28" s="38"/>
      <c r="LFO28" s="38"/>
      <c r="LFP28" s="38"/>
      <c r="LFQ28" s="38"/>
      <c r="LFR28" s="38"/>
      <c r="LFS28" s="38"/>
      <c r="LFT28" s="38"/>
      <c r="LFU28" s="38"/>
      <c r="LFV28" s="38"/>
      <c r="LFW28" s="38"/>
      <c r="LFX28" s="38"/>
      <c r="LFY28" s="38"/>
      <c r="LFZ28" s="38"/>
      <c r="LGA28" s="38"/>
      <c r="LGB28" s="38"/>
      <c r="LGC28" s="38"/>
      <c r="LGD28" s="38"/>
      <c r="LGE28" s="38"/>
      <c r="LGF28" s="38"/>
      <c r="LGG28" s="38"/>
      <c r="LGH28" s="38"/>
      <c r="LGI28" s="38"/>
      <c r="LGJ28" s="38"/>
      <c r="LGK28" s="38"/>
      <c r="LGL28" s="38"/>
      <c r="LGM28" s="38"/>
      <c r="LGN28" s="38"/>
      <c r="LGO28" s="38"/>
      <c r="LGP28" s="38"/>
      <c r="LGQ28" s="38"/>
      <c r="LGR28" s="38"/>
      <c r="LGS28" s="38"/>
      <c r="LGT28" s="38"/>
      <c r="LGU28" s="38"/>
      <c r="LGV28" s="38"/>
      <c r="LGW28" s="38"/>
      <c r="LGX28" s="38"/>
      <c r="LGY28" s="38"/>
      <c r="LGZ28" s="38"/>
      <c r="LHA28" s="38"/>
      <c r="LHB28" s="38"/>
      <c r="LHC28" s="38"/>
      <c r="LHD28" s="38"/>
      <c r="LHE28" s="38"/>
      <c r="LHF28" s="38"/>
      <c r="LHG28" s="38"/>
      <c r="LHH28" s="38"/>
      <c r="LHI28" s="38"/>
      <c r="LHJ28" s="38"/>
      <c r="LHK28" s="38"/>
      <c r="LHL28" s="38"/>
      <c r="LHM28" s="38"/>
      <c r="LHN28" s="38"/>
      <c r="LHO28" s="38"/>
      <c r="LHP28" s="38"/>
      <c r="LHQ28" s="38"/>
      <c r="LHR28" s="38"/>
      <c r="LHS28" s="38"/>
      <c r="LHT28" s="38"/>
      <c r="LHU28" s="38"/>
      <c r="LHV28" s="38"/>
      <c r="LHW28" s="38"/>
      <c r="LHX28" s="38"/>
      <c r="LHY28" s="38"/>
      <c r="LHZ28" s="38"/>
      <c r="LIA28" s="38"/>
      <c r="LIB28" s="38"/>
      <c r="LIC28" s="38"/>
      <c r="LID28" s="38"/>
      <c r="LIE28" s="38"/>
      <c r="LIF28" s="38"/>
      <c r="LIG28" s="38"/>
      <c r="LIH28" s="38"/>
      <c r="LII28" s="38"/>
      <c r="LIJ28" s="38"/>
      <c r="LIK28" s="38"/>
      <c r="LIL28" s="38"/>
      <c r="LIM28" s="38"/>
      <c r="LIN28" s="38"/>
      <c r="LIO28" s="38"/>
      <c r="LIP28" s="38"/>
      <c r="LIQ28" s="38"/>
      <c r="LIR28" s="38"/>
      <c r="LIS28" s="38"/>
      <c r="LIT28" s="38"/>
      <c r="LIU28" s="38"/>
      <c r="LIV28" s="38"/>
      <c r="LIW28" s="38"/>
      <c r="LIX28" s="38"/>
      <c r="LIY28" s="38"/>
      <c r="LIZ28" s="38"/>
      <c r="LJA28" s="38"/>
      <c r="LJB28" s="38"/>
      <c r="LJC28" s="38"/>
      <c r="LJD28" s="38"/>
      <c r="LJE28" s="38"/>
      <c r="LJF28" s="38"/>
      <c r="LJG28" s="38"/>
      <c r="LJH28" s="38"/>
      <c r="LJI28" s="38"/>
      <c r="LJJ28" s="38"/>
      <c r="LJK28" s="38"/>
      <c r="LJL28" s="38"/>
      <c r="LJM28" s="38"/>
      <c r="LJN28" s="38"/>
      <c r="LJO28" s="38"/>
      <c r="LJP28" s="38"/>
      <c r="LJQ28" s="38"/>
      <c r="LJR28" s="38"/>
      <c r="LJS28" s="38"/>
      <c r="LJT28" s="38"/>
      <c r="LJU28" s="38"/>
      <c r="LJV28" s="38"/>
      <c r="LJW28" s="38"/>
      <c r="LJX28" s="38"/>
      <c r="LJY28" s="38"/>
      <c r="LJZ28" s="38"/>
      <c r="LKA28" s="38"/>
      <c r="LKB28" s="38"/>
      <c r="LKC28" s="38"/>
      <c r="LKD28" s="38"/>
      <c r="LKE28" s="38"/>
      <c r="LKF28" s="38"/>
      <c r="LKG28" s="38"/>
      <c r="LKH28" s="38"/>
      <c r="LKI28" s="38"/>
      <c r="LKJ28" s="38"/>
      <c r="LKK28" s="38"/>
      <c r="LKL28" s="38"/>
      <c r="LKM28" s="38"/>
      <c r="LKN28" s="38"/>
      <c r="LKO28" s="38"/>
      <c r="LKP28" s="38"/>
      <c r="LKQ28" s="38"/>
      <c r="LKR28" s="38"/>
      <c r="LKS28" s="38"/>
      <c r="LKT28" s="38"/>
      <c r="LKU28" s="38"/>
      <c r="LKV28" s="38"/>
      <c r="LKW28" s="38"/>
      <c r="LKX28" s="38"/>
      <c r="LKY28" s="38"/>
      <c r="LKZ28" s="38"/>
      <c r="LLA28" s="38"/>
      <c r="LLB28" s="38"/>
      <c r="LLC28" s="38"/>
      <c r="LLD28" s="38"/>
      <c r="LLE28" s="38"/>
      <c r="LLF28" s="38"/>
      <c r="LLG28" s="38"/>
      <c r="LLH28" s="38"/>
      <c r="LLI28" s="38"/>
      <c r="LLJ28" s="38"/>
      <c r="LLK28" s="38"/>
      <c r="LLL28" s="38"/>
      <c r="LLM28" s="38"/>
      <c r="LLN28" s="38"/>
      <c r="LLO28" s="38"/>
      <c r="LLP28" s="38"/>
      <c r="LLQ28" s="38"/>
      <c r="LLR28" s="38"/>
      <c r="LLS28" s="38"/>
      <c r="LLT28" s="38"/>
      <c r="LLU28" s="38"/>
      <c r="LLV28" s="38"/>
      <c r="LLW28" s="38"/>
      <c r="LLX28" s="38"/>
      <c r="LLY28" s="38"/>
      <c r="LLZ28" s="38"/>
      <c r="LMA28" s="38"/>
      <c r="LMB28" s="38"/>
      <c r="LMC28" s="38"/>
      <c r="LMD28" s="38"/>
      <c r="LME28" s="38"/>
      <c r="LMF28" s="38"/>
      <c r="LMG28" s="38"/>
      <c r="LMH28" s="38"/>
      <c r="LMI28" s="38"/>
      <c r="LMJ28" s="38"/>
      <c r="LMK28" s="38"/>
      <c r="LML28" s="38"/>
      <c r="LMM28" s="38"/>
      <c r="LMN28" s="38"/>
      <c r="LMO28" s="38"/>
      <c r="LMP28" s="38"/>
      <c r="LMQ28" s="38"/>
      <c r="LMR28" s="38"/>
      <c r="LMS28" s="38"/>
      <c r="LMT28" s="38"/>
      <c r="LMU28" s="38"/>
      <c r="LMV28" s="38"/>
      <c r="LMW28" s="38"/>
      <c r="LMX28" s="38"/>
      <c r="LMY28" s="38"/>
      <c r="LMZ28" s="38"/>
      <c r="LNA28" s="38"/>
      <c r="LNB28" s="38"/>
      <c r="LNC28" s="38"/>
      <c r="LND28" s="38"/>
      <c r="LNE28" s="38"/>
      <c r="LNF28" s="38"/>
      <c r="LNG28" s="38"/>
      <c r="LNH28" s="38"/>
      <c r="LNI28" s="38"/>
      <c r="LNJ28" s="38"/>
      <c r="LNK28" s="38"/>
      <c r="LNL28" s="38"/>
      <c r="LNM28" s="38"/>
      <c r="LNN28" s="38"/>
      <c r="LNO28" s="38"/>
      <c r="LNP28" s="38"/>
      <c r="LNQ28" s="38"/>
      <c r="LNR28" s="38"/>
      <c r="LNS28" s="38"/>
      <c r="LNT28" s="38"/>
      <c r="LNU28" s="38"/>
      <c r="LNV28" s="38"/>
      <c r="LNW28" s="38"/>
      <c r="LNX28" s="38"/>
      <c r="LNY28" s="38"/>
      <c r="LNZ28" s="38"/>
      <c r="LOA28" s="38"/>
      <c r="LOB28" s="38"/>
      <c r="LOC28" s="38"/>
      <c r="LOD28" s="38"/>
      <c r="LOE28" s="38"/>
      <c r="LOF28" s="38"/>
      <c r="LOG28" s="38"/>
      <c r="LOH28" s="38"/>
      <c r="LOI28" s="38"/>
      <c r="LOJ28" s="38"/>
      <c r="LOK28" s="38"/>
      <c r="LOL28" s="38"/>
      <c r="LOM28" s="38"/>
      <c r="LON28" s="38"/>
      <c r="LOO28" s="38"/>
      <c r="LOP28" s="38"/>
      <c r="LOQ28" s="38"/>
      <c r="LOR28" s="38"/>
      <c r="LOS28" s="38"/>
      <c r="LOT28" s="38"/>
      <c r="LOU28" s="38"/>
      <c r="LOV28" s="38"/>
      <c r="LOW28" s="38"/>
      <c r="LOX28" s="38"/>
      <c r="LOY28" s="38"/>
      <c r="LOZ28" s="38"/>
      <c r="LPA28" s="38"/>
      <c r="LPB28" s="38"/>
      <c r="LPC28" s="38"/>
      <c r="LPD28" s="38"/>
      <c r="LPE28" s="38"/>
      <c r="LPF28" s="38"/>
      <c r="LPG28" s="38"/>
      <c r="LPH28" s="38"/>
      <c r="LPI28" s="38"/>
      <c r="LPJ28" s="38"/>
      <c r="LPK28" s="38"/>
      <c r="LPL28" s="38"/>
      <c r="LPM28" s="38"/>
      <c r="LPN28" s="38"/>
      <c r="LPO28" s="38"/>
      <c r="LPP28" s="38"/>
      <c r="LPQ28" s="38"/>
      <c r="LPR28" s="38"/>
      <c r="LPS28" s="38"/>
      <c r="LPT28" s="38"/>
      <c r="LPU28" s="38"/>
      <c r="LPV28" s="38"/>
      <c r="LPW28" s="38"/>
      <c r="LPX28" s="38"/>
      <c r="LPY28" s="38"/>
      <c r="LPZ28" s="38"/>
      <c r="LQA28" s="38"/>
      <c r="LQB28" s="38"/>
      <c r="LQC28" s="38"/>
      <c r="LQD28" s="38"/>
      <c r="LQE28" s="38"/>
      <c r="LQF28" s="38"/>
      <c r="LQG28" s="38"/>
      <c r="LQH28" s="38"/>
      <c r="LQI28" s="38"/>
      <c r="LQJ28" s="38"/>
      <c r="LQK28" s="38"/>
      <c r="LQL28" s="38"/>
      <c r="LQM28" s="38"/>
      <c r="LQN28" s="38"/>
      <c r="LQO28" s="38"/>
      <c r="LQP28" s="38"/>
      <c r="LQQ28" s="38"/>
      <c r="LQR28" s="38"/>
      <c r="LQS28" s="38"/>
      <c r="LQT28" s="38"/>
      <c r="LQU28" s="38"/>
      <c r="LQV28" s="38"/>
      <c r="LQW28" s="38"/>
      <c r="LQX28" s="38"/>
      <c r="LQY28" s="38"/>
      <c r="LQZ28" s="38"/>
      <c r="LRA28" s="38"/>
      <c r="LRB28" s="38"/>
      <c r="LRC28" s="38"/>
      <c r="LRD28" s="38"/>
      <c r="LRE28" s="38"/>
      <c r="LRF28" s="38"/>
      <c r="LRG28" s="38"/>
      <c r="LRH28" s="38"/>
      <c r="LRI28" s="38"/>
      <c r="LRJ28" s="38"/>
      <c r="LRK28" s="38"/>
      <c r="LRL28" s="38"/>
      <c r="LRM28" s="38"/>
      <c r="LRN28" s="38"/>
      <c r="LRO28" s="38"/>
      <c r="LRP28" s="38"/>
      <c r="LRQ28" s="38"/>
      <c r="LRR28" s="38"/>
      <c r="LRS28" s="38"/>
      <c r="LRT28" s="38"/>
      <c r="LRU28" s="38"/>
      <c r="LRV28" s="38"/>
      <c r="LRW28" s="38"/>
      <c r="LRX28" s="38"/>
      <c r="LRY28" s="38"/>
      <c r="LRZ28" s="38"/>
      <c r="LSA28" s="38"/>
      <c r="LSB28" s="38"/>
      <c r="LSC28" s="38"/>
      <c r="LSD28" s="38"/>
      <c r="LSE28" s="38"/>
      <c r="LSF28" s="38"/>
      <c r="LSG28" s="38"/>
      <c r="LSH28" s="38"/>
      <c r="LSI28" s="38"/>
      <c r="LSJ28" s="38"/>
      <c r="LSK28" s="38"/>
      <c r="LSL28" s="38"/>
      <c r="LSM28" s="38"/>
      <c r="LSN28" s="38"/>
      <c r="LSO28" s="38"/>
      <c r="LSP28" s="38"/>
      <c r="LSQ28" s="38"/>
      <c r="LSR28" s="38"/>
      <c r="LSS28" s="38"/>
      <c r="LST28" s="38"/>
      <c r="LSU28" s="38"/>
      <c r="LSV28" s="38"/>
      <c r="LSW28" s="38"/>
      <c r="LSX28" s="38"/>
      <c r="LSY28" s="38"/>
      <c r="LSZ28" s="38"/>
      <c r="LTA28" s="38"/>
      <c r="LTB28" s="38"/>
      <c r="LTC28" s="38"/>
      <c r="LTD28" s="38"/>
      <c r="LTE28" s="38"/>
      <c r="LTF28" s="38"/>
      <c r="LTG28" s="38"/>
      <c r="LTH28" s="38"/>
      <c r="LTI28" s="38"/>
      <c r="LTJ28" s="38"/>
      <c r="LTK28" s="38"/>
      <c r="LTL28" s="38"/>
      <c r="LTM28" s="38"/>
      <c r="LTN28" s="38"/>
      <c r="LTO28" s="38"/>
      <c r="LTP28" s="38"/>
      <c r="LTQ28" s="38"/>
      <c r="LTR28" s="38"/>
      <c r="LTS28" s="38"/>
      <c r="LTT28" s="38"/>
      <c r="LTU28" s="38"/>
      <c r="LTV28" s="38"/>
      <c r="LTW28" s="38"/>
      <c r="LTX28" s="38"/>
      <c r="LTY28" s="38"/>
      <c r="LTZ28" s="38"/>
      <c r="LUA28" s="38"/>
      <c r="LUB28" s="38"/>
      <c r="LUC28" s="38"/>
      <c r="LUD28" s="38"/>
      <c r="LUE28" s="38"/>
      <c r="LUF28" s="38"/>
      <c r="LUG28" s="38"/>
      <c r="LUH28" s="38"/>
      <c r="LUI28" s="38"/>
      <c r="LUJ28" s="38"/>
      <c r="LUK28" s="38"/>
      <c r="LUL28" s="38"/>
      <c r="LUM28" s="38"/>
      <c r="LUN28" s="38"/>
      <c r="LUO28" s="38"/>
      <c r="LUP28" s="38"/>
      <c r="LUQ28" s="38"/>
      <c r="LUR28" s="38"/>
      <c r="LUS28" s="38"/>
      <c r="LUT28" s="38"/>
      <c r="LUU28" s="38"/>
      <c r="LUV28" s="38"/>
      <c r="LUW28" s="38"/>
      <c r="LUX28" s="38"/>
      <c r="LUY28" s="38"/>
      <c r="LUZ28" s="38"/>
      <c r="LVA28" s="38"/>
      <c r="LVB28" s="38"/>
      <c r="LVC28" s="38"/>
      <c r="LVD28" s="38"/>
      <c r="LVE28" s="38"/>
      <c r="LVF28" s="38"/>
      <c r="LVG28" s="38"/>
      <c r="LVH28" s="38"/>
      <c r="LVI28" s="38"/>
      <c r="LVJ28" s="38"/>
      <c r="LVK28" s="38"/>
      <c r="LVL28" s="38"/>
      <c r="LVM28" s="38"/>
      <c r="LVN28" s="38"/>
      <c r="LVO28" s="38"/>
      <c r="LVP28" s="38"/>
      <c r="LVQ28" s="38"/>
      <c r="LVR28" s="38"/>
      <c r="LVS28" s="38"/>
      <c r="LVT28" s="38"/>
      <c r="LVU28" s="38"/>
      <c r="LVV28" s="38"/>
      <c r="LVW28" s="38"/>
      <c r="LVX28" s="38"/>
      <c r="LVY28" s="38"/>
      <c r="LVZ28" s="38"/>
      <c r="LWA28" s="38"/>
      <c r="LWB28" s="38"/>
      <c r="LWC28" s="38"/>
      <c r="LWD28" s="38"/>
      <c r="LWE28" s="38"/>
      <c r="LWF28" s="38"/>
      <c r="LWG28" s="38"/>
      <c r="LWH28" s="38"/>
      <c r="LWI28" s="38"/>
      <c r="LWJ28" s="38"/>
      <c r="LWK28" s="38"/>
      <c r="LWL28" s="38"/>
      <c r="LWM28" s="38"/>
      <c r="LWN28" s="38"/>
      <c r="LWO28" s="38"/>
      <c r="LWP28" s="38"/>
      <c r="LWQ28" s="38"/>
      <c r="LWR28" s="38"/>
      <c r="LWS28" s="38"/>
      <c r="LWT28" s="38"/>
      <c r="LWU28" s="38"/>
      <c r="LWV28" s="38"/>
      <c r="LWW28" s="38"/>
      <c r="LWX28" s="38"/>
      <c r="LWY28" s="38"/>
      <c r="LWZ28" s="38"/>
      <c r="LXA28" s="38"/>
      <c r="LXB28" s="38"/>
      <c r="LXC28" s="38"/>
      <c r="LXD28" s="38"/>
      <c r="LXE28" s="38"/>
      <c r="LXF28" s="38"/>
      <c r="LXG28" s="38"/>
      <c r="LXH28" s="38"/>
      <c r="LXI28" s="38"/>
      <c r="LXJ28" s="38"/>
      <c r="LXK28" s="38"/>
      <c r="LXL28" s="38"/>
      <c r="LXM28" s="38"/>
      <c r="LXN28" s="38"/>
      <c r="LXO28" s="38"/>
      <c r="LXP28" s="38"/>
      <c r="LXQ28" s="38"/>
      <c r="LXR28" s="38"/>
      <c r="LXS28" s="38"/>
      <c r="LXT28" s="38"/>
      <c r="LXU28" s="38"/>
      <c r="LXV28" s="38"/>
      <c r="LXW28" s="38"/>
      <c r="LXX28" s="38"/>
      <c r="LXY28" s="38"/>
      <c r="LXZ28" s="38"/>
      <c r="LYA28" s="38"/>
      <c r="LYB28" s="38"/>
      <c r="LYC28" s="38"/>
      <c r="LYD28" s="38"/>
      <c r="LYE28" s="38"/>
      <c r="LYF28" s="38"/>
      <c r="LYG28" s="38"/>
      <c r="LYH28" s="38"/>
      <c r="LYI28" s="38"/>
      <c r="LYJ28" s="38"/>
      <c r="LYK28" s="38"/>
      <c r="LYL28" s="38"/>
      <c r="LYM28" s="38"/>
      <c r="LYN28" s="38"/>
      <c r="LYO28" s="38"/>
      <c r="LYP28" s="38"/>
      <c r="LYQ28" s="38"/>
      <c r="LYR28" s="38"/>
      <c r="LYS28" s="38"/>
      <c r="LYT28" s="38"/>
      <c r="LYU28" s="38"/>
      <c r="LYV28" s="38"/>
      <c r="LYW28" s="38"/>
      <c r="LYX28" s="38"/>
      <c r="LYY28" s="38"/>
      <c r="LYZ28" s="38"/>
      <c r="LZA28" s="38"/>
      <c r="LZB28" s="38"/>
      <c r="LZC28" s="38"/>
      <c r="LZD28" s="38"/>
      <c r="LZE28" s="38"/>
      <c r="LZF28" s="38"/>
      <c r="LZG28" s="38"/>
      <c r="LZH28" s="38"/>
      <c r="LZI28" s="38"/>
      <c r="LZJ28" s="38"/>
      <c r="LZK28" s="38"/>
      <c r="LZL28" s="38"/>
      <c r="LZM28" s="38"/>
      <c r="LZN28" s="38"/>
      <c r="LZO28" s="38"/>
      <c r="LZP28" s="38"/>
      <c r="LZQ28" s="38"/>
      <c r="LZR28" s="38"/>
      <c r="LZS28" s="38"/>
      <c r="LZT28" s="38"/>
      <c r="LZU28" s="38"/>
      <c r="LZV28" s="38"/>
      <c r="LZW28" s="38"/>
      <c r="LZX28" s="38"/>
      <c r="LZY28" s="38"/>
      <c r="LZZ28" s="38"/>
      <c r="MAA28" s="38"/>
      <c r="MAB28" s="38"/>
      <c r="MAC28" s="38"/>
      <c r="MAD28" s="38"/>
      <c r="MAE28" s="38"/>
      <c r="MAF28" s="38"/>
      <c r="MAG28" s="38"/>
      <c r="MAH28" s="38"/>
      <c r="MAI28" s="38"/>
      <c r="MAJ28" s="38"/>
      <c r="MAK28" s="38"/>
      <c r="MAL28" s="38"/>
      <c r="MAM28" s="38"/>
      <c r="MAN28" s="38"/>
      <c r="MAO28" s="38"/>
      <c r="MAP28" s="38"/>
      <c r="MAQ28" s="38"/>
      <c r="MAR28" s="38"/>
      <c r="MAS28" s="38"/>
      <c r="MAT28" s="38"/>
      <c r="MAU28" s="38"/>
      <c r="MAV28" s="38"/>
      <c r="MAW28" s="38"/>
      <c r="MAX28" s="38"/>
      <c r="MAY28" s="38"/>
      <c r="MAZ28" s="38"/>
      <c r="MBA28" s="38"/>
      <c r="MBB28" s="38"/>
      <c r="MBC28" s="38"/>
      <c r="MBD28" s="38"/>
      <c r="MBE28" s="38"/>
      <c r="MBF28" s="38"/>
      <c r="MBG28" s="38"/>
      <c r="MBH28" s="38"/>
      <c r="MBI28" s="38"/>
      <c r="MBJ28" s="38"/>
      <c r="MBK28" s="38"/>
      <c r="MBL28" s="38"/>
      <c r="MBM28" s="38"/>
      <c r="MBN28" s="38"/>
      <c r="MBO28" s="38"/>
      <c r="MBP28" s="38"/>
      <c r="MBQ28" s="38"/>
      <c r="MBR28" s="38"/>
      <c r="MBS28" s="38"/>
      <c r="MBT28" s="38"/>
      <c r="MBU28" s="38"/>
      <c r="MBV28" s="38"/>
      <c r="MBW28" s="38"/>
      <c r="MBX28" s="38"/>
      <c r="MBY28" s="38"/>
      <c r="MBZ28" s="38"/>
      <c r="MCA28" s="38"/>
      <c r="MCB28" s="38"/>
      <c r="MCC28" s="38"/>
      <c r="MCD28" s="38"/>
      <c r="MCE28" s="38"/>
      <c r="MCF28" s="38"/>
      <c r="MCG28" s="38"/>
      <c r="MCH28" s="38"/>
      <c r="MCI28" s="38"/>
      <c r="MCJ28" s="38"/>
      <c r="MCK28" s="38"/>
      <c r="MCL28" s="38"/>
      <c r="MCM28" s="38"/>
      <c r="MCN28" s="38"/>
      <c r="MCO28" s="38"/>
      <c r="MCP28" s="38"/>
      <c r="MCQ28" s="38"/>
      <c r="MCR28" s="38"/>
      <c r="MCS28" s="38"/>
      <c r="MCT28" s="38"/>
      <c r="MCU28" s="38"/>
      <c r="MCV28" s="38"/>
      <c r="MCW28" s="38"/>
      <c r="MCX28" s="38"/>
      <c r="MCY28" s="38"/>
      <c r="MCZ28" s="38"/>
      <c r="MDA28" s="38"/>
      <c r="MDB28" s="38"/>
      <c r="MDC28" s="38"/>
      <c r="MDD28" s="38"/>
      <c r="MDE28" s="38"/>
      <c r="MDF28" s="38"/>
      <c r="MDG28" s="38"/>
      <c r="MDH28" s="38"/>
      <c r="MDI28" s="38"/>
      <c r="MDJ28" s="38"/>
      <c r="MDK28" s="38"/>
      <c r="MDL28" s="38"/>
      <c r="MDM28" s="38"/>
      <c r="MDN28" s="38"/>
      <c r="MDO28" s="38"/>
      <c r="MDP28" s="38"/>
      <c r="MDQ28" s="38"/>
      <c r="MDR28" s="38"/>
      <c r="MDS28" s="38"/>
      <c r="MDT28" s="38"/>
      <c r="MDU28" s="38"/>
      <c r="MDV28" s="38"/>
      <c r="MDW28" s="38"/>
      <c r="MDX28" s="38"/>
      <c r="MDY28" s="38"/>
      <c r="MDZ28" s="38"/>
      <c r="MEA28" s="38"/>
      <c r="MEB28" s="38"/>
      <c r="MEC28" s="38"/>
      <c r="MED28" s="38"/>
      <c r="MEE28" s="38"/>
      <c r="MEF28" s="38"/>
      <c r="MEG28" s="38"/>
      <c r="MEH28" s="38"/>
      <c r="MEI28" s="38"/>
      <c r="MEJ28" s="38"/>
      <c r="MEK28" s="38"/>
      <c r="MEL28" s="38"/>
      <c r="MEM28" s="38"/>
      <c r="MEN28" s="38"/>
      <c r="MEO28" s="38"/>
      <c r="MEP28" s="38"/>
      <c r="MEQ28" s="38"/>
      <c r="MER28" s="38"/>
      <c r="MES28" s="38"/>
      <c r="MET28" s="38"/>
      <c r="MEU28" s="38"/>
      <c r="MEV28" s="38"/>
      <c r="MEW28" s="38"/>
      <c r="MEX28" s="38"/>
      <c r="MEY28" s="38"/>
      <c r="MEZ28" s="38"/>
      <c r="MFA28" s="38"/>
      <c r="MFB28" s="38"/>
      <c r="MFC28" s="38"/>
      <c r="MFD28" s="38"/>
      <c r="MFE28" s="38"/>
      <c r="MFF28" s="38"/>
      <c r="MFG28" s="38"/>
      <c r="MFH28" s="38"/>
      <c r="MFI28" s="38"/>
      <c r="MFJ28" s="38"/>
      <c r="MFK28" s="38"/>
      <c r="MFL28" s="38"/>
      <c r="MFM28" s="38"/>
      <c r="MFN28" s="38"/>
      <c r="MFO28" s="38"/>
      <c r="MFP28" s="38"/>
      <c r="MFQ28" s="38"/>
      <c r="MFR28" s="38"/>
      <c r="MFS28" s="38"/>
      <c r="MFT28" s="38"/>
      <c r="MFU28" s="38"/>
      <c r="MFV28" s="38"/>
      <c r="MFW28" s="38"/>
      <c r="MFX28" s="38"/>
      <c r="MFY28" s="38"/>
      <c r="MFZ28" s="38"/>
      <c r="MGA28" s="38"/>
      <c r="MGB28" s="38"/>
      <c r="MGC28" s="38"/>
      <c r="MGD28" s="38"/>
      <c r="MGE28" s="38"/>
      <c r="MGF28" s="38"/>
      <c r="MGG28" s="38"/>
      <c r="MGH28" s="38"/>
      <c r="MGI28" s="38"/>
      <c r="MGJ28" s="38"/>
      <c r="MGK28" s="38"/>
      <c r="MGL28" s="38"/>
      <c r="MGM28" s="38"/>
      <c r="MGN28" s="38"/>
      <c r="MGO28" s="38"/>
      <c r="MGP28" s="38"/>
      <c r="MGQ28" s="38"/>
      <c r="MGR28" s="38"/>
      <c r="MGS28" s="38"/>
      <c r="MGT28" s="38"/>
      <c r="MGU28" s="38"/>
      <c r="MGV28" s="38"/>
      <c r="MGW28" s="38"/>
      <c r="MGX28" s="38"/>
      <c r="MGY28" s="38"/>
      <c r="MGZ28" s="38"/>
      <c r="MHA28" s="38"/>
      <c r="MHB28" s="38"/>
      <c r="MHC28" s="38"/>
      <c r="MHD28" s="38"/>
      <c r="MHE28" s="38"/>
      <c r="MHF28" s="38"/>
      <c r="MHG28" s="38"/>
      <c r="MHH28" s="38"/>
      <c r="MHI28" s="38"/>
      <c r="MHJ28" s="38"/>
      <c r="MHK28" s="38"/>
      <c r="MHL28" s="38"/>
      <c r="MHM28" s="38"/>
      <c r="MHN28" s="38"/>
      <c r="MHO28" s="38"/>
      <c r="MHP28" s="38"/>
      <c r="MHQ28" s="38"/>
      <c r="MHR28" s="38"/>
      <c r="MHS28" s="38"/>
      <c r="MHT28" s="38"/>
      <c r="MHU28" s="38"/>
      <c r="MHV28" s="38"/>
      <c r="MHW28" s="38"/>
      <c r="MHX28" s="38"/>
      <c r="MHY28" s="38"/>
      <c r="MHZ28" s="38"/>
      <c r="MIA28" s="38"/>
      <c r="MIB28" s="38"/>
      <c r="MIC28" s="38"/>
      <c r="MID28" s="38"/>
      <c r="MIE28" s="38"/>
      <c r="MIF28" s="38"/>
      <c r="MIG28" s="38"/>
      <c r="MIH28" s="38"/>
      <c r="MII28" s="38"/>
      <c r="MIJ28" s="38"/>
      <c r="MIK28" s="38"/>
      <c r="MIL28" s="38"/>
      <c r="MIM28" s="38"/>
      <c r="MIN28" s="38"/>
      <c r="MIO28" s="38"/>
      <c r="MIP28" s="38"/>
      <c r="MIQ28" s="38"/>
      <c r="MIR28" s="38"/>
      <c r="MIS28" s="38"/>
      <c r="MIT28" s="38"/>
      <c r="MIU28" s="38"/>
      <c r="MIV28" s="38"/>
      <c r="MIW28" s="38"/>
      <c r="MIX28" s="38"/>
      <c r="MIY28" s="38"/>
      <c r="MIZ28" s="38"/>
      <c r="MJA28" s="38"/>
      <c r="MJB28" s="38"/>
      <c r="MJC28" s="38"/>
      <c r="MJD28" s="38"/>
      <c r="MJE28" s="38"/>
      <c r="MJF28" s="38"/>
      <c r="MJG28" s="38"/>
      <c r="MJH28" s="38"/>
      <c r="MJI28" s="38"/>
      <c r="MJJ28" s="38"/>
      <c r="MJK28" s="38"/>
      <c r="MJL28" s="38"/>
      <c r="MJM28" s="38"/>
      <c r="MJN28" s="38"/>
      <c r="MJO28" s="38"/>
      <c r="MJP28" s="38"/>
      <c r="MJQ28" s="38"/>
      <c r="MJR28" s="38"/>
      <c r="MJS28" s="38"/>
      <c r="MJT28" s="38"/>
      <c r="MJU28" s="38"/>
      <c r="MJV28" s="38"/>
      <c r="MJW28" s="38"/>
      <c r="MJX28" s="38"/>
      <c r="MJY28" s="38"/>
      <c r="MJZ28" s="38"/>
      <c r="MKA28" s="38"/>
      <c r="MKB28" s="38"/>
      <c r="MKC28" s="38"/>
      <c r="MKD28" s="38"/>
      <c r="MKE28" s="38"/>
      <c r="MKF28" s="38"/>
      <c r="MKG28" s="38"/>
      <c r="MKH28" s="38"/>
      <c r="MKI28" s="38"/>
      <c r="MKJ28" s="38"/>
      <c r="MKK28" s="38"/>
      <c r="MKL28" s="38"/>
      <c r="MKM28" s="38"/>
      <c r="MKN28" s="38"/>
      <c r="MKO28" s="38"/>
      <c r="MKP28" s="38"/>
      <c r="MKQ28" s="38"/>
      <c r="MKR28" s="38"/>
      <c r="MKS28" s="38"/>
      <c r="MKT28" s="38"/>
      <c r="MKU28" s="38"/>
      <c r="MKV28" s="38"/>
      <c r="MKW28" s="38"/>
      <c r="MKX28" s="38"/>
      <c r="MKY28" s="38"/>
      <c r="MKZ28" s="38"/>
      <c r="MLA28" s="38"/>
      <c r="MLB28" s="38"/>
      <c r="MLC28" s="38"/>
      <c r="MLD28" s="38"/>
      <c r="MLE28" s="38"/>
      <c r="MLF28" s="38"/>
      <c r="MLG28" s="38"/>
      <c r="MLH28" s="38"/>
      <c r="MLI28" s="38"/>
      <c r="MLJ28" s="38"/>
      <c r="MLK28" s="38"/>
      <c r="MLL28" s="38"/>
      <c r="MLM28" s="38"/>
      <c r="MLN28" s="38"/>
      <c r="MLO28" s="38"/>
      <c r="MLP28" s="38"/>
      <c r="MLQ28" s="38"/>
      <c r="MLR28" s="38"/>
      <c r="MLS28" s="38"/>
      <c r="MLT28" s="38"/>
      <c r="MLU28" s="38"/>
      <c r="MLV28" s="38"/>
      <c r="MLW28" s="38"/>
      <c r="MLX28" s="38"/>
      <c r="MLY28" s="38"/>
      <c r="MLZ28" s="38"/>
      <c r="MMA28" s="38"/>
      <c r="MMB28" s="38"/>
      <c r="MMC28" s="38"/>
      <c r="MMD28" s="38"/>
      <c r="MME28" s="38"/>
      <c r="MMF28" s="38"/>
      <c r="MMG28" s="38"/>
      <c r="MMH28" s="38"/>
      <c r="MMI28" s="38"/>
      <c r="MMJ28" s="38"/>
      <c r="MMK28" s="38"/>
      <c r="MML28" s="38"/>
      <c r="MMM28" s="38"/>
      <c r="MMN28" s="38"/>
      <c r="MMO28" s="38"/>
      <c r="MMP28" s="38"/>
      <c r="MMQ28" s="38"/>
      <c r="MMR28" s="38"/>
      <c r="MMS28" s="38"/>
      <c r="MMT28" s="38"/>
      <c r="MMU28" s="38"/>
      <c r="MMV28" s="38"/>
      <c r="MMW28" s="38"/>
      <c r="MMX28" s="38"/>
      <c r="MMY28" s="38"/>
      <c r="MMZ28" s="38"/>
      <c r="MNA28" s="38"/>
      <c r="MNB28" s="38"/>
      <c r="MNC28" s="38"/>
      <c r="MND28" s="38"/>
      <c r="MNE28" s="38"/>
      <c r="MNF28" s="38"/>
      <c r="MNG28" s="38"/>
      <c r="MNH28" s="38"/>
      <c r="MNI28" s="38"/>
      <c r="MNJ28" s="38"/>
      <c r="MNK28" s="38"/>
      <c r="MNL28" s="38"/>
      <c r="MNM28" s="38"/>
      <c r="MNN28" s="38"/>
      <c r="MNO28" s="38"/>
      <c r="MNP28" s="38"/>
      <c r="MNQ28" s="38"/>
      <c r="MNR28" s="38"/>
      <c r="MNS28" s="38"/>
      <c r="MNT28" s="38"/>
      <c r="MNU28" s="38"/>
      <c r="MNV28" s="38"/>
      <c r="MNW28" s="38"/>
      <c r="MNX28" s="38"/>
      <c r="MNY28" s="38"/>
      <c r="MNZ28" s="38"/>
      <c r="MOA28" s="38"/>
      <c r="MOB28" s="38"/>
      <c r="MOC28" s="38"/>
      <c r="MOD28" s="38"/>
      <c r="MOE28" s="38"/>
      <c r="MOF28" s="38"/>
      <c r="MOG28" s="38"/>
      <c r="MOH28" s="38"/>
      <c r="MOI28" s="38"/>
      <c r="MOJ28" s="38"/>
      <c r="MOK28" s="38"/>
      <c r="MOL28" s="38"/>
      <c r="MOM28" s="38"/>
      <c r="MON28" s="38"/>
      <c r="MOO28" s="38"/>
      <c r="MOP28" s="38"/>
      <c r="MOQ28" s="38"/>
      <c r="MOR28" s="38"/>
      <c r="MOS28" s="38"/>
      <c r="MOT28" s="38"/>
      <c r="MOU28" s="38"/>
      <c r="MOV28" s="38"/>
      <c r="MOW28" s="38"/>
      <c r="MOX28" s="38"/>
      <c r="MOY28" s="38"/>
      <c r="MOZ28" s="38"/>
      <c r="MPA28" s="38"/>
      <c r="MPB28" s="38"/>
      <c r="MPC28" s="38"/>
      <c r="MPD28" s="38"/>
      <c r="MPE28" s="38"/>
      <c r="MPF28" s="38"/>
      <c r="MPG28" s="38"/>
      <c r="MPH28" s="38"/>
      <c r="MPI28" s="38"/>
      <c r="MPJ28" s="38"/>
      <c r="MPK28" s="38"/>
      <c r="MPL28" s="38"/>
      <c r="MPM28" s="38"/>
      <c r="MPN28" s="38"/>
      <c r="MPO28" s="38"/>
      <c r="MPP28" s="38"/>
      <c r="MPQ28" s="38"/>
      <c r="MPR28" s="38"/>
      <c r="MPS28" s="38"/>
      <c r="MPT28" s="38"/>
      <c r="MPU28" s="38"/>
      <c r="MPV28" s="38"/>
      <c r="MPW28" s="38"/>
      <c r="MPX28" s="38"/>
      <c r="MPY28" s="38"/>
      <c r="MPZ28" s="38"/>
      <c r="MQA28" s="38"/>
      <c r="MQB28" s="38"/>
      <c r="MQC28" s="38"/>
      <c r="MQD28" s="38"/>
      <c r="MQE28" s="38"/>
      <c r="MQF28" s="38"/>
      <c r="MQG28" s="38"/>
      <c r="MQH28" s="38"/>
      <c r="MQI28" s="38"/>
      <c r="MQJ28" s="38"/>
      <c r="MQK28" s="38"/>
      <c r="MQL28" s="38"/>
      <c r="MQM28" s="38"/>
      <c r="MQN28" s="38"/>
      <c r="MQO28" s="38"/>
      <c r="MQP28" s="38"/>
      <c r="MQQ28" s="38"/>
      <c r="MQR28" s="38"/>
      <c r="MQS28" s="38"/>
      <c r="MQT28" s="38"/>
      <c r="MQU28" s="38"/>
      <c r="MQV28" s="38"/>
      <c r="MQW28" s="38"/>
      <c r="MQX28" s="38"/>
      <c r="MQY28" s="38"/>
      <c r="MQZ28" s="38"/>
      <c r="MRA28" s="38"/>
      <c r="MRB28" s="38"/>
      <c r="MRC28" s="38"/>
      <c r="MRD28" s="38"/>
      <c r="MRE28" s="38"/>
      <c r="MRF28" s="38"/>
      <c r="MRG28" s="38"/>
      <c r="MRH28" s="38"/>
      <c r="MRI28" s="38"/>
      <c r="MRJ28" s="38"/>
      <c r="MRK28" s="38"/>
      <c r="MRL28" s="38"/>
      <c r="MRM28" s="38"/>
      <c r="MRN28" s="38"/>
      <c r="MRO28" s="38"/>
      <c r="MRP28" s="38"/>
      <c r="MRQ28" s="38"/>
      <c r="MRR28" s="38"/>
      <c r="MRS28" s="38"/>
      <c r="MRT28" s="38"/>
      <c r="MRU28" s="38"/>
      <c r="MRV28" s="38"/>
      <c r="MRW28" s="38"/>
      <c r="MRX28" s="38"/>
      <c r="MRY28" s="38"/>
      <c r="MRZ28" s="38"/>
      <c r="MSA28" s="38"/>
      <c r="MSB28" s="38"/>
      <c r="MSC28" s="38"/>
      <c r="MSD28" s="38"/>
      <c r="MSE28" s="38"/>
      <c r="MSF28" s="38"/>
      <c r="MSG28" s="38"/>
      <c r="MSH28" s="38"/>
      <c r="MSI28" s="38"/>
      <c r="MSJ28" s="38"/>
      <c r="MSK28" s="38"/>
      <c r="MSL28" s="38"/>
      <c r="MSM28" s="38"/>
      <c r="MSN28" s="38"/>
      <c r="MSO28" s="38"/>
      <c r="MSP28" s="38"/>
      <c r="MSQ28" s="38"/>
      <c r="MSR28" s="38"/>
      <c r="MSS28" s="38"/>
      <c r="MST28" s="38"/>
      <c r="MSU28" s="38"/>
      <c r="MSV28" s="38"/>
      <c r="MSW28" s="38"/>
      <c r="MSX28" s="38"/>
      <c r="MSY28" s="38"/>
      <c r="MSZ28" s="38"/>
      <c r="MTA28" s="38"/>
      <c r="MTB28" s="38"/>
      <c r="MTC28" s="38"/>
      <c r="MTD28" s="38"/>
      <c r="MTE28" s="38"/>
      <c r="MTF28" s="38"/>
      <c r="MTG28" s="38"/>
      <c r="MTH28" s="38"/>
      <c r="MTI28" s="38"/>
      <c r="MTJ28" s="38"/>
      <c r="MTK28" s="38"/>
      <c r="MTL28" s="38"/>
      <c r="MTM28" s="38"/>
      <c r="MTN28" s="38"/>
      <c r="MTO28" s="38"/>
      <c r="MTP28" s="38"/>
      <c r="MTQ28" s="38"/>
      <c r="MTR28" s="38"/>
      <c r="MTS28" s="38"/>
      <c r="MTT28" s="38"/>
      <c r="MTU28" s="38"/>
      <c r="MTV28" s="38"/>
      <c r="MTW28" s="38"/>
      <c r="MTX28" s="38"/>
      <c r="MTY28" s="38"/>
      <c r="MTZ28" s="38"/>
      <c r="MUA28" s="38"/>
      <c r="MUB28" s="38"/>
      <c r="MUC28" s="38"/>
      <c r="MUD28" s="38"/>
      <c r="MUE28" s="38"/>
      <c r="MUF28" s="38"/>
      <c r="MUG28" s="38"/>
      <c r="MUH28" s="38"/>
      <c r="MUI28" s="38"/>
      <c r="MUJ28" s="38"/>
      <c r="MUK28" s="38"/>
      <c r="MUL28" s="38"/>
      <c r="MUM28" s="38"/>
      <c r="MUN28" s="38"/>
      <c r="MUO28" s="38"/>
      <c r="MUP28" s="38"/>
      <c r="MUQ28" s="38"/>
      <c r="MUR28" s="38"/>
      <c r="MUS28" s="38"/>
      <c r="MUT28" s="38"/>
      <c r="MUU28" s="38"/>
      <c r="MUV28" s="38"/>
      <c r="MUW28" s="38"/>
      <c r="MUX28" s="38"/>
      <c r="MUY28" s="38"/>
      <c r="MUZ28" s="38"/>
      <c r="MVA28" s="38"/>
      <c r="MVB28" s="38"/>
      <c r="MVC28" s="38"/>
      <c r="MVD28" s="38"/>
      <c r="MVE28" s="38"/>
      <c r="MVF28" s="38"/>
      <c r="MVG28" s="38"/>
      <c r="MVH28" s="38"/>
      <c r="MVI28" s="38"/>
      <c r="MVJ28" s="38"/>
      <c r="MVK28" s="38"/>
      <c r="MVL28" s="38"/>
      <c r="MVM28" s="38"/>
      <c r="MVN28" s="38"/>
      <c r="MVO28" s="38"/>
      <c r="MVP28" s="38"/>
      <c r="MVQ28" s="38"/>
      <c r="MVR28" s="38"/>
      <c r="MVS28" s="38"/>
      <c r="MVT28" s="38"/>
      <c r="MVU28" s="38"/>
      <c r="MVV28" s="38"/>
      <c r="MVW28" s="38"/>
      <c r="MVX28" s="38"/>
      <c r="MVY28" s="38"/>
      <c r="MVZ28" s="38"/>
      <c r="MWA28" s="38"/>
      <c r="MWB28" s="38"/>
      <c r="MWC28" s="38"/>
      <c r="MWD28" s="38"/>
      <c r="MWE28" s="38"/>
      <c r="MWF28" s="38"/>
      <c r="MWG28" s="38"/>
      <c r="MWH28" s="38"/>
      <c r="MWI28" s="38"/>
      <c r="MWJ28" s="38"/>
      <c r="MWK28" s="38"/>
      <c r="MWL28" s="38"/>
      <c r="MWM28" s="38"/>
      <c r="MWN28" s="38"/>
      <c r="MWO28" s="38"/>
      <c r="MWP28" s="38"/>
      <c r="MWQ28" s="38"/>
      <c r="MWR28" s="38"/>
      <c r="MWS28" s="38"/>
      <c r="MWT28" s="38"/>
      <c r="MWU28" s="38"/>
      <c r="MWV28" s="38"/>
      <c r="MWW28" s="38"/>
      <c r="MWX28" s="38"/>
      <c r="MWY28" s="38"/>
      <c r="MWZ28" s="38"/>
      <c r="MXA28" s="38"/>
      <c r="MXB28" s="38"/>
      <c r="MXC28" s="38"/>
      <c r="MXD28" s="38"/>
      <c r="MXE28" s="38"/>
      <c r="MXF28" s="38"/>
      <c r="MXG28" s="38"/>
      <c r="MXH28" s="38"/>
      <c r="MXI28" s="38"/>
      <c r="MXJ28" s="38"/>
      <c r="MXK28" s="38"/>
      <c r="MXL28" s="38"/>
      <c r="MXM28" s="38"/>
      <c r="MXN28" s="38"/>
      <c r="MXO28" s="38"/>
      <c r="MXP28" s="38"/>
      <c r="MXQ28" s="38"/>
      <c r="MXR28" s="38"/>
      <c r="MXS28" s="38"/>
      <c r="MXT28" s="38"/>
      <c r="MXU28" s="38"/>
      <c r="MXV28" s="38"/>
      <c r="MXW28" s="38"/>
      <c r="MXX28" s="38"/>
      <c r="MXY28" s="38"/>
      <c r="MXZ28" s="38"/>
      <c r="MYA28" s="38"/>
      <c r="MYB28" s="38"/>
      <c r="MYC28" s="38"/>
      <c r="MYD28" s="38"/>
      <c r="MYE28" s="38"/>
      <c r="MYF28" s="38"/>
      <c r="MYG28" s="38"/>
      <c r="MYH28" s="38"/>
      <c r="MYI28" s="38"/>
      <c r="MYJ28" s="38"/>
      <c r="MYK28" s="38"/>
      <c r="MYL28" s="38"/>
      <c r="MYM28" s="38"/>
      <c r="MYN28" s="38"/>
      <c r="MYO28" s="38"/>
      <c r="MYP28" s="38"/>
      <c r="MYQ28" s="38"/>
      <c r="MYR28" s="38"/>
      <c r="MYS28" s="38"/>
      <c r="MYT28" s="38"/>
      <c r="MYU28" s="38"/>
      <c r="MYV28" s="38"/>
      <c r="MYW28" s="38"/>
      <c r="MYX28" s="38"/>
      <c r="MYY28" s="38"/>
      <c r="MYZ28" s="38"/>
      <c r="MZA28" s="38"/>
      <c r="MZB28" s="38"/>
      <c r="MZC28" s="38"/>
      <c r="MZD28" s="38"/>
      <c r="MZE28" s="38"/>
      <c r="MZF28" s="38"/>
      <c r="MZG28" s="38"/>
      <c r="MZH28" s="38"/>
      <c r="MZI28" s="38"/>
      <c r="MZJ28" s="38"/>
      <c r="MZK28" s="38"/>
      <c r="MZL28" s="38"/>
      <c r="MZM28" s="38"/>
      <c r="MZN28" s="38"/>
      <c r="MZO28" s="38"/>
      <c r="MZP28" s="38"/>
      <c r="MZQ28" s="38"/>
      <c r="MZR28" s="38"/>
      <c r="MZS28" s="38"/>
      <c r="MZT28" s="38"/>
      <c r="MZU28" s="38"/>
      <c r="MZV28" s="38"/>
      <c r="MZW28" s="38"/>
      <c r="MZX28" s="38"/>
      <c r="MZY28" s="38"/>
      <c r="MZZ28" s="38"/>
      <c r="NAA28" s="38"/>
      <c r="NAB28" s="38"/>
      <c r="NAC28" s="38"/>
      <c r="NAD28" s="38"/>
      <c r="NAE28" s="38"/>
      <c r="NAF28" s="38"/>
      <c r="NAG28" s="38"/>
      <c r="NAH28" s="38"/>
      <c r="NAI28" s="38"/>
      <c r="NAJ28" s="38"/>
      <c r="NAK28" s="38"/>
      <c r="NAL28" s="38"/>
      <c r="NAM28" s="38"/>
      <c r="NAN28" s="38"/>
      <c r="NAO28" s="38"/>
      <c r="NAP28" s="38"/>
      <c r="NAQ28" s="38"/>
      <c r="NAR28" s="38"/>
      <c r="NAS28" s="38"/>
      <c r="NAT28" s="38"/>
      <c r="NAU28" s="38"/>
      <c r="NAV28" s="38"/>
      <c r="NAW28" s="38"/>
      <c r="NAX28" s="38"/>
      <c r="NAY28" s="38"/>
      <c r="NAZ28" s="38"/>
      <c r="NBA28" s="38"/>
      <c r="NBB28" s="38"/>
      <c r="NBC28" s="38"/>
      <c r="NBD28" s="38"/>
      <c r="NBE28" s="38"/>
      <c r="NBF28" s="38"/>
      <c r="NBG28" s="38"/>
      <c r="NBH28" s="38"/>
      <c r="NBI28" s="38"/>
      <c r="NBJ28" s="38"/>
      <c r="NBK28" s="38"/>
      <c r="NBL28" s="38"/>
      <c r="NBM28" s="38"/>
      <c r="NBN28" s="38"/>
      <c r="NBO28" s="38"/>
      <c r="NBP28" s="38"/>
      <c r="NBQ28" s="38"/>
      <c r="NBR28" s="38"/>
      <c r="NBS28" s="38"/>
      <c r="NBT28" s="38"/>
      <c r="NBU28" s="38"/>
      <c r="NBV28" s="38"/>
      <c r="NBW28" s="38"/>
      <c r="NBX28" s="38"/>
      <c r="NBY28" s="38"/>
      <c r="NBZ28" s="38"/>
      <c r="NCA28" s="38"/>
      <c r="NCB28" s="38"/>
      <c r="NCC28" s="38"/>
      <c r="NCD28" s="38"/>
      <c r="NCE28" s="38"/>
      <c r="NCF28" s="38"/>
      <c r="NCG28" s="38"/>
      <c r="NCH28" s="38"/>
      <c r="NCI28" s="38"/>
      <c r="NCJ28" s="38"/>
      <c r="NCK28" s="38"/>
      <c r="NCL28" s="38"/>
      <c r="NCM28" s="38"/>
      <c r="NCN28" s="38"/>
      <c r="NCO28" s="38"/>
      <c r="NCP28" s="38"/>
      <c r="NCQ28" s="38"/>
      <c r="NCR28" s="38"/>
      <c r="NCS28" s="38"/>
      <c r="NCT28" s="38"/>
      <c r="NCU28" s="38"/>
      <c r="NCV28" s="38"/>
      <c r="NCW28" s="38"/>
      <c r="NCX28" s="38"/>
      <c r="NCY28" s="38"/>
      <c r="NCZ28" s="38"/>
      <c r="NDA28" s="38"/>
      <c r="NDB28" s="38"/>
      <c r="NDC28" s="38"/>
      <c r="NDD28" s="38"/>
      <c r="NDE28" s="38"/>
      <c r="NDF28" s="38"/>
      <c r="NDG28" s="38"/>
      <c r="NDH28" s="38"/>
      <c r="NDI28" s="38"/>
      <c r="NDJ28" s="38"/>
      <c r="NDK28" s="38"/>
      <c r="NDL28" s="38"/>
      <c r="NDM28" s="38"/>
      <c r="NDN28" s="38"/>
      <c r="NDO28" s="38"/>
      <c r="NDP28" s="38"/>
      <c r="NDQ28" s="38"/>
      <c r="NDR28" s="38"/>
      <c r="NDS28" s="38"/>
      <c r="NDT28" s="38"/>
      <c r="NDU28" s="38"/>
      <c r="NDV28" s="38"/>
      <c r="NDW28" s="38"/>
      <c r="NDX28" s="38"/>
      <c r="NDY28" s="38"/>
      <c r="NDZ28" s="38"/>
      <c r="NEA28" s="38"/>
      <c r="NEB28" s="38"/>
      <c r="NEC28" s="38"/>
      <c r="NED28" s="38"/>
      <c r="NEE28" s="38"/>
      <c r="NEF28" s="38"/>
      <c r="NEG28" s="38"/>
      <c r="NEH28" s="38"/>
      <c r="NEI28" s="38"/>
      <c r="NEJ28" s="38"/>
      <c r="NEK28" s="38"/>
      <c r="NEL28" s="38"/>
      <c r="NEM28" s="38"/>
      <c r="NEN28" s="38"/>
      <c r="NEO28" s="38"/>
      <c r="NEP28" s="38"/>
      <c r="NEQ28" s="38"/>
      <c r="NER28" s="38"/>
      <c r="NES28" s="38"/>
      <c r="NET28" s="38"/>
      <c r="NEU28" s="38"/>
      <c r="NEV28" s="38"/>
      <c r="NEW28" s="38"/>
      <c r="NEX28" s="38"/>
      <c r="NEY28" s="38"/>
      <c r="NEZ28" s="38"/>
      <c r="NFA28" s="38"/>
      <c r="NFB28" s="38"/>
      <c r="NFC28" s="38"/>
      <c r="NFD28" s="38"/>
      <c r="NFE28" s="38"/>
      <c r="NFF28" s="38"/>
      <c r="NFG28" s="38"/>
      <c r="NFH28" s="38"/>
      <c r="NFI28" s="38"/>
      <c r="NFJ28" s="38"/>
      <c r="NFK28" s="38"/>
      <c r="NFL28" s="38"/>
      <c r="NFM28" s="38"/>
      <c r="NFN28" s="38"/>
      <c r="NFO28" s="38"/>
      <c r="NFP28" s="38"/>
      <c r="NFQ28" s="38"/>
      <c r="NFR28" s="38"/>
      <c r="NFS28" s="38"/>
      <c r="NFT28" s="38"/>
      <c r="NFU28" s="38"/>
      <c r="NFV28" s="38"/>
      <c r="NFW28" s="38"/>
      <c r="NFX28" s="38"/>
      <c r="NFY28" s="38"/>
      <c r="NFZ28" s="38"/>
      <c r="NGA28" s="38"/>
      <c r="NGB28" s="38"/>
      <c r="NGC28" s="38"/>
      <c r="NGD28" s="38"/>
      <c r="NGE28" s="38"/>
      <c r="NGF28" s="38"/>
      <c r="NGG28" s="38"/>
      <c r="NGH28" s="38"/>
      <c r="NGI28" s="38"/>
      <c r="NGJ28" s="38"/>
      <c r="NGK28" s="38"/>
      <c r="NGL28" s="38"/>
      <c r="NGM28" s="38"/>
      <c r="NGN28" s="38"/>
      <c r="NGO28" s="38"/>
      <c r="NGP28" s="38"/>
      <c r="NGQ28" s="38"/>
      <c r="NGR28" s="38"/>
      <c r="NGS28" s="38"/>
      <c r="NGT28" s="38"/>
      <c r="NGU28" s="38"/>
      <c r="NGV28" s="38"/>
      <c r="NGW28" s="38"/>
      <c r="NGX28" s="38"/>
      <c r="NGY28" s="38"/>
      <c r="NGZ28" s="38"/>
      <c r="NHA28" s="38"/>
      <c r="NHB28" s="38"/>
      <c r="NHC28" s="38"/>
      <c r="NHD28" s="38"/>
      <c r="NHE28" s="38"/>
      <c r="NHF28" s="38"/>
      <c r="NHG28" s="38"/>
      <c r="NHH28" s="38"/>
      <c r="NHI28" s="38"/>
      <c r="NHJ28" s="38"/>
      <c r="NHK28" s="38"/>
      <c r="NHL28" s="38"/>
      <c r="NHM28" s="38"/>
      <c r="NHN28" s="38"/>
      <c r="NHO28" s="38"/>
      <c r="NHP28" s="38"/>
      <c r="NHQ28" s="38"/>
      <c r="NHR28" s="38"/>
      <c r="NHS28" s="38"/>
      <c r="NHT28" s="38"/>
      <c r="NHU28" s="38"/>
      <c r="NHV28" s="38"/>
      <c r="NHW28" s="38"/>
      <c r="NHX28" s="38"/>
      <c r="NHY28" s="38"/>
      <c r="NHZ28" s="38"/>
      <c r="NIA28" s="38"/>
      <c r="NIB28" s="38"/>
      <c r="NIC28" s="38"/>
      <c r="NID28" s="38"/>
      <c r="NIE28" s="38"/>
      <c r="NIF28" s="38"/>
      <c r="NIG28" s="38"/>
      <c r="NIH28" s="38"/>
      <c r="NII28" s="38"/>
      <c r="NIJ28" s="38"/>
      <c r="NIK28" s="38"/>
      <c r="NIL28" s="38"/>
      <c r="NIM28" s="38"/>
      <c r="NIN28" s="38"/>
      <c r="NIO28" s="38"/>
      <c r="NIP28" s="38"/>
      <c r="NIQ28" s="38"/>
      <c r="NIR28" s="38"/>
      <c r="NIS28" s="38"/>
      <c r="NIT28" s="38"/>
      <c r="NIU28" s="38"/>
      <c r="NIV28" s="38"/>
      <c r="NIW28" s="38"/>
      <c r="NIX28" s="38"/>
      <c r="NIY28" s="38"/>
      <c r="NIZ28" s="38"/>
      <c r="NJA28" s="38"/>
      <c r="NJB28" s="38"/>
      <c r="NJC28" s="38"/>
      <c r="NJD28" s="38"/>
      <c r="NJE28" s="38"/>
      <c r="NJF28" s="38"/>
      <c r="NJG28" s="38"/>
      <c r="NJH28" s="38"/>
      <c r="NJI28" s="38"/>
      <c r="NJJ28" s="38"/>
      <c r="NJK28" s="38"/>
      <c r="NJL28" s="38"/>
      <c r="NJM28" s="38"/>
      <c r="NJN28" s="38"/>
      <c r="NJO28" s="38"/>
      <c r="NJP28" s="38"/>
      <c r="NJQ28" s="38"/>
      <c r="NJR28" s="38"/>
      <c r="NJS28" s="38"/>
      <c r="NJT28" s="38"/>
      <c r="NJU28" s="38"/>
      <c r="NJV28" s="38"/>
      <c r="NJW28" s="38"/>
      <c r="NJX28" s="38"/>
      <c r="NJY28" s="38"/>
      <c r="NJZ28" s="38"/>
      <c r="NKA28" s="38"/>
      <c r="NKB28" s="38"/>
      <c r="NKC28" s="38"/>
      <c r="NKD28" s="38"/>
      <c r="NKE28" s="38"/>
      <c r="NKF28" s="38"/>
      <c r="NKG28" s="38"/>
      <c r="NKH28" s="38"/>
      <c r="NKI28" s="38"/>
      <c r="NKJ28" s="38"/>
      <c r="NKK28" s="38"/>
      <c r="NKL28" s="38"/>
      <c r="NKM28" s="38"/>
      <c r="NKN28" s="38"/>
      <c r="NKO28" s="38"/>
      <c r="NKP28" s="38"/>
      <c r="NKQ28" s="38"/>
      <c r="NKR28" s="38"/>
      <c r="NKS28" s="38"/>
      <c r="NKT28" s="38"/>
      <c r="NKU28" s="38"/>
      <c r="NKV28" s="38"/>
      <c r="NKW28" s="38"/>
      <c r="NKX28" s="38"/>
      <c r="NKY28" s="38"/>
      <c r="NKZ28" s="38"/>
      <c r="NLA28" s="38"/>
      <c r="NLB28" s="38"/>
      <c r="NLC28" s="38"/>
      <c r="NLD28" s="38"/>
      <c r="NLE28" s="38"/>
      <c r="NLF28" s="38"/>
      <c r="NLG28" s="38"/>
      <c r="NLH28" s="38"/>
      <c r="NLI28" s="38"/>
      <c r="NLJ28" s="38"/>
      <c r="NLK28" s="38"/>
      <c r="NLL28" s="38"/>
      <c r="NLM28" s="38"/>
      <c r="NLN28" s="38"/>
      <c r="NLO28" s="38"/>
      <c r="NLP28" s="38"/>
      <c r="NLQ28" s="38"/>
      <c r="NLR28" s="38"/>
      <c r="NLS28" s="38"/>
      <c r="NLT28" s="38"/>
      <c r="NLU28" s="38"/>
      <c r="NLV28" s="38"/>
      <c r="NLW28" s="38"/>
      <c r="NLX28" s="38"/>
      <c r="NLY28" s="38"/>
      <c r="NLZ28" s="38"/>
      <c r="NMA28" s="38"/>
      <c r="NMB28" s="38"/>
      <c r="NMC28" s="38"/>
      <c r="NMD28" s="38"/>
      <c r="NME28" s="38"/>
      <c r="NMF28" s="38"/>
      <c r="NMG28" s="38"/>
      <c r="NMH28" s="38"/>
      <c r="NMI28" s="38"/>
      <c r="NMJ28" s="38"/>
      <c r="NMK28" s="38"/>
      <c r="NML28" s="38"/>
      <c r="NMM28" s="38"/>
      <c r="NMN28" s="38"/>
      <c r="NMO28" s="38"/>
      <c r="NMP28" s="38"/>
      <c r="NMQ28" s="38"/>
      <c r="NMR28" s="38"/>
      <c r="NMS28" s="38"/>
      <c r="NMT28" s="38"/>
      <c r="NMU28" s="38"/>
      <c r="NMV28" s="38"/>
      <c r="NMW28" s="38"/>
      <c r="NMX28" s="38"/>
      <c r="NMY28" s="38"/>
      <c r="NMZ28" s="38"/>
      <c r="NNA28" s="38"/>
      <c r="NNB28" s="38"/>
      <c r="NNC28" s="38"/>
      <c r="NND28" s="38"/>
      <c r="NNE28" s="38"/>
      <c r="NNF28" s="38"/>
      <c r="NNG28" s="38"/>
      <c r="NNH28" s="38"/>
      <c r="NNI28" s="38"/>
      <c r="NNJ28" s="38"/>
      <c r="NNK28" s="38"/>
      <c r="NNL28" s="38"/>
      <c r="NNM28" s="38"/>
      <c r="NNN28" s="38"/>
      <c r="NNO28" s="38"/>
      <c r="NNP28" s="38"/>
      <c r="NNQ28" s="38"/>
      <c r="NNR28" s="38"/>
      <c r="NNS28" s="38"/>
      <c r="NNT28" s="38"/>
      <c r="NNU28" s="38"/>
      <c r="NNV28" s="38"/>
      <c r="NNW28" s="38"/>
      <c r="NNX28" s="38"/>
      <c r="NNY28" s="38"/>
      <c r="NNZ28" s="38"/>
      <c r="NOA28" s="38"/>
      <c r="NOB28" s="38"/>
      <c r="NOC28" s="38"/>
      <c r="NOD28" s="38"/>
      <c r="NOE28" s="38"/>
      <c r="NOF28" s="38"/>
      <c r="NOG28" s="38"/>
      <c r="NOH28" s="38"/>
      <c r="NOI28" s="38"/>
      <c r="NOJ28" s="38"/>
      <c r="NOK28" s="38"/>
      <c r="NOL28" s="38"/>
      <c r="NOM28" s="38"/>
      <c r="NON28" s="38"/>
      <c r="NOO28" s="38"/>
      <c r="NOP28" s="38"/>
      <c r="NOQ28" s="38"/>
      <c r="NOR28" s="38"/>
      <c r="NOS28" s="38"/>
      <c r="NOT28" s="38"/>
      <c r="NOU28" s="38"/>
      <c r="NOV28" s="38"/>
      <c r="NOW28" s="38"/>
      <c r="NOX28" s="38"/>
      <c r="NOY28" s="38"/>
      <c r="NOZ28" s="38"/>
      <c r="NPA28" s="38"/>
      <c r="NPB28" s="38"/>
      <c r="NPC28" s="38"/>
      <c r="NPD28" s="38"/>
      <c r="NPE28" s="38"/>
      <c r="NPF28" s="38"/>
      <c r="NPG28" s="38"/>
      <c r="NPH28" s="38"/>
      <c r="NPI28" s="38"/>
      <c r="NPJ28" s="38"/>
      <c r="NPK28" s="38"/>
      <c r="NPL28" s="38"/>
      <c r="NPM28" s="38"/>
      <c r="NPN28" s="38"/>
      <c r="NPO28" s="38"/>
      <c r="NPP28" s="38"/>
      <c r="NPQ28" s="38"/>
      <c r="NPR28" s="38"/>
      <c r="NPS28" s="38"/>
      <c r="NPT28" s="38"/>
      <c r="NPU28" s="38"/>
      <c r="NPV28" s="38"/>
      <c r="NPW28" s="38"/>
      <c r="NPX28" s="38"/>
      <c r="NPY28" s="38"/>
      <c r="NPZ28" s="38"/>
      <c r="NQA28" s="38"/>
      <c r="NQB28" s="38"/>
      <c r="NQC28" s="38"/>
      <c r="NQD28" s="38"/>
      <c r="NQE28" s="38"/>
      <c r="NQF28" s="38"/>
      <c r="NQG28" s="38"/>
      <c r="NQH28" s="38"/>
      <c r="NQI28" s="38"/>
      <c r="NQJ28" s="38"/>
      <c r="NQK28" s="38"/>
      <c r="NQL28" s="38"/>
      <c r="NQM28" s="38"/>
      <c r="NQN28" s="38"/>
      <c r="NQO28" s="38"/>
      <c r="NQP28" s="38"/>
      <c r="NQQ28" s="38"/>
      <c r="NQR28" s="38"/>
      <c r="NQS28" s="38"/>
      <c r="NQT28" s="38"/>
      <c r="NQU28" s="38"/>
      <c r="NQV28" s="38"/>
      <c r="NQW28" s="38"/>
      <c r="NQX28" s="38"/>
      <c r="NQY28" s="38"/>
      <c r="NQZ28" s="38"/>
      <c r="NRA28" s="38"/>
      <c r="NRB28" s="38"/>
      <c r="NRC28" s="38"/>
      <c r="NRD28" s="38"/>
      <c r="NRE28" s="38"/>
      <c r="NRF28" s="38"/>
      <c r="NRG28" s="38"/>
      <c r="NRH28" s="38"/>
      <c r="NRI28" s="38"/>
      <c r="NRJ28" s="38"/>
      <c r="NRK28" s="38"/>
      <c r="NRL28" s="38"/>
      <c r="NRM28" s="38"/>
      <c r="NRN28" s="38"/>
      <c r="NRO28" s="38"/>
      <c r="NRP28" s="38"/>
      <c r="NRQ28" s="38"/>
      <c r="NRR28" s="38"/>
      <c r="NRS28" s="38"/>
      <c r="NRT28" s="38"/>
      <c r="NRU28" s="38"/>
      <c r="NRV28" s="38"/>
      <c r="NRW28" s="38"/>
      <c r="NRX28" s="38"/>
      <c r="NRY28" s="38"/>
      <c r="NRZ28" s="38"/>
      <c r="NSA28" s="38"/>
      <c r="NSB28" s="38"/>
      <c r="NSC28" s="38"/>
      <c r="NSD28" s="38"/>
      <c r="NSE28" s="38"/>
      <c r="NSF28" s="38"/>
      <c r="NSG28" s="38"/>
      <c r="NSH28" s="38"/>
      <c r="NSI28" s="38"/>
      <c r="NSJ28" s="38"/>
      <c r="NSK28" s="38"/>
      <c r="NSL28" s="38"/>
      <c r="NSM28" s="38"/>
      <c r="NSN28" s="38"/>
      <c r="NSO28" s="38"/>
      <c r="NSP28" s="38"/>
      <c r="NSQ28" s="38"/>
      <c r="NSR28" s="38"/>
      <c r="NSS28" s="38"/>
      <c r="NST28" s="38"/>
      <c r="NSU28" s="38"/>
      <c r="NSV28" s="38"/>
      <c r="NSW28" s="38"/>
      <c r="NSX28" s="38"/>
      <c r="NSY28" s="38"/>
      <c r="NSZ28" s="38"/>
      <c r="NTA28" s="38"/>
      <c r="NTB28" s="38"/>
      <c r="NTC28" s="38"/>
      <c r="NTD28" s="38"/>
      <c r="NTE28" s="38"/>
      <c r="NTF28" s="38"/>
      <c r="NTG28" s="38"/>
      <c r="NTH28" s="38"/>
      <c r="NTI28" s="38"/>
      <c r="NTJ28" s="38"/>
      <c r="NTK28" s="38"/>
      <c r="NTL28" s="38"/>
      <c r="NTM28" s="38"/>
      <c r="NTN28" s="38"/>
      <c r="NTO28" s="38"/>
      <c r="NTP28" s="38"/>
      <c r="NTQ28" s="38"/>
      <c r="NTR28" s="38"/>
      <c r="NTS28" s="38"/>
      <c r="NTT28" s="38"/>
      <c r="NTU28" s="38"/>
      <c r="NTV28" s="38"/>
      <c r="NTW28" s="38"/>
      <c r="NTX28" s="38"/>
      <c r="NTY28" s="38"/>
      <c r="NTZ28" s="38"/>
      <c r="NUA28" s="38"/>
      <c r="NUB28" s="38"/>
      <c r="NUC28" s="38"/>
      <c r="NUD28" s="38"/>
      <c r="NUE28" s="38"/>
      <c r="NUF28" s="38"/>
      <c r="NUG28" s="38"/>
      <c r="NUH28" s="38"/>
      <c r="NUI28" s="38"/>
      <c r="NUJ28" s="38"/>
      <c r="NUK28" s="38"/>
      <c r="NUL28" s="38"/>
      <c r="NUM28" s="38"/>
      <c r="NUN28" s="38"/>
      <c r="NUO28" s="38"/>
      <c r="NUP28" s="38"/>
      <c r="NUQ28" s="38"/>
      <c r="NUR28" s="38"/>
      <c r="NUS28" s="38"/>
      <c r="NUT28" s="38"/>
      <c r="NUU28" s="38"/>
      <c r="NUV28" s="38"/>
      <c r="NUW28" s="38"/>
      <c r="NUX28" s="38"/>
      <c r="NUY28" s="38"/>
      <c r="NUZ28" s="38"/>
      <c r="NVA28" s="38"/>
      <c r="NVB28" s="38"/>
      <c r="NVC28" s="38"/>
      <c r="NVD28" s="38"/>
      <c r="NVE28" s="38"/>
      <c r="NVF28" s="38"/>
      <c r="NVG28" s="38"/>
      <c r="NVH28" s="38"/>
      <c r="NVI28" s="38"/>
      <c r="NVJ28" s="38"/>
      <c r="NVK28" s="38"/>
      <c r="NVL28" s="38"/>
      <c r="NVM28" s="38"/>
      <c r="NVN28" s="38"/>
      <c r="NVO28" s="38"/>
      <c r="NVP28" s="38"/>
      <c r="NVQ28" s="38"/>
      <c r="NVR28" s="38"/>
      <c r="NVS28" s="38"/>
      <c r="NVT28" s="38"/>
      <c r="NVU28" s="38"/>
      <c r="NVV28" s="38"/>
      <c r="NVW28" s="38"/>
      <c r="NVX28" s="38"/>
      <c r="NVY28" s="38"/>
      <c r="NVZ28" s="38"/>
      <c r="NWA28" s="38"/>
      <c r="NWB28" s="38"/>
      <c r="NWC28" s="38"/>
      <c r="NWD28" s="38"/>
      <c r="NWE28" s="38"/>
      <c r="NWF28" s="38"/>
      <c r="NWG28" s="38"/>
      <c r="NWH28" s="38"/>
      <c r="NWI28" s="38"/>
      <c r="NWJ28" s="38"/>
      <c r="NWK28" s="38"/>
      <c r="NWL28" s="38"/>
      <c r="NWM28" s="38"/>
      <c r="NWN28" s="38"/>
      <c r="NWO28" s="38"/>
      <c r="NWP28" s="38"/>
      <c r="NWQ28" s="38"/>
      <c r="NWR28" s="38"/>
      <c r="NWS28" s="38"/>
      <c r="NWT28" s="38"/>
      <c r="NWU28" s="38"/>
      <c r="NWV28" s="38"/>
      <c r="NWW28" s="38"/>
      <c r="NWX28" s="38"/>
      <c r="NWY28" s="38"/>
      <c r="NWZ28" s="38"/>
      <c r="NXA28" s="38"/>
      <c r="NXB28" s="38"/>
      <c r="NXC28" s="38"/>
      <c r="NXD28" s="38"/>
      <c r="NXE28" s="38"/>
      <c r="NXF28" s="38"/>
      <c r="NXG28" s="38"/>
      <c r="NXH28" s="38"/>
      <c r="NXI28" s="38"/>
      <c r="NXJ28" s="38"/>
      <c r="NXK28" s="38"/>
      <c r="NXL28" s="38"/>
      <c r="NXM28" s="38"/>
      <c r="NXN28" s="38"/>
      <c r="NXO28" s="38"/>
      <c r="NXP28" s="38"/>
      <c r="NXQ28" s="38"/>
      <c r="NXR28" s="38"/>
      <c r="NXS28" s="38"/>
      <c r="NXT28" s="38"/>
      <c r="NXU28" s="38"/>
      <c r="NXV28" s="38"/>
      <c r="NXW28" s="38"/>
      <c r="NXX28" s="38"/>
      <c r="NXY28" s="38"/>
      <c r="NXZ28" s="38"/>
      <c r="NYA28" s="38"/>
      <c r="NYB28" s="38"/>
      <c r="NYC28" s="38"/>
      <c r="NYD28" s="38"/>
      <c r="NYE28" s="38"/>
      <c r="NYF28" s="38"/>
      <c r="NYG28" s="38"/>
      <c r="NYH28" s="38"/>
      <c r="NYI28" s="38"/>
      <c r="NYJ28" s="38"/>
      <c r="NYK28" s="38"/>
      <c r="NYL28" s="38"/>
      <c r="NYM28" s="38"/>
      <c r="NYN28" s="38"/>
      <c r="NYO28" s="38"/>
      <c r="NYP28" s="38"/>
      <c r="NYQ28" s="38"/>
      <c r="NYR28" s="38"/>
      <c r="NYS28" s="38"/>
      <c r="NYT28" s="38"/>
      <c r="NYU28" s="38"/>
      <c r="NYV28" s="38"/>
      <c r="NYW28" s="38"/>
      <c r="NYX28" s="38"/>
      <c r="NYY28" s="38"/>
      <c r="NYZ28" s="38"/>
      <c r="NZA28" s="38"/>
      <c r="NZB28" s="38"/>
      <c r="NZC28" s="38"/>
      <c r="NZD28" s="38"/>
      <c r="NZE28" s="38"/>
      <c r="NZF28" s="38"/>
      <c r="NZG28" s="38"/>
      <c r="NZH28" s="38"/>
      <c r="NZI28" s="38"/>
      <c r="NZJ28" s="38"/>
      <c r="NZK28" s="38"/>
      <c r="NZL28" s="38"/>
      <c r="NZM28" s="38"/>
      <c r="NZN28" s="38"/>
      <c r="NZO28" s="38"/>
      <c r="NZP28" s="38"/>
      <c r="NZQ28" s="38"/>
      <c r="NZR28" s="38"/>
      <c r="NZS28" s="38"/>
      <c r="NZT28" s="38"/>
      <c r="NZU28" s="38"/>
      <c r="NZV28" s="38"/>
      <c r="NZW28" s="38"/>
      <c r="NZX28" s="38"/>
      <c r="NZY28" s="38"/>
      <c r="NZZ28" s="38"/>
      <c r="OAA28" s="38"/>
      <c r="OAB28" s="38"/>
      <c r="OAC28" s="38"/>
      <c r="OAD28" s="38"/>
      <c r="OAE28" s="38"/>
      <c r="OAF28" s="38"/>
      <c r="OAG28" s="38"/>
      <c r="OAH28" s="38"/>
      <c r="OAI28" s="38"/>
      <c r="OAJ28" s="38"/>
      <c r="OAK28" s="38"/>
      <c r="OAL28" s="38"/>
      <c r="OAM28" s="38"/>
      <c r="OAN28" s="38"/>
      <c r="OAO28" s="38"/>
      <c r="OAP28" s="38"/>
      <c r="OAQ28" s="38"/>
      <c r="OAR28" s="38"/>
      <c r="OAS28" s="38"/>
      <c r="OAT28" s="38"/>
      <c r="OAU28" s="38"/>
      <c r="OAV28" s="38"/>
      <c r="OAW28" s="38"/>
      <c r="OAX28" s="38"/>
      <c r="OAY28" s="38"/>
      <c r="OAZ28" s="38"/>
      <c r="OBA28" s="38"/>
      <c r="OBB28" s="38"/>
      <c r="OBC28" s="38"/>
      <c r="OBD28" s="38"/>
      <c r="OBE28" s="38"/>
      <c r="OBF28" s="38"/>
      <c r="OBG28" s="38"/>
      <c r="OBH28" s="38"/>
      <c r="OBI28" s="38"/>
      <c r="OBJ28" s="38"/>
      <c r="OBK28" s="38"/>
      <c r="OBL28" s="38"/>
      <c r="OBM28" s="38"/>
      <c r="OBN28" s="38"/>
      <c r="OBO28" s="38"/>
      <c r="OBP28" s="38"/>
      <c r="OBQ28" s="38"/>
      <c r="OBR28" s="38"/>
      <c r="OBS28" s="38"/>
      <c r="OBT28" s="38"/>
      <c r="OBU28" s="38"/>
      <c r="OBV28" s="38"/>
      <c r="OBW28" s="38"/>
      <c r="OBX28" s="38"/>
      <c r="OBY28" s="38"/>
      <c r="OBZ28" s="38"/>
      <c r="OCA28" s="38"/>
      <c r="OCB28" s="38"/>
      <c r="OCC28" s="38"/>
      <c r="OCD28" s="38"/>
      <c r="OCE28" s="38"/>
      <c r="OCF28" s="38"/>
      <c r="OCG28" s="38"/>
      <c r="OCH28" s="38"/>
      <c r="OCI28" s="38"/>
      <c r="OCJ28" s="38"/>
      <c r="OCK28" s="38"/>
      <c r="OCL28" s="38"/>
      <c r="OCM28" s="38"/>
      <c r="OCN28" s="38"/>
      <c r="OCO28" s="38"/>
      <c r="OCP28" s="38"/>
      <c r="OCQ28" s="38"/>
      <c r="OCR28" s="38"/>
      <c r="OCS28" s="38"/>
      <c r="OCT28" s="38"/>
      <c r="OCU28" s="38"/>
      <c r="OCV28" s="38"/>
      <c r="OCW28" s="38"/>
      <c r="OCX28" s="38"/>
      <c r="OCY28" s="38"/>
      <c r="OCZ28" s="38"/>
      <c r="ODA28" s="38"/>
      <c r="ODB28" s="38"/>
      <c r="ODC28" s="38"/>
      <c r="ODD28" s="38"/>
      <c r="ODE28" s="38"/>
      <c r="ODF28" s="38"/>
      <c r="ODG28" s="38"/>
      <c r="ODH28" s="38"/>
      <c r="ODI28" s="38"/>
      <c r="ODJ28" s="38"/>
      <c r="ODK28" s="38"/>
      <c r="ODL28" s="38"/>
      <c r="ODM28" s="38"/>
      <c r="ODN28" s="38"/>
      <c r="ODO28" s="38"/>
      <c r="ODP28" s="38"/>
      <c r="ODQ28" s="38"/>
      <c r="ODR28" s="38"/>
      <c r="ODS28" s="38"/>
      <c r="ODT28" s="38"/>
      <c r="ODU28" s="38"/>
      <c r="ODV28" s="38"/>
      <c r="ODW28" s="38"/>
      <c r="ODX28" s="38"/>
      <c r="ODY28" s="38"/>
      <c r="ODZ28" s="38"/>
      <c r="OEA28" s="38"/>
      <c r="OEB28" s="38"/>
      <c r="OEC28" s="38"/>
      <c r="OED28" s="38"/>
      <c r="OEE28" s="38"/>
      <c r="OEF28" s="38"/>
      <c r="OEG28" s="38"/>
      <c r="OEH28" s="38"/>
      <c r="OEI28" s="38"/>
      <c r="OEJ28" s="38"/>
      <c r="OEK28" s="38"/>
      <c r="OEL28" s="38"/>
      <c r="OEM28" s="38"/>
      <c r="OEN28" s="38"/>
      <c r="OEO28" s="38"/>
      <c r="OEP28" s="38"/>
      <c r="OEQ28" s="38"/>
      <c r="OER28" s="38"/>
      <c r="OES28" s="38"/>
      <c r="OET28" s="38"/>
      <c r="OEU28" s="38"/>
      <c r="OEV28" s="38"/>
      <c r="OEW28" s="38"/>
      <c r="OEX28" s="38"/>
      <c r="OEY28" s="38"/>
      <c r="OEZ28" s="38"/>
      <c r="OFA28" s="38"/>
      <c r="OFB28" s="38"/>
      <c r="OFC28" s="38"/>
      <c r="OFD28" s="38"/>
      <c r="OFE28" s="38"/>
      <c r="OFF28" s="38"/>
      <c r="OFG28" s="38"/>
      <c r="OFH28" s="38"/>
      <c r="OFI28" s="38"/>
      <c r="OFJ28" s="38"/>
      <c r="OFK28" s="38"/>
      <c r="OFL28" s="38"/>
      <c r="OFM28" s="38"/>
      <c r="OFN28" s="38"/>
      <c r="OFO28" s="38"/>
      <c r="OFP28" s="38"/>
      <c r="OFQ28" s="38"/>
      <c r="OFR28" s="38"/>
      <c r="OFS28" s="38"/>
      <c r="OFT28" s="38"/>
      <c r="OFU28" s="38"/>
      <c r="OFV28" s="38"/>
      <c r="OFW28" s="38"/>
      <c r="OFX28" s="38"/>
      <c r="OFY28" s="38"/>
      <c r="OFZ28" s="38"/>
      <c r="OGA28" s="38"/>
      <c r="OGB28" s="38"/>
      <c r="OGC28" s="38"/>
      <c r="OGD28" s="38"/>
      <c r="OGE28" s="38"/>
      <c r="OGF28" s="38"/>
      <c r="OGG28" s="38"/>
      <c r="OGH28" s="38"/>
      <c r="OGI28" s="38"/>
      <c r="OGJ28" s="38"/>
      <c r="OGK28" s="38"/>
      <c r="OGL28" s="38"/>
      <c r="OGM28" s="38"/>
      <c r="OGN28" s="38"/>
      <c r="OGO28" s="38"/>
      <c r="OGP28" s="38"/>
      <c r="OGQ28" s="38"/>
      <c r="OGR28" s="38"/>
      <c r="OGS28" s="38"/>
      <c r="OGT28" s="38"/>
      <c r="OGU28" s="38"/>
      <c r="OGV28" s="38"/>
      <c r="OGW28" s="38"/>
      <c r="OGX28" s="38"/>
      <c r="OGY28" s="38"/>
      <c r="OGZ28" s="38"/>
      <c r="OHA28" s="38"/>
      <c r="OHB28" s="38"/>
      <c r="OHC28" s="38"/>
      <c r="OHD28" s="38"/>
      <c r="OHE28" s="38"/>
      <c r="OHF28" s="38"/>
      <c r="OHG28" s="38"/>
      <c r="OHH28" s="38"/>
      <c r="OHI28" s="38"/>
      <c r="OHJ28" s="38"/>
      <c r="OHK28" s="38"/>
      <c r="OHL28" s="38"/>
      <c r="OHM28" s="38"/>
      <c r="OHN28" s="38"/>
      <c r="OHO28" s="38"/>
      <c r="OHP28" s="38"/>
      <c r="OHQ28" s="38"/>
      <c r="OHR28" s="38"/>
      <c r="OHS28" s="38"/>
      <c r="OHT28" s="38"/>
      <c r="OHU28" s="38"/>
      <c r="OHV28" s="38"/>
      <c r="OHW28" s="38"/>
      <c r="OHX28" s="38"/>
      <c r="OHY28" s="38"/>
      <c r="OHZ28" s="38"/>
      <c r="OIA28" s="38"/>
      <c r="OIB28" s="38"/>
      <c r="OIC28" s="38"/>
      <c r="OID28" s="38"/>
      <c r="OIE28" s="38"/>
      <c r="OIF28" s="38"/>
      <c r="OIG28" s="38"/>
      <c r="OIH28" s="38"/>
      <c r="OII28" s="38"/>
      <c r="OIJ28" s="38"/>
      <c r="OIK28" s="38"/>
      <c r="OIL28" s="38"/>
      <c r="OIM28" s="38"/>
      <c r="OIN28" s="38"/>
      <c r="OIO28" s="38"/>
      <c r="OIP28" s="38"/>
      <c r="OIQ28" s="38"/>
      <c r="OIR28" s="38"/>
      <c r="OIS28" s="38"/>
      <c r="OIT28" s="38"/>
      <c r="OIU28" s="38"/>
      <c r="OIV28" s="38"/>
      <c r="OIW28" s="38"/>
      <c r="OIX28" s="38"/>
      <c r="OIY28" s="38"/>
      <c r="OIZ28" s="38"/>
      <c r="OJA28" s="38"/>
      <c r="OJB28" s="38"/>
      <c r="OJC28" s="38"/>
      <c r="OJD28" s="38"/>
      <c r="OJE28" s="38"/>
      <c r="OJF28" s="38"/>
      <c r="OJG28" s="38"/>
      <c r="OJH28" s="38"/>
      <c r="OJI28" s="38"/>
      <c r="OJJ28" s="38"/>
      <c r="OJK28" s="38"/>
      <c r="OJL28" s="38"/>
      <c r="OJM28" s="38"/>
      <c r="OJN28" s="38"/>
      <c r="OJO28" s="38"/>
      <c r="OJP28" s="38"/>
      <c r="OJQ28" s="38"/>
      <c r="OJR28" s="38"/>
      <c r="OJS28" s="38"/>
      <c r="OJT28" s="38"/>
      <c r="OJU28" s="38"/>
      <c r="OJV28" s="38"/>
      <c r="OJW28" s="38"/>
      <c r="OJX28" s="38"/>
      <c r="OJY28" s="38"/>
      <c r="OJZ28" s="38"/>
      <c r="OKA28" s="38"/>
      <c r="OKB28" s="38"/>
      <c r="OKC28" s="38"/>
      <c r="OKD28" s="38"/>
      <c r="OKE28" s="38"/>
      <c r="OKF28" s="38"/>
      <c r="OKG28" s="38"/>
      <c r="OKH28" s="38"/>
      <c r="OKI28" s="38"/>
      <c r="OKJ28" s="38"/>
      <c r="OKK28" s="38"/>
      <c r="OKL28" s="38"/>
      <c r="OKM28" s="38"/>
      <c r="OKN28" s="38"/>
      <c r="OKO28" s="38"/>
      <c r="OKP28" s="38"/>
      <c r="OKQ28" s="38"/>
      <c r="OKR28" s="38"/>
      <c r="OKS28" s="38"/>
      <c r="OKT28" s="38"/>
      <c r="OKU28" s="38"/>
      <c r="OKV28" s="38"/>
      <c r="OKW28" s="38"/>
      <c r="OKX28" s="38"/>
      <c r="OKY28" s="38"/>
      <c r="OKZ28" s="38"/>
      <c r="OLA28" s="38"/>
      <c r="OLB28" s="38"/>
      <c r="OLC28" s="38"/>
      <c r="OLD28" s="38"/>
      <c r="OLE28" s="38"/>
      <c r="OLF28" s="38"/>
      <c r="OLG28" s="38"/>
      <c r="OLH28" s="38"/>
      <c r="OLI28" s="38"/>
      <c r="OLJ28" s="38"/>
      <c r="OLK28" s="38"/>
      <c r="OLL28" s="38"/>
      <c r="OLM28" s="38"/>
      <c r="OLN28" s="38"/>
      <c r="OLO28" s="38"/>
      <c r="OLP28" s="38"/>
      <c r="OLQ28" s="38"/>
      <c r="OLR28" s="38"/>
      <c r="OLS28" s="38"/>
      <c r="OLT28" s="38"/>
      <c r="OLU28" s="38"/>
      <c r="OLV28" s="38"/>
      <c r="OLW28" s="38"/>
      <c r="OLX28" s="38"/>
      <c r="OLY28" s="38"/>
      <c r="OLZ28" s="38"/>
      <c r="OMA28" s="38"/>
      <c r="OMB28" s="38"/>
      <c r="OMC28" s="38"/>
      <c r="OMD28" s="38"/>
      <c r="OME28" s="38"/>
      <c r="OMF28" s="38"/>
      <c r="OMG28" s="38"/>
      <c r="OMH28" s="38"/>
      <c r="OMI28" s="38"/>
      <c r="OMJ28" s="38"/>
      <c r="OMK28" s="38"/>
      <c r="OML28" s="38"/>
      <c r="OMM28" s="38"/>
      <c r="OMN28" s="38"/>
      <c r="OMO28" s="38"/>
      <c r="OMP28" s="38"/>
      <c r="OMQ28" s="38"/>
      <c r="OMR28" s="38"/>
      <c r="OMS28" s="38"/>
      <c r="OMT28" s="38"/>
      <c r="OMU28" s="38"/>
      <c r="OMV28" s="38"/>
      <c r="OMW28" s="38"/>
      <c r="OMX28" s="38"/>
      <c r="OMY28" s="38"/>
      <c r="OMZ28" s="38"/>
      <c r="ONA28" s="38"/>
      <c r="ONB28" s="38"/>
      <c r="ONC28" s="38"/>
      <c r="OND28" s="38"/>
      <c r="ONE28" s="38"/>
      <c r="ONF28" s="38"/>
      <c r="ONG28" s="38"/>
      <c r="ONH28" s="38"/>
      <c r="ONI28" s="38"/>
      <c r="ONJ28" s="38"/>
      <c r="ONK28" s="38"/>
      <c r="ONL28" s="38"/>
      <c r="ONM28" s="38"/>
      <c r="ONN28" s="38"/>
      <c r="ONO28" s="38"/>
      <c r="ONP28" s="38"/>
      <c r="ONQ28" s="38"/>
      <c r="ONR28" s="38"/>
      <c r="ONS28" s="38"/>
      <c r="ONT28" s="38"/>
      <c r="ONU28" s="38"/>
      <c r="ONV28" s="38"/>
      <c r="ONW28" s="38"/>
      <c r="ONX28" s="38"/>
      <c r="ONY28" s="38"/>
      <c r="ONZ28" s="38"/>
      <c r="OOA28" s="38"/>
      <c r="OOB28" s="38"/>
      <c r="OOC28" s="38"/>
      <c r="OOD28" s="38"/>
      <c r="OOE28" s="38"/>
      <c r="OOF28" s="38"/>
      <c r="OOG28" s="38"/>
      <c r="OOH28" s="38"/>
      <c r="OOI28" s="38"/>
      <c r="OOJ28" s="38"/>
      <c r="OOK28" s="38"/>
      <c r="OOL28" s="38"/>
      <c r="OOM28" s="38"/>
      <c r="OON28" s="38"/>
      <c r="OOO28" s="38"/>
      <c r="OOP28" s="38"/>
      <c r="OOQ28" s="38"/>
      <c r="OOR28" s="38"/>
      <c r="OOS28" s="38"/>
      <c r="OOT28" s="38"/>
      <c r="OOU28" s="38"/>
      <c r="OOV28" s="38"/>
      <c r="OOW28" s="38"/>
      <c r="OOX28" s="38"/>
      <c r="OOY28" s="38"/>
      <c r="OOZ28" s="38"/>
      <c r="OPA28" s="38"/>
      <c r="OPB28" s="38"/>
      <c r="OPC28" s="38"/>
      <c r="OPD28" s="38"/>
      <c r="OPE28" s="38"/>
      <c r="OPF28" s="38"/>
      <c r="OPG28" s="38"/>
      <c r="OPH28" s="38"/>
      <c r="OPI28" s="38"/>
      <c r="OPJ28" s="38"/>
      <c r="OPK28" s="38"/>
      <c r="OPL28" s="38"/>
      <c r="OPM28" s="38"/>
      <c r="OPN28" s="38"/>
      <c r="OPO28" s="38"/>
      <c r="OPP28" s="38"/>
      <c r="OPQ28" s="38"/>
      <c r="OPR28" s="38"/>
      <c r="OPS28" s="38"/>
      <c r="OPT28" s="38"/>
      <c r="OPU28" s="38"/>
      <c r="OPV28" s="38"/>
      <c r="OPW28" s="38"/>
      <c r="OPX28" s="38"/>
      <c r="OPY28" s="38"/>
      <c r="OPZ28" s="38"/>
      <c r="OQA28" s="38"/>
      <c r="OQB28" s="38"/>
      <c r="OQC28" s="38"/>
      <c r="OQD28" s="38"/>
      <c r="OQE28" s="38"/>
      <c r="OQF28" s="38"/>
      <c r="OQG28" s="38"/>
      <c r="OQH28" s="38"/>
      <c r="OQI28" s="38"/>
      <c r="OQJ28" s="38"/>
      <c r="OQK28" s="38"/>
      <c r="OQL28" s="38"/>
      <c r="OQM28" s="38"/>
      <c r="OQN28" s="38"/>
      <c r="OQO28" s="38"/>
      <c r="OQP28" s="38"/>
      <c r="OQQ28" s="38"/>
      <c r="OQR28" s="38"/>
      <c r="OQS28" s="38"/>
      <c r="OQT28" s="38"/>
      <c r="OQU28" s="38"/>
      <c r="OQV28" s="38"/>
      <c r="OQW28" s="38"/>
      <c r="OQX28" s="38"/>
      <c r="OQY28" s="38"/>
      <c r="OQZ28" s="38"/>
      <c r="ORA28" s="38"/>
      <c r="ORB28" s="38"/>
      <c r="ORC28" s="38"/>
      <c r="ORD28" s="38"/>
      <c r="ORE28" s="38"/>
      <c r="ORF28" s="38"/>
      <c r="ORG28" s="38"/>
      <c r="ORH28" s="38"/>
      <c r="ORI28" s="38"/>
      <c r="ORJ28" s="38"/>
      <c r="ORK28" s="38"/>
      <c r="ORL28" s="38"/>
      <c r="ORM28" s="38"/>
      <c r="ORN28" s="38"/>
      <c r="ORO28" s="38"/>
      <c r="ORP28" s="38"/>
      <c r="ORQ28" s="38"/>
      <c r="ORR28" s="38"/>
      <c r="ORS28" s="38"/>
      <c r="ORT28" s="38"/>
      <c r="ORU28" s="38"/>
      <c r="ORV28" s="38"/>
      <c r="ORW28" s="38"/>
      <c r="ORX28" s="38"/>
      <c r="ORY28" s="38"/>
      <c r="ORZ28" s="38"/>
      <c r="OSA28" s="38"/>
      <c r="OSB28" s="38"/>
      <c r="OSC28" s="38"/>
      <c r="OSD28" s="38"/>
      <c r="OSE28" s="38"/>
      <c r="OSF28" s="38"/>
      <c r="OSG28" s="38"/>
      <c r="OSH28" s="38"/>
      <c r="OSI28" s="38"/>
      <c r="OSJ28" s="38"/>
      <c r="OSK28" s="38"/>
      <c r="OSL28" s="38"/>
      <c r="OSM28" s="38"/>
      <c r="OSN28" s="38"/>
      <c r="OSO28" s="38"/>
      <c r="OSP28" s="38"/>
      <c r="OSQ28" s="38"/>
      <c r="OSR28" s="38"/>
      <c r="OSS28" s="38"/>
      <c r="OST28" s="38"/>
      <c r="OSU28" s="38"/>
      <c r="OSV28" s="38"/>
      <c r="OSW28" s="38"/>
      <c r="OSX28" s="38"/>
      <c r="OSY28" s="38"/>
      <c r="OSZ28" s="38"/>
      <c r="OTA28" s="38"/>
      <c r="OTB28" s="38"/>
      <c r="OTC28" s="38"/>
      <c r="OTD28" s="38"/>
      <c r="OTE28" s="38"/>
      <c r="OTF28" s="38"/>
      <c r="OTG28" s="38"/>
      <c r="OTH28" s="38"/>
      <c r="OTI28" s="38"/>
      <c r="OTJ28" s="38"/>
      <c r="OTK28" s="38"/>
      <c r="OTL28" s="38"/>
      <c r="OTM28" s="38"/>
      <c r="OTN28" s="38"/>
      <c r="OTO28" s="38"/>
      <c r="OTP28" s="38"/>
      <c r="OTQ28" s="38"/>
      <c r="OTR28" s="38"/>
      <c r="OTS28" s="38"/>
      <c r="OTT28" s="38"/>
      <c r="OTU28" s="38"/>
      <c r="OTV28" s="38"/>
      <c r="OTW28" s="38"/>
      <c r="OTX28" s="38"/>
      <c r="OTY28" s="38"/>
      <c r="OTZ28" s="38"/>
      <c r="OUA28" s="38"/>
      <c r="OUB28" s="38"/>
      <c r="OUC28" s="38"/>
      <c r="OUD28" s="38"/>
      <c r="OUE28" s="38"/>
      <c r="OUF28" s="38"/>
      <c r="OUG28" s="38"/>
      <c r="OUH28" s="38"/>
      <c r="OUI28" s="38"/>
      <c r="OUJ28" s="38"/>
      <c r="OUK28" s="38"/>
      <c r="OUL28" s="38"/>
      <c r="OUM28" s="38"/>
      <c r="OUN28" s="38"/>
      <c r="OUO28" s="38"/>
      <c r="OUP28" s="38"/>
      <c r="OUQ28" s="38"/>
      <c r="OUR28" s="38"/>
      <c r="OUS28" s="38"/>
      <c r="OUT28" s="38"/>
      <c r="OUU28" s="38"/>
      <c r="OUV28" s="38"/>
      <c r="OUW28" s="38"/>
      <c r="OUX28" s="38"/>
      <c r="OUY28" s="38"/>
      <c r="OUZ28" s="38"/>
      <c r="OVA28" s="38"/>
      <c r="OVB28" s="38"/>
      <c r="OVC28" s="38"/>
      <c r="OVD28" s="38"/>
      <c r="OVE28" s="38"/>
      <c r="OVF28" s="38"/>
      <c r="OVG28" s="38"/>
      <c r="OVH28" s="38"/>
      <c r="OVI28" s="38"/>
      <c r="OVJ28" s="38"/>
      <c r="OVK28" s="38"/>
      <c r="OVL28" s="38"/>
      <c r="OVM28" s="38"/>
      <c r="OVN28" s="38"/>
      <c r="OVO28" s="38"/>
      <c r="OVP28" s="38"/>
      <c r="OVQ28" s="38"/>
      <c r="OVR28" s="38"/>
      <c r="OVS28" s="38"/>
      <c r="OVT28" s="38"/>
      <c r="OVU28" s="38"/>
      <c r="OVV28" s="38"/>
      <c r="OVW28" s="38"/>
      <c r="OVX28" s="38"/>
      <c r="OVY28" s="38"/>
      <c r="OVZ28" s="38"/>
      <c r="OWA28" s="38"/>
      <c r="OWB28" s="38"/>
      <c r="OWC28" s="38"/>
      <c r="OWD28" s="38"/>
      <c r="OWE28" s="38"/>
      <c r="OWF28" s="38"/>
      <c r="OWG28" s="38"/>
      <c r="OWH28" s="38"/>
      <c r="OWI28" s="38"/>
      <c r="OWJ28" s="38"/>
      <c r="OWK28" s="38"/>
      <c r="OWL28" s="38"/>
      <c r="OWM28" s="38"/>
      <c r="OWN28" s="38"/>
      <c r="OWO28" s="38"/>
      <c r="OWP28" s="38"/>
      <c r="OWQ28" s="38"/>
      <c r="OWR28" s="38"/>
      <c r="OWS28" s="38"/>
      <c r="OWT28" s="38"/>
      <c r="OWU28" s="38"/>
      <c r="OWV28" s="38"/>
      <c r="OWW28" s="38"/>
      <c r="OWX28" s="38"/>
      <c r="OWY28" s="38"/>
      <c r="OWZ28" s="38"/>
      <c r="OXA28" s="38"/>
      <c r="OXB28" s="38"/>
      <c r="OXC28" s="38"/>
      <c r="OXD28" s="38"/>
      <c r="OXE28" s="38"/>
      <c r="OXF28" s="38"/>
      <c r="OXG28" s="38"/>
      <c r="OXH28" s="38"/>
      <c r="OXI28" s="38"/>
      <c r="OXJ28" s="38"/>
      <c r="OXK28" s="38"/>
      <c r="OXL28" s="38"/>
      <c r="OXM28" s="38"/>
      <c r="OXN28" s="38"/>
      <c r="OXO28" s="38"/>
      <c r="OXP28" s="38"/>
      <c r="OXQ28" s="38"/>
      <c r="OXR28" s="38"/>
      <c r="OXS28" s="38"/>
      <c r="OXT28" s="38"/>
      <c r="OXU28" s="38"/>
      <c r="OXV28" s="38"/>
      <c r="OXW28" s="38"/>
      <c r="OXX28" s="38"/>
      <c r="OXY28" s="38"/>
      <c r="OXZ28" s="38"/>
      <c r="OYA28" s="38"/>
      <c r="OYB28" s="38"/>
      <c r="OYC28" s="38"/>
      <c r="OYD28" s="38"/>
      <c r="OYE28" s="38"/>
      <c r="OYF28" s="38"/>
      <c r="OYG28" s="38"/>
      <c r="OYH28" s="38"/>
      <c r="OYI28" s="38"/>
      <c r="OYJ28" s="38"/>
      <c r="OYK28" s="38"/>
      <c r="OYL28" s="38"/>
      <c r="OYM28" s="38"/>
      <c r="OYN28" s="38"/>
      <c r="OYO28" s="38"/>
      <c r="OYP28" s="38"/>
      <c r="OYQ28" s="38"/>
      <c r="OYR28" s="38"/>
      <c r="OYS28" s="38"/>
      <c r="OYT28" s="38"/>
      <c r="OYU28" s="38"/>
      <c r="OYV28" s="38"/>
      <c r="OYW28" s="38"/>
      <c r="OYX28" s="38"/>
      <c r="OYY28" s="38"/>
      <c r="OYZ28" s="38"/>
      <c r="OZA28" s="38"/>
      <c r="OZB28" s="38"/>
      <c r="OZC28" s="38"/>
      <c r="OZD28" s="38"/>
      <c r="OZE28" s="38"/>
      <c r="OZF28" s="38"/>
      <c r="OZG28" s="38"/>
      <c r="OZH28" s="38"/>
      <c r="OZI28" s="38"/>
      <c r="OZJ28" s="38"/>
      <c r="OZK28" s="38"/>
      <c r="OZL28" s="38"/>
      <c r="OZM28" s="38"/>
      <c r="OZN28" s="38"/>
      <c r="OZO28" s="38"/>
      <c r="OZP28" s="38"/>
      <c r="OZQ28" s="38"/>
      <c r="OZR28" s="38"/>
      <c r="OZS28" s="38"/>
      <c r="OZT28" s="38"/>
      <c r="OZU28" s="38"/>
      <c r="OZV28" s="38"/>
      <c r="OZW28" s="38"/>
      <c r="OZX28" s="38"/>
      <c r="OZY28" s="38"/>
      <c r="OZZ28" s="38"/>
      <c r="PAA28" s="38"/>
      <c r="PAB28" s="38"/>
      <c r="PAC28" s="38"/>
      <c r="PAD28" s="38"/>
      <c r="PAE28" s="38"/>
      <c r="PAF28" s="38"/>
      <c r="PAG28" s="38"/>
      <c r="PAH28" s="38"/>
      <c r="PAI28" s="38"/>
      <c r="PAJ28" s="38"/>
      <c r="PAK28" s="38"/>
      <c r="PAL28" s="38"/>
      <c r="PAM28" s="38"/>
      <c r="PAN28" s="38"/>
      <c r="PAO28" s="38"/>
      <c r="PAP28" s="38"/>
      <c r="PAQ28" s="38"/>
      <c r="PAR28" s="38"/>
      <c r="PAS28" s="38"/>
      <c r="PAT28" s="38"/>
      <c r="PAU28" s="38"/>
      <c r="PAV28" s="38"/>
      <c r="PAW28" s="38"/>
      <c r="PAX28" s="38"/>
      <c r="PAY28" s="38"/>
      <c r="PAZ28" s="38"/>
      <c r="PBA28" s="38"/>
      <c r="PBB28" s="38"/>
      <c r="PBC28" s="38"/>
      <c r="PBD28" s="38"/>
      <c r="PBE28" s="38"/>
      <c r="PBF28" s="38"/>
      <c r="PBG28" s="38"/>
      <c r="PBH28" s="38"/>
      <c r="PBI28" s="38"/>
      <c r="PBJ28" s="38"/>
      <c r="PBK28" s="38"/>
      <c r="PBL28" s="38"/>
      <c r="PBM28" s="38"/>
      <c r="PBN28" s="38"/>
      <c r="PBO28" s="38"/>
      <c r="PBP28" s="38"/>
      <c r="PBQ28" s="38"/>
      <c r="PBR28" s="38"/>
      <c r="PBS28" s="38"/>
      <c r="PBT28" s="38"/>
      <c r="PBU28" s="38"/>
      <c r="PBV28" s="38"/>
      <c r="PBW28" s="38"/>
      <c r="PBX28" s="38"/>
      <c r="PBY28" s="38"/>
      <c r="PBZ28" s="38"/>
      <c r="PCA28" s="38"/>
      <c r="PCB28" s="38"/>
      <c r="PCC28" s="38"/>
      <c r="PCD28" s="38"/>
      <c r="PCE28" s="38"/>
      <c r="PCF28" s="38"/>
      <c r="PCG28" s="38"/>
      <c r="PCH28" s="38"/>
      <c r="PCI28" s="38"/>
      <c r="PCJ28" s="38"/>
      <c r="PCK28" s="38"/>
      <c r="PCL28" s="38"/>
      <c r="PCM28" s="38"/>
      <c r="PCN28" s="38"/>
      <c r="PCO28" s="38"/>
      <c r="PCP28" s="38"/>
      <c r="PCQ28" s="38"/>
      <c r="PCR28" s="38"/>
      <c r="PCS28" s="38"/>
      <c r="PCT28" s="38"/>
      <c r="PCU28" s="38"/>
      <c r="PCV28" s="38"/>
      <c r="PCW28" s="38"/>
      <c r="PCX28" s="38"/>
      <c r="PCY28" s="38"/>
      <c r="PCZ28" s="38"/>
      <c r="PDA28" s="38"/>
      <c r="PDB28" s="38"/>
      <c r="PDC28" s="38"/>
      <c r="PDD28" s="38"/>
      <c r="PDE28" s="38"/>
      <c r="PDF28" s="38"/>
      <c r="PDG28" s="38"/>
      <c r="PDH28" s="38"/>
      <c r="PDI28" s="38"/>
      <c r="PDJ28" s="38"/>
      <c r="PDK28" s="38"/>
      <c r="PDL28" s="38"/>
      <c r="PDM28" s="38"/>
      <c r="PDN28" s="38"/>
      <c r="PDO28" s="38"/>
      <c r="PDP28" s="38"/>
      <c r="PDQ28" s="38"/>
      <c r="PDR28" s="38"/>
      <c r="PDS28" s="38"/>
      <c r="PDT28" s="38"/>
      <c r="PDU28" s="38"/>
      <c r="PDV28" s="38"/>
      <c r="PDW28" s="38"/>
      <c r="PDX28" s="38"/>
      <c r="PDY28" s="38"/>
      <c r="PDZ28" s="38"/>
      <c r="PEA28" s="38"/>
      <c r="PEB28" s="38"/>
      <c r="PEC28" s="38"/>
      <c r="PED28" s="38"/>
      <c r="PEE28" s="38"/>
      <c r="PEF28" s="38"/>
      <c r="PEG28" s="38"/>
      <c r="PEH28" s="38"/>
      <c r="PEI28" s="38"/>
      <c r="PEJ28" s="38"/>
      <c r="PEK28" s="38"/>
      <c r="PEL28" s="38"/>
      <c r="PEM28" s="38"/>
      <c r="PEN28" s="38"/>
      <c r="PEO28" s="38"/>
      <c r="PEP28" s="38"/>
      <c r="PEQ28" s="38"/>
      <c r="PER28" s="38"/>
      <c r="PES28" s="38"/>
      <c r="PET28" s="38"/>
      <c r="PEU28" s="38"/>
      <c r="PEV28" s="38"/>
      <c r="PEW28" s="38"/>
      <c r="PEX28" s="38"/>
      <c r="PEY28" s="38"/>
      <c r="PEZ28" s="38"/>
      <c r="PFA28" s="38"/>
      <c r="PFB28" s="38"/>
      <c r="PFC28" s="38"/>
      <c r="PFD28" s="38"/>
      <c r="PFE28" s="38"/>
      <c r="PFF28" s="38"/>
      <c r="PFG28" s="38"/>
      <c r="PFH28" s="38"/>
      <c r="PFI28" s="38"/>
      <c r="PFJ28" s="38"/>
      <c r="PFK28" s="38"/>
      <c r="PFL28" s="38"/>
      <c r="PFM28" s="38"/>
      <c r="PFN28" s="38"/>
      <c r="PFO28" s="38"/>
      <c r="PFP28" s="38"/>
      <c r="PFQ28" s="38"/>
      <c r="PFR28" s="38"/>
      <c r="PFS28" s="38"/>
      <c r="PFT28" s="38"/>
      <c r="PFU28" s="38"/>
      <c r="PFV28" s="38"/>
      <c r="PFW28" s="38"/>
      <c r="PFX28" s="38"/>
      <c r="PFY28" s="38"/>
      <c r="PFZ28" s="38"/>
      <c r="PGA28" s="38"/>
      <c r="PGB28" s="38"/>
      <c r="PGC28" s="38"/>
      <c r="PGD28" s="38"/>
      <c r="PGE28" s="38"/>
      <c r="PGF28" s="38"/>
      <c r="PGG28" s="38"/>
      <c r="PGH28" s="38"/>
      <c r="PGI28" s="38"/>
      <c r="PGJ28" s="38"/>
      <c r="PGK28" s="38"/>
      <c r="PGL28" s="38"/>
      <c r="PGM28" s="38"/>
      <c r="PGN28" s="38"/>
      <c r="PGO28" s="38"/>
      <c r="PGP28" s="38"/>
      <c r="PGQ28" s="38"/>
      <c r="PGR28" s="38"/>
      <c r="PGS28" s="38"/>
      <c r="PGT28" s="38"/>
      <c r="PGU28" s="38"/>
      <c r="PGV28" s="38"/>
      <c r="PGW28" s="38"/>
      <c r="PGX28" s="38"/>
      <c r="PGY28" s="38"/>
      <c r="PGZ28" s="38"/>
      <c r="PHA28" s="38"/>
      <c r="PHB28" s="38"/>
      <c r="PHC28" s="38"/>
      <c r="PHD28" s="38"/>
      <c r="PHE28" s="38"/>
      <c r="PHF28" s="38"/>
      <c r="PHG28" s="38"/>
      <c r="PHH28" s="38"/>
      <c r="PHI28" s="38"/>
      <c r="PHJ28" s="38"/>
      <c r="PHK28" s="38"/>
      <c r="PHL28" s="38"/>
      <c r="PHM28" s="38"/>
      <c r="PHN28" s="38"/>
      <c r="PHO28" s="38"/>
      <c r="PHP28" s="38"/>
      <c r="PHQ28" s="38"/>
      <c r="PHR28" s="38"/>
      <c r="PHS28" s="38"/>
      <c r="PHT28" s="38"/>
      <c r="PHU28" s="38"/>
      <c r="PHV28" s="38"/>
      <c r="PHW28" s="38"/>
      <c r="PHX28" s="38"/>
      <c r="PHY28" s="38"/>
      <c r="PHZ28" s="38"/>
      <c r="PIA28" s="38"/>
      <c r="PIB28" s="38"/>
      <c r="PIC28" s="38"/>
      <c r="PID28" s="38"/>
      <c r="PIE28" s="38"/>
      <c r="PIF28" s="38"/>
      <c r="PIG28" s="38"/>
      <c r="PIH28" s="38"/>
      <c r="PII28" s="38"/>
      <c r="PIJ28" s="38"/>
      <c r="PIK28" s="38"/>
      <c r="PIL28" s="38"/>
      <c r="PIM28" s="38"/>
      <c r="PIN28" s="38"/>
      <c r="PIO28" s="38"/>
      <c r="PIP28" s="38"/>
      <c r="PIQ28" s="38"/>
      <c r="PIR28" s="38"/>
      <c r="PIS28" s="38"/>
      <c r="PIT28" s="38"/>
      <c r="PIU28" s="38"/>
      <c r="PIV28" s="38"/>
      <c r="PIW28" s="38"/>
      <c r="PIX28" s="38"/>
      <c r="PIY28" s="38"/>
      <c r="PIZ28" s="38"/>
      <c r="PJA28" s="38"/>
      <c r="PJB28" s="38"/>
      <c r="PJC28" s="38"/>
      <c r="PJD28" s="38"/>
      <c r="PJE28" s="38"/>
      <c r="PJF28" s="38"/>
      <c r="PJG28" s="38"/>
      <c r="PJH28" s="38"/>
      <c r="PJI28" s="38"/>
      <c r="PJJ28" s="38"/>
      <c r="PJK28" s="38"/>
      <c r="PJL28" s="38"/>
      <c r="PJM28" s="38"/>
      <c r="PJN28" s="38"/>
      <c r="PJO28" s="38"/>
      <c r="PJP28" s="38"/>
      <c r="PJQ28" s="38"/>
      <c r="PJR28" s="38"/>
      <c r="PJS28" s="38"/>
      <c r="PJT28" s="38"/>
      <c r="PJU28" s="38"/>
      <c r="PJV28" s="38"/>
      <c r="PJW28" s="38"/>
      <c r="PJX28" s="38"/>
      <c r="PJY28" s="38"/>
      <c r="PJZ28" s="38"/>
      <c r="PKA28" s="38"/>
      <c r="PKB28" s="38"/>
      <c r="PKC28" s="38"/>
      <c r="PKD28" s="38"/>
      <c r="PKE28" s="38"/>
      <c r="PKF28" s="38"/>
      <c r="PKG28" s="38"/>
      <c r="PKH28" s="38"/>
      <c r="PKI28" s="38"/>
      <c r="PKJ28" s="38"/>
      <c r="PKK28" s="38"/>
      <c r="PKL28" s="38"/>
      <c r="PKM28" s="38"/>
      <c r="PKN28" s="38"/>
      <c r="PKO28" s="38"/>
      <c r="PKP28" s="38"/>
      <c r="PKQ28" s="38"/>
      <c r="PKR28" s="38"/>
      <c r="PKS28" s="38"/>
      <c r="PKT28" s="38"/>
      <c r="PKU28" s="38"/>
      <c r="PKV28" s="38"/>
      <c r="PKW28" s="38"/>
      <c r="PKX28" s="38"/>
      <c r="PKY28" s="38"/>
      <c r="PKZ28" s="38"/>
      <c r="PLA28" s="38"/>
      <c r="PLB28" s="38"/>
      <c r="PLC28" s="38"/>
      <c r="PLD28" s="38"/>
      <c r="PLE28" s="38"/>
      <c r="PLF28" s="38"/>
      <c r="PLG28" s="38"/>
      <c r="PLH28" s="38"/>
      <c r="PLI28" s="38"/>
      <c r="PLJ28" s="38"/>
      <c r="PLK28" s="38"/>
      <c r="PLL28" s="38"/>
      <c r="PLM28" s="38"/>
      <c r="PLN28" s="38"/>
      <c r="PLO28" s="38"/>
      <c r="PLP28" s="38"/>
      <c r="PLQ28" s="38"/>
      <c r="PLR28" s="38"/>
      <c r="PLS28" s="38"/>
      <c r="PLT28" s="38"/>
      <c r="PLU28" s="38"/>
      <c r="PLV28" s="38"/>
      <c r="PLW28" s="38"/>
      <c r="PLX28" s="38"/>
      <c r="PLY28" s="38"/>
      <c r="PLZ28" s="38"/>
      <c r="PMA28" s="38"/>
      <c r="PMB28" s="38"/>
      <c r="PMC28" s="38"/>
      <c r="PMD28" s="38"/>
      <c r="PME28" s="38"/>
      <c r="PMF28" s="38"/>
      <c r="PMG28" s="38"/>
      <c r="PMH28" s="38"/>
      <c r="PMI28" s="38"/>
      <c r="PMJ28" s="38"/>
      <c r="PMK28" s="38"/>
      <c r="PML28" s="38"/>
      <c r="PMM28" s="38"/>
      <c r="PMN28" s="38"/>
      <c r="PMO28" s="38"/>
      <c r="PMP28" s="38"/>
      <c r="PMQ28" s="38"/>
      <c r="PMR28" s="38"/>
      <c r="PMS28" s="38"/>
      <c r="PMT28" s="38"/>
      <c r="PMU28" s="38"/>
      <c r="PMV28" s="38"/>
      <c r="PMW28" s="38"/>
      <c r="PMX28" s="38"/>
      <c r="PMY28" s="38"/>
      <c r="PMZ28" s="38"/>
      <c r="PNA28" s="38"/>
      <c r="PNB28" s="38"/>
      <c r="PNC28" s="38"/>
      <c r="PND28" s="38"/>
      <c r="PNE28" s="38"/>
      <c r="PNF28" s="38"/>
      <c r="PNG28" s="38"/>
      <c r="PNH28" s="38"/>
      <c r="PNI28" s="38"/>
      <c r="PNJ28" s="38"/>
      <c r="PNK28" s="38"/>
      <c r="PNL28" s="38"/>
      <c r="PNM28" s="38"/>
      <c r="PNN28" s="38"/>
      <c r="PNO28" s="38"/>
      <c r="PNP28" s="38"/>
      <c r="PNQ28" s="38"/>
      <c r="PNR28" s="38"/>
      <c r="PNS28" s="38"/>
      <c r="PNT28" s="38"/>
      <c r="PNU28" s="38"/>
      <c r="PNV28" s="38"/>
      <c r="PNW28" s="38"/>
      <c r="PNX28" s="38"/>
      <c r="PNY28" s="38"/>
      <c r="PNZ28" s="38"/>
      <c r="POA28" s="38"/>
      <c r="POB28" s="38"/>
      <c r="POC28" s="38"/>
      <c r="POD28" s="38"/>
      <c r="POE28" s="38"/>
      <c r="POF28" s="38"/>
      <c r="POG28" s="38"/>
      <c r="POH28" s="38"/>
      <c r="POI28" s="38"/>
      <c r="POJ28" s="38"/>
      <c r="POK28" s="38"/>
      <c r="POL28" s="38"/>
      <c r="POM28" s="38"/>
      <c r="PON28" s="38"/>
      <c r="POO28" s="38"/>
      <c r="POP28" s="38"/>
      <c r="POQ28" s="38"/>
      <c r="POR28" s="38"/>
      <c r="POS28" s="38"/>
      <c r="POT28" s="38"/>
      <c r="POU28" s="38"/>
      <c r="POV28" s="38"/>
      <c r="POW28" s="38"/>
      <c r="POX28" s="38"/>
      <c r="POY28" s="38"/>
      <c r="POZ28" s="38"/>
      <c r="PPA28" s="38"/>
      <c r="PPB28" s="38"/>
      <c r="PPC28" s="38"/>
      <c r="PPD28" s="38"/>
      <c r="PPE28" s="38"/>
      <c r="PPF28" s="38"/>
      <c r="PPG28" s="38"/>
      <c r="PPH28" s="38"/>
      <c r="PPI28" s="38"/>
      <c r="PPJ28" s="38"/>
      <c r="PPK28" s="38"/>
      <c r="PPL28" s="38"/>
      <c r="PPM28" s="38"/>
      <c r="PPN28" s="38"/>
      <c r="PPO28" s="38"/>
      <c r="PPP28" s="38"/>
      <c r="PPQ28" s="38"/>
      <c r="PPR28" s="38"/>
      <c r="PPS28" s="38"/>
      <c r="PPT28" s="38"/>
      <c r="PPU28" s="38"/>
      <c r="PPV28" s="38"/>
      <c r="PPW28" s="38"/>
      <c r="PPX28" s="38"/>
      <c r="PPY28" s="38"/>
      <c r="PPZ28" s="38"/>
      <c r="PQA28" s="38"/>
      <c r="PQB28" s="38"/>
      <c r="PQC28" s="38"/>
      <c r="PQD28" s="38"/>
      <c r="PQE28" s="38"/>
      <c r="PQF28" s="38"/>
      <c r="PQG28" s="38"/>
      <c r="PQH28" s="38"/>
      <c r="PQI28" s="38"/>
      <c r="PQJ28" s="38"/>
      <c r="PQK28" s="38"/>
      <c r="PQL28" s="38"/>
      <c r="PQM28" s="38"/>
      <c r="PQN28" s="38"/>
      <c r="PQO28" s="38"/>
      <c r="PQP28" s="38"/>
      <c r="PQQ28" s="38"/>
      <c r="PQR28" s="38"/>
      <c r="PQS28" s="38"/>
      <c r="PQT28" s="38"/>
      <c r="PQU28" s="38"/>
      <c r="PQV28" s="38"/>
      <c r="PQW28" s="38"/>
      <c r="PQX28" s="38"/>
      <c r="PQY28" s="38"/>
      <c r="PQZ28" s="38"/>
      <c r="PRA28" s="38"/>
      <c r="PRB28" s="38"/>
      <c r="PRC28" s="38"/>
      <c r="PRD28" s="38"/>
      <c r="PRE28" s="38"/>
      <c r="PRF28" s="38"/>
      <c r="PRG28" s="38"/>
      <c r="PRH28" s="38"/>
      <c r="PRI28" s="38"/>
      <c r="PRJ28" s="38"/>
      <c r="PRK28" s="38"/>
      <c r="PRL28" s="38"/>
      <c r="PRM28" s="38"/>
      <c r="PRN28" s="38"/>
      <c r="PRO28" s="38"/>
      <c r="PRP28" s="38"/>
      <c r="PRQ28" s="38"/>
      <c r="PRR28" s="38"/>
      <c r="PRS28" s="38"/>
      <c r="PRT28" s="38"/>
      <c r="PRU28" s="38"/>
      <c r="PRV28" s="38"/>
      <c r="PRW28" s="38"/>
      <c r="PRX28" s="38"/>
      <c r="PRY28" s="38"/>
      <c r="PRZ28" s="38"/>
      <c r="PSA28" s="38"/>
      <c r="PSB28" s="38"/>
      <c r="PSC28" s="38"/>
      <c r="PSD28" s="38"/>
      <c r="PSE28" s="38"/>
      <c r="PSF28" s="38"/>
      <c r="PSG28" s="38"/>
      <c r="PSH28" s="38"/>
      <c r="PSI28" s="38"/>
      <c r="PSJ28" s="38"/>
      <c r="PSK28" s="38"/>
      <c r="PSL28" s="38"/>
      <c r="PSM28" s="38"/>
      <c r="PSN28" s="38"/>
      <c r="PSO28" s="38"/>
      <c r="PSP28" s="38"/>
      <c r="PSQ28" s="38"/>
      <c r="PSR28" s="38"/>
      <c r="PSS28" s="38"/>
      <c r="PST28" s="38"/>
      <c r="PSU28" s="38"/>
      <c r="PSV28" s="38"/>
      <c r="PSW28" s="38"/>
      <c r="PSX28" s="38"/>
      <c r="PSY28" s="38"/>
      <c r="PSZ28" s="38"/>
      <c r="PTA28" s="38"/>
      <c r="PTB28" s="38"/>
      <c r="PTC28" s="38"/>
      <c r="PTD28" s="38"/>
      <c r="PTE28" s="38"/>
      <c r="PTF28" s="38"/>
      <c r="PTG28" s="38"/>
      <c r="PTH28" s="38"/>
      <c r="PTI28" s="38"/>
      <c r="PTJ28" s="38"/>
      <c r="PTK28" s="38"/>
      <c r="PTL28" s="38"/>
      <c r="PTM28" s="38"/>
      <c r="PTN28" s="38"/>
      <c r="PTO28" s="38"/>
      <c r="PTP28" s="38"/>
      <c r="PTQ28" s="38"/>
      <c r="PTR28" s="38"/>
      <c r="PTS28" s="38"/>
      <c r="PTT28" s="38"/>
      <c r="PTU28" s="38"/>
      <c r="PTV28" s="38"/>
      <c r="PTW28" s="38"/>
      <c r="PTX28" s="38"/>
      <c r="PTY28" s="38"/>
      <c r="PTZ28" s="38"/>
      <c r="PUA28" s="38"/>
      <c r="PUB28" s="38"/>
      <c r="PUC28" s="38"/>
      <c r="PUD28" s="38"/>
      <c r="PUE28" s="38"/>
      <c r="PUF28" s="38"/>
      <c r="PUG28" s="38"/>
      <c r="PUH28" s="38"/>
      <c r="PUI28" s="38"/>
      <c r="PUJ28" s="38"/>
      <c r="PUK28" s="38"/>
      <c r="PUL28" s="38"/>
      <c r="PUM28" s="38"/>
      <c r="PUN28" s="38"/>
      <c r="PUO28" s="38"/>
      <c r="PUP28" s="38"/>
      <c r="PUQ28" s="38"/>
      <c r="PUR28" s="38"/>
      <c r="PUS28" s="38"/>
      <c r="PUT28" s="38"/>
      <c r="PUU28" s="38"/>
      <c r="PUV28" s="38"/>
      <c r="PUW28" s="38"/>
      <c r="PUX28" s="38"/>
      <c r="PUY28" s="38"/>
      <c r="PUZ28" s="38"/>
      <c r="PVA28" s="38"/>
      <c r="PVB28" s="38"/>
      <c r="PVC28" s="38"/>
      <c r="PVD28" s="38"/>
      <c r="PVE28" s="38"/>
      <c r="PVF28" s="38"/>
      <c r="PVG28" s="38"/>
      <c r="PVH28" s="38"/>
      <c r="PVI28" s="38"/>
      <c r="PVJ28" s="38"/>
      <c r="PVK28" s="38"/>
      <c r="PVL28" s="38"/>
      <c r="PVM28" s="38"/>
      <c r="PVN28" s="38"/>
      <c r="PVO28" s="38"/>
      <c r="PVP28" s="38"/>
      <c r="PVQ28" s="38"/>
      <c r="PVR28" s="38"/>
      <c r="PVS28" s="38"/>
      <c r="PVT28" s="38"/>
      <c r="PVU28" s="38"/>
      <c r="PVV28" s="38"/>
      <c r="PVW28" s="38"/>
      <c r="PVX28" s="38"/>
      <c r="PVY28" s="38"/>
      <c r="PVZ28" s="38"/>
      <c r="PWA28" s="38"/>
      <c r="PWB28" s="38"/>
      <c r="PWC28" s="38"/>
      <c r="PWD28" s="38"/>
      <c r="PWE28" s="38"/>
      <c r="PWF28" s="38"/>
      <c r="PWG28" s="38"/>
      <c r="PWH28" s="38"/>
      <c r="PWI28" s="38"/>
      <c r="PWJ28" s="38"/>
      <c r="PWK28" s="38"/>
      <c r="PWL28" s="38"/>
      <c r="PWM28" s="38"/>
      <c r="PWN28" s="38"/>
      <c r="PWO28" s="38"/>
      <c r="PWP28" s="38"/>
      <c r="PWQ28" s="38"/>
      <c r="PWR28" s="38"/>
      <c r="PWS28" s="38"/>
      <c r="PWT28" s="38"/>
      <c r="PWU28" s="38"/>
      <c r="PWV28" s="38"/>
      <c r="PWW28" s="38"/>
      <c r="PWX28" s="38"/>
      <c r="PWY28" s="38"/>
      <c r="PWZ28" s="38"/>
      <c r="PXA28" s="38"/>
      <c r="PXB28" s="38"/>
      <c r="PXC28" s="38"/>
      <c r="PXD28" s="38"/>
      <c r="PXE28" s="38"/>
      <c r="PXF28" s="38"/>
      <c r="PXG28" s="38"/>
      <c r="PXH28" s="38"/>
      <c r="PXI28" s="38"/>
      <c r="PXJ28" s="38"/>
      <c r="PXK28" s="38"/>
      <c r="PXL28" s="38"/>
      <c r="PXM28" s="38"/>
      <c r="PXN28" s="38"/>
      <c r="PXO28" s="38"/>
      <c r="PXP28" s="38"/>
      <c r="PXQ28" s="38"/>
      <c r="PXR28" s="38"/>
      <c r="PXS28" s="38"/>
      <c r="PXT28" s="38"/>
      <c r="PXU28" s="38"/>
      <c r="PXV28" s="38"/>
      <c r="PXW28" s="38"/>
      <c r="PXX28" s="38"/>
      <c r="PXY28" s="38"/>
      <c r="PXZ28" s="38"/>
      <c r="PYA28" s="38"/>
      <c r="PYB28" s="38"/>
      <c r="PYC28" s="38"/>
      <c r="PYD28" s="38"/>
      <c r="PYE28" s="38"/>
      <c r="PYF28" s="38"/>
      <c r="PYG28" s="38"/>
      <c r="PYH28" s="38"/>
      <c r="PYI28" s="38"/>
      <c r="PYJ28" s="38"/>
      <c r="PYK28" s="38"/>
      <c r="PYL28" s="38"/>
      <c r="PYM28" s="38"/>
      <c r="PYN28" s="38"/>
      <c r="PYO28" s="38"/>
      <c r="PYP28" s="38"/>
      <c r="PYQ28" s="38"/>
      <c r="PYR28" s="38"/>
      <c r="PYS28" s="38"/>
      <c r="PYT28" s="38"/>
      <c r="PYU28" s="38"/>
      <c r="PYV28" s="38"/>
      <c r="PYW28" s="38"/>
      <c r="PYX28" s="38"/>
      <c r="PYY28" s="38"/>
      <c r="PYZ28" s="38"/>
      <c r="PZA28" s="38"/>
      <c r="PZB28" s="38"/>
      <c r="PZC28" s="38"/>
      <c r="PZD28" s="38"/>
      <c r="PZE28" s="38"/>
      <c r="PZF28" s="38"/>
      <c r="PZG28" s="38"/>
      <c r="PZH28" s="38"/>
      <c r="PZI28" s="38"/>
      <c r="PZJ28" s="38"/>
      <c r="PZK28" s="38"/>
      <c r="PZL28" s="38"/>
      <c r="PZM28" s="38"/>
      <c r="PZN28" s="38"/>
      <c r="PZO28" s="38"/>
      <c r="PZP28" s="38"/>
      <c r="PZQ28" s="38"/>
      <c r="PZR28" s="38"/>
      <c r="PZS28" s="38"/>
      <c r="PZT28" s="38"/>
      <c r="PZU28" s="38"/>
      <c r="PZV28" s="38"/>
      <c r="PZW28" s="38"/>
      <c r="PZX28" s="38"/>
      <c r="PZY28" s="38"/>
      <c r="PZZ28" s="38"/>
      <c r="QAA28" s="38"/>
      <c r="QAB28" s="38"/>
      <c r="QAC28" s="38"/>
      <c r="QAD28" s="38"/>
      <c r="QAE28" s="38"/>
      <c r="QAF28" s="38"/>
      <c r="QAG28" s="38"/>
      <c r="QAH28" s="38"/>
      <c r="QAI28" s="38"/>
      <c r="QAJ28" s="38"/>
      <c r="QAK28" s="38"/>
      <c r="QAL28" s="38"/>
      <c r="QAM28" s="38"/>
      <c r="QAN28" s="38"/>
      <c r="QAO28" s="38"/>
      <c r="QAP28" s="38"/>
      <c r="QAQ28" s="38"/>
      <c r="QAR28" s="38"/>
      <c r="QAS28" s="38"/>
      <c r="QAT28" s="38"/>
      <c r="QAU28" s="38"/>
      <c r="QAV28" s="38"/>
      <c r="QAW28" s="38"/>
      <c r="QAX28" s="38"/>
      <c r="QAY28" s="38"/>
      <c r="QAZ28" s="38"/>
      <c r="QBA28" s="38"/>
      <c r="QBB28" s="38"/>
      <c r="QBC28" s="38"/>
      <c r="QBD28" s="38"/>
      <c r="QBE28" s="38"/>
      <c r="QBF28" s="38"/>
      <c r="QBG28" s="38"/>
      <c r="QBH28" s="38"/>
      <c r="QBI28" s="38"/>
      <c r="QBJ28" s="38"/>
      <c r="QBK28" s="38"/>
      <c r="QBL28" s="38"/>
      <c r="QBM28" s="38"/>
      <c r="QBN28" s="38"/>
      <c r="QBO28" s="38"/>
      <c r="QBP28" s="38"/>
      <c r="QBQ28" s="38"/>
      <c r="QBR28" s="38"/>
      <c r="QBS28" s="38"/>
      <c r="QBT28" s="38"/>
      <c r="QBU28" s="38"/>
      <c r="QBV28" s="38"/>
      <c r="QBW28" s="38"/>
      <c r="QBX28" s="38"/>
      <c r="QBY28" s="38"/>
      <c r="QBZ28" s="38"/>
      <c r="QCA28" s="38"/>
      <c r="QCB28" s="38"/>
      <c r="QCC28" s="38"/>
      <c r="QCD28" s="38"/>
      <c r="QCE28" s="38"/>
      <c r="QCF28" s="38"/>
      <c r="QCG28" s="38"/>
      <c r="QCH28" s="38"/>
      <c r="QCI28" s="38"/>
      <c r="QCJ28" s="38"/>
      <c r="QCK28" s="38"/>
      <c r="QCL28" s="38"/>
      <c r="QCM28" s="38"/>
      <c r="QCN28" s="38"/>
      <c r="QCO28" s="38"/>
      <c r="QCP28" s="38"/>
      <c r="QCQ28" s="38"/>
      <c r="QCR28" s="38"/>
      <c r="QCS28" s="38"/>
      <c r="QCT28" s="38"/>
      <c r="QCU28" s="38"/>
      <c r="QCV28" s="38"/>
      <c r="QCW28" s="38"/>
      <c r="QCX28" s="38"/>
      <c r="QCY28" s="38"/>
      <c r="QCZ28" s="38"/>
      <c r="QDA28" s="38"/>
      <c r="QDB28" s="38"/>
      <c r="QDC28" s="38"/>
      <c r="QDD28" s="38"/>
      <c r="QDE28" s="38"/>
      <c r="QDF28" s="38"/>
      <c r="QDG28" s="38"/>
      <c r="QDH28" s="38"/>
      <c r="QDI28" s="38"/>
      <c r="QDJ28" s="38"/>
      <c r="QDK28" s="38"/>
      <c r="QDL28" s="38"/>
      <c r="QDM28" s="38"/>
      <c r="QDN28" s="38"/>
      <c r="QDO28" s="38"/>
      <c r="QDP28" s="38"/>
      <c r="QDQ28" s="38"/>
      <c r="QDR28" s="38"/>
      <c r="QDS28" s="38"/>
      <c r="QDT28" s="38"/>
      <c r="QDU28" s="38"/>
      <c r="QDV28" s="38"/>
      <c r="QDW28" s="38"/>
      <c r="QDX28" s="38"/>
      <c r="QDY28" s="38"/>
      <c r="QDZ28" s="38"/>
      <c r="QEA28" s="38"/>
      <c r="QEB28" s="38"/>
      <c r="QEC28" s="38"/>
      <c r="QED28" s="38"/>
      <c r="QEE28" s="38"/>
      <c r="QEF28" s="38"/>
      <c r="QEG28" s="38"/>
      <c r="QEH28" s="38"/>
      <c r="QEI28" s="38"/>
      <c r="QEJ28" s="38"/>
      <c r="QEK28" s="38"/>
      <c r="QEL28" s="38"/>
      <c r="QEM28" s="38"/>
      <c r="QEN28" s="38"/>
      <c r="QEO28" s="38"/>
      <c r="QEP28" s="38"/>
      <c r="QEQ28" s="38"/>
      <c r="QER28" s="38"/>
      <c r="QES28" s="38"/>
      <c r="QET28" s="38"/>
      <c r="QEU28" s="38"/>
      <c r="QEV28" s="38"/>
      <c r="QEW28" s="38"/>
      <c r="QEX28" s="38"/>
      <c r="QEY28" s="38"/>
      <c r="QEZ28" s="38"/>
      <c r="QFA28" s="38"/>
      <c r="QFB28" s="38"/>
      <c r="QFC28" s="38"/>
      <c r="QFD28" s="38"/>
      <c r="QFE28" s="38"/>
      <c r="QFF28" s="38"/>
      <c r="QFG28" s="38"/>
      <c r="QFH28" s="38"/>
      <c r="QFI28" s="38"/>
      <c r="QFJ28" s="38"/>
      <c r="QFK28" s="38"/>
      <c r="QFL28" s="38"/>
      <c r="QFM28" s="38"/>
      <c r="QFN28" s="38"/>
      <c r="QFO28" s="38"/>
      <c r="QFP28" s="38"/>
      <c r="QFQ28" s="38"/>
      <c r="QFR28" s="38"/>
      <c r="QFS28" s="38"/>
      <c r="QFT28" s="38"/>
      <c r="QFU28" s="38"/>
      <c r="QFV28" s="38"/>
      <c r="QFW28" s="38"/>
      <c r="QFX28" s="38"/>
      <c r="QFY28" s="38"/>
      <c r="QFZ28" s="38"/>
      <c r="QGA28" s="38"/>
      <c r="QGB28" s="38"/>
      <c r="QGC28" s="38"/>
      <c r="QGD28" s="38"/>
      <c r="QGE28" s="38"/>
      <c r="QGF28" s="38"/>
      <c r="QGG28" s="38"/>
      <c r="QGH28" s="38"/>
      <c r="QGI28" s="38"/>
      <c r="QGJ28" s="38"/>
      <c r="QGK28" s="38"/>
      <c r="QGL28" s="38"/>
      <c r="QGM28" s="38"/>
      <c r="QGN28" s="38"/>
      <c r="QGO28" s="38"/>
      <c r="QGP28" s="38"/>
      <c r="QGQ28" s="38"/>
      <c r="QGR28" s="38"/>
      <c r="QGS28" s="38"/>
      <c r="QGT28" s="38"/>
      <c r="QGU28" s="38"/>
      <c r="QGV28" s="38"/>
      <c r="QGW28" s="38"/>
      <c r="QGX28" s="38"/>
      <c r="QGY28" s="38"/>
      <c r="QGZ28" s="38"/>
      <c r="QHA28" s="38"/>
      <c r="QHB28" s="38"/>
      <c r="QHC28" s="38"/>
      <c r="QHD28" s="38"/>
      <c r="QHE28" s="38"/>
      <c r="QHF28" s="38"/>
      <c r="QHG28" s="38"/>
      <c r="QHH28" s="38"/>
      <c r="QHI28" s="38"/>
      <c r="QHJ28" s="38"/>
      <c r="QHK28" s="38"/>
      <c r="QHL28" s="38"/>
      <c r="QHM28" s="38"/>
      <c r="QHN28" s="38"/>
      <c r="QHO28" s="38"/>
      <c r="QHP28" s="38"/>
      <c r="QHQ28" s="38"/>
      <c r="QHR28" s="38"/>
      <c r="QHS28" s="38"/>
      <c r="QHT28" s="38"/>
      <c r="QHU28" s="38"/>
      <c r="QHV28" s="38"/>
      <c r="QHW28" s="38"/>
      <c r="QHX28" s="38"/>
      <c r="QHY28" s="38"/>
      <c r="QHZ28" s="38"/>
      <c r="QIA28" s="38"/>
      <c r="QIB28" s="38"/>
      <c r="QIC28" s="38"/>
      <c r="QID28" s="38"/>
      <c r="QIE28" s="38"/>
      <c r="QIF28" s="38"/>
      <c r="QIG28" s="38"/>
      <c r="QIH28" s="38"/>
      <c r="QII28" s="38"/>
      <c r="QIJ28" s="38"/>
      <c r="QIK28" s="38"/>
      <c r="QIL28" s="38"/>
      <c r="QIM28" s="38"/>
      <c r="QIN28" s="38"/>
      <c r="QIO28" s="38"/>
      <c r="QIP28" s="38"/>
      <c r="QIQ28" s="38"/>
      <c r="QIR28" s="38"/>
      <c r="QIS28" s="38"/>
      <c r="QIT28" s="38"/>
      <c r="QIU28" s="38"/>
      <c r="QIV28" s="38"/>
      <c r="QIW28" s="38"/>
      <c r="QIX28" s="38"/>
      <c r="QIY28" s="38"/>
      <c r="QIZ28" s="38"/>
      <c r="QJA28" s="38"/>
      <c r="QJB28" s="38"/>
      <c r="QJC28" s="38"/>
      <c r="QJD28" s="38"/>
      <c r="QJE28" s="38"/>
      <c r="QJF28" s="38"/>
      <c r="QJG28" s="38"/>
      <c r="QJH28" s="38"/>
      <c r="QJI28" s="38"/>
      <c r="QJJ28" s="38"/>
      <c r="QJK28" s="38"/>
      <c r="QJL28" s="38"/>
      <c r="QJM28" s="38"/>
      <c r="QJN28" s="38"/>
      <c r="QJO28" s="38"/>
      <c r="QJP28" s="38"/>
      <c r="QJQ28" s="38"/>
      <c r="QJR28" s="38"/>
      <c r="QJS28" s="38"/>
      <c r="QJT28" s="38"/>
      <c r="QJU28" s="38"/>
      <c r="QJV28" s="38"/>
      <c r="QJW28" s="38"/>
      <c r="QJX28" s="38"/>
      <c r="QJY28" s="38"/>
      <c r="QJZ28" s="38"/>
      <c r="QKA28" s="38"/>
      <c r="QKB28" s="38"/>
      <c r="QKC28" s="38"/>
      <c r="QKD28" s="38"/>
      <c r="QKE28" s="38"/>
      <c r="QKF28" s="38"/>
      <c r="QKG28" s="38"/>
      <c r="QKH28" s="38"/>
      <c r="QKI28" s="38"/>
      <c r="QKJ28" s="38"/>
      <c r="QKK28" s="38"/>
      <c r="QKL28" s="38"/>
      <c r="QKM28" s="38"/>
      <c r="QKN28" s="38"/>
      <c r="QKO28" s="38"/>
      <c r="QKP28" s="38"/>
      <c r="QKQ28" s="38"/>
      <c r="QKR28" s="38"/>
      <c r="QKS28" s="38"/>
      <c r="QKT28" s="38"/>
      <c r="QKU28" s="38"/>
      <c r="QKV28" s="38"/>
      <c r="QKW28" s="38"/>
      <c r="QKX28" s="38"/>
      <c r="QKY28" s="38"/>
      <c r="QKZ28" s="38"/>
      <c r="QLA28" s="38"/>
      <c r="QLB28" s="38"/>
      <c r="QLC28" s="38"/>
      <c r="QLD28" s="38"/>
      <c r="QLE28" s="38"/>
      <c r="QLF28" s="38"/>
      <c r="QLG28" s="38"/>
      <c r="QLH28" s="38"/>
      <c r="QLI28" s="38"/>
      <c r="QLJ28" s="38"/>
      <c r="QLK28" s="38"/>
      <c r="QLL28" s="38"/>
      <c r="QLM28" s="38"/>
      <c r="QLN28" s="38"/>
      <c r="QLO28" s="38"/>
      <c r="QLP28" s="38"/>
      <c r="QLQ28" s="38"/>
      <c r="QLR28" s="38"/>
      <c r="QLS28" s="38"/>
      <c r="QLT28" s="38"/>
      <c r="QLU28" s="38"/>
      <c r="QLV28" s="38"/>
      <c r="QLW28" s="38"/>
      <c r="QLX28" s="38"/>
      <c r="QLY28" s="38"/>
      <c r="QLZ28" s="38"/>
      <c r="QMA28" s="38"/>
      <c r="QMB28" s="38"/>
      <c r="QMC28" s="38"/>
      <c r="QMD28" s="38"/>
      <c r="QME28" s="38"/>
      <c r="QMF28" s="38"/>
      <c r="QMG28" s="38"/>
      <c r="QMH28" s="38"/>
      <c r="QMI28" s="38"/>
      <c r="QMJ28" s="38"/>
      <c r="QMK28" s="38"/>
      <c r="QML28" s="38"/>
      <c r="QMM28" s="38"/>
      <c r="QMN28" s="38"/>
      <c r="QMO28" s="38"/>
      <c r="QMP28" s="38"/>
      <c r="QMQ28" s="38"/>
      <c r="QMR28" s="38"/>
      <c r="QMS28" s="38"/>
      <c r="QMT28" s="38"/>
      <c r="QMU28" s="38"/>
      <c r="QMV28" s="38"/>
      <c r="QMW28" s="38"/>
      <c r="QMX28" s="38"/>
      <c r="QMY28" s="38"/>
      <c r="QMZ28" s="38"/>
      <c r="QNA28" s="38"/>
      <c r="QNB28" s="38"/>
      <c r="QNC28" s="38"/>
      <c r="QND28" s="38"/>
      <c r="QNE28" s="38"/>
      <c r="QNF28" s="38"/>
      <c r="QNG28" s="38"/>
      <c r="QNH28" s="38"/>
      <c r="QNI28" s="38"/>
      <c r="QNJ28" s="38"/>
      <c r="QNK28" s="38"/>
      <c r="QNL28" s="38"/>
      <c r="QNM28" s="38"/>
      <c r="QNN28" s="38"/>
      <c r="QNO28" s="38"/>
      <c r="QNP28" s="38"/>
      <c r="QNQ28" s="38"/>
      <c r="QNR28" s="38"/>
      <c r="QNS28" s="38"/>
      <c r="QNT28" s="38"/>
      <c r="QNU28" s="38"/>
      <c r="QNV28" s="38"/>
      <c r="QNW28" s="38"/>
      <c r="QNX28" s="38"/>
      <c r="QNY28" s="38"/>
      <c r="QNZ28" s="38"/>
      <c r="QOA28" s="38"/>
      <c r="QOB28" s="38"/>
      <c r="QOC28" s="38"/>
      <c r="QOD28" s="38"/>
      <c r="QOE28" s="38"/>
      <c r="QOF28" s="38"/>
      <c r="QOG28" s="38"/>
      <c r="QOH28" s="38"/>
      <c r="QOI28" s="38"/>
      <c r="QOJ28" s="38"/>
      <c r="QOK28" s="38"/>
      <c r="QOL28" s="38"/>
      <c r="QOM28" s="38"/>
      <c r="QON28" s="38"/>
      <c r="QOO28" s="38"/>
      <c r="QOP28" s="38"/>
      <c r="QOQ28" s="38"/>
      <c r="QOR28" s="38"/>
      <c r="QOS28" s="38"/>
      <c r="QOT28" s="38"/>
      <c r="QOU28" s="38"/>
      <c r="QOV28" s="38"/>
      <c r="QOW28" s="38"/>
      <c r="QOX28" s="38"/>
      <c r="QOY28" s="38"/>
      <c r="QOZ28" s="38"/>
      <c r="QPA28" s="38"/>
      <c r="QPB28" s="38"/>
      <c r="QPC28" s="38"/>
      <c r="QPD28" s="38"/>
      <c r="QPE28" s="38"/>
      <c r="QPF28" s="38"/>
      <c r="QPG28" s="38"/>
      <c r="QPH28" s="38"/>
      <c r="QPI28" s="38"/>
      <c r="QPJ28" s="38"/>
      <c r="QPK28" s="38"/>
      <c r="QPL28" s="38"/>
      <c r="QPM28" s="38"/>
      <c r="QPN28" s="38"/>
      <c r="QPO28" s="38"/>
      <c r="QPP28" s="38"/>
      <c r="QPQ28" s="38"/>
      <c r="QPR28" s="38"/>
      <c r="QPS28" s="38"/>
      <c r="QPT28" s="38"/>
      <c r="QPU28" s="38"/>
      <c r="QPV28" s="38"/>
      <c r="QPW28" s="38"/>
      <c r="QPX28" s="38"/>
      <c r="QPY28" s="38"/>
      <c r="QPZ28" s="38"/>
      <c r="QQA28" s="38"/>
      <c r="QQB28" s="38"/>
      <c r="QQC28" s="38"/>
      <c r="QQD28" s="38"/>
      <c r="QQE28" s="38"/>
      <c r="QQF28" s="38"/>
      <c r="QQG28" s="38"/>
      <c r="QQH28" s="38"/>
      <c r="QQI28" s="38"/>
      <c r="QQJ28" s="38"/>
      <c r="QQK28" s="38"/>
      <c r="QQL28" s="38"/>
      <c r="QQM28" s="38"/>
      <c r="QQN28" s="38"/>
      <c r="QQO28" s="38"/>
      <c r="QQP28" s="38"/>
      <c r="QQQ28" s="38"/>
      <c r="QQR28" s="38"/>
      <c r="QQS28" s="38"/>
      <c r="QQT28" s="38"/>
      <c r="QQU28" s="38"/>
      <c r="QQV28" s="38"/>
      <c r="QQW28" s="38"/>
      <c r="QQX28" s="38"/>
      <c r="QQY28" s="38"/>
      <c r="QQZ28" s="38"/>
      <c r="QRA28" s="38"/>
      <c r="QRB28" s="38"/>
      <c r="QRC28" s="38"/>
      <c r="QRD28" s="38"/>
      <c r="QRE28" s="38"/>
      <c r="QRF28" s="38"/>
      <c r="QRG28" s="38"/>
      <c r="QRH28" s="38"/>
      <c r="QRI28" s="38"/>
      <c r="QRJ28" s="38"/>
      <c r="QRK28" s="38"/>
      <c r="QRL28" s="38"/>
      <c r="QRM28" s="38"/>
      <c r="QRN28" s="38"/>
      <c r="QRO28" s="38"/>
      <c r="QRP28" s="38"/>
      <c r="QRQ28" s="38"/>
      <c r="QRR28" s="38"/>
      <c r="QRS28" s="38"/>
      <c r="QRT28" s="38"/>
      <c r="QRU28" s="38"/>
      <c r="QRV28" s="38"/>
      <c r="QRW28" s="38"/>
      <c r="QRX28" s="38"/>
      <c r="QRY28" s="38"/>
      <c r="QRZ28" s="38"/>
      <c r="QSA28" s="38"/>
      <c r="QSB28" s="38"/>
      <c r="QSC28" s="38"/>
      <c r="QSD28" s="38"/>
      <c r="QSE28" s="38"/>
      <c r="QSF28" s="38"/>
      <c r="QSG28" s="38"/>
      <c r="QSH28" s="38"/>
      <c r="QSI28" s="38"/>
      <c r="QSJ28" s="38"/>
      <c r="QSK28" s="38"/>
      <c r="QSL28" s="38"/>
      <c r="QSM28" s="38"/>
      <c r="QSN28" s="38"/>
      <c r="QSO28" s="38"/>
      <c r="QSP28" s="38"/>
      <c r="QSQ28" s="38"/>
      <c r="QSR28" s="38"/>
      <c r="QSS28" s="38"/>
      <c r="QST28" s="38"/>
      <c r="QSU28" s="38"/>
      <c r="QSV28" s="38"/>
      <c r="QSW28" s="38"/>
      <c r="QSX28" s="38"/>
      <c r="QSY28" s="38"/>
      <c r="QSZ28" s="38"/>
      <c r="QTA28" s="38"/>
      <c r="QTB28" s="38"/>
      <c r="QTC28" s="38"/>
      <c r="QTD28" s="38"/>
      <c r="QTE28" s="38"/>
      <c r="QTF28" s="38"/>
      <c r="QTG28" s="38"/>
      <c r="QTH28" s="38"/>
      <c r="QTI28" s="38"/>
      <c r="QTJ28" s="38"/>
      <c r="QTK28" s="38"/>
      <c r="QTL28" s="38"/>
      <c r="QTM28" s="38"/>
      <c r="QTN28" s="38"/>
      <c r="QTO28" s="38"/>
      <c r="QTP28" s="38"/>
      <c r="QTQ28" s="38"/>
      <c r="QTR28" s="38"/>
      <c r="QTS28" s="38"/>
      <c r="QTT28" s="38"/>
      <c r="QTU28" s="38"/>
      <c r="QTV28" s="38"/>
      <c r="QTW28" s="38"/>
      <c r="QTX28" s="38"/>
      <c r="QTY28" s="38"/>
      <c r="QTZ28" s="38"/>
      <c r="QUA28" s="38"/>
      <c r="QUB28" s="38"/>
      <c r="QUC28" s="38"/>
      <c r="QUD28" s="38"/>
      <c r="QUE28" s="38"/>
      <c r="QUF28" s="38"/>
      <c r="QUG28" s="38"/>
      <c r="QUH28" s="38"/>
      <c r="QUI28" s="38"/>
      <c r="QUJ28" s="38"/>
      <c r="QUK28" s="38"/>
      <c r="QUL28" s="38"/>
      <c r="QUM28" s="38"/>
      <c r="QUN28" s="38"/>
      <c r="QUO28" s="38"/>
      <c r="QUP28" s="38"/>
      <c r="QUQ28" s="38"/>
      <c r="QUR28" s="38"/>
      <c r="QUS28" s="38"/>
      <c r="QUT28" s="38"/>
      <c r="QUU28" s="38"/>
      <c r="QUV28" s="38"/>
      <c r="QUW28" s="38"/>
      <c r="QUX28" s="38"/>
      <c r="QUY28" s="38"/>
      <c r="QUZ28" s="38"/>
      <c r="QVA28" s="38"/>
      <c r="QVB28" s="38"/>
      <c r="QVC28" s="38"/>
      <c r="QVD28" s="38"/>
      <c r="QVE28" s="38"/>
      <c r="QVF28" s="38"/>
      <c r="QVG28" s="38"/>
      <c r="QVH28" s="38"/>
      <c r="QVI28" s="38"/>
      <c r="QVJ28" s="38"/>
      <c r="QVK28" s="38"/>
      <c r="QVL28" s="38"/>
      <c r="QVM28" s="38"/>
      <c r="QVN28" s="38"/>
      <c r="QVO28" s="38"/>
      <c r="QVP28" s="38"/>
      <c r="QVQ28" s="38"/>
      <c r="QVR28" s="38"/>
      <c r="QVS28" s="38"/>
      <c r="QVT28" s="38"/>
      <c r="QVU28" s="38"/>
      <c r="QVV28" s="38"/>
      <c r="QVW28" s="38"/>
      <c r="QVX28" s="38"/>
      <c r="QVY28" s="38"/>
      <c r="QVZ28" s="38"/>
      <c r="QWA28" s="38"/>
      <c r="QWB28" s="38"/>
      <c r="QWC28" s="38"/>
      <c r="QWD28" s="38"/>
      <c r="QWE28" s="38"/>
      <c r="QWF28" s="38"/>
      <c r="QWG28" s="38"/>
      <c r="QWH28" s="38"/>
      <c r="QWI28" s="38"/>
      <c r="QWJ28" s="38"/>
      <c r="QWK28" s="38"/>
      <c r="QWL28" s="38"/>
      <c r="QWM28" s="38"/>
      <c r="QWN28" s="38"/>
      <c r="QWO28" s="38"/>
      <c r="QWP28" s="38"/>
      <c r="QWQ28" s="38"/>
      <c r="QWR28" s="38"/>
      <c r="QWS28" s="38"/>
      <c r="QWT28" s="38"/>
      <c r="QWU28" s="38"/>
      <c r="QWV28" s="38"/>
      <c r="QWW28" s="38"/>
      <c r="QWX28" s="38"/>
      <c r="QWY28" s="38"/>
      <c r="QWZ28" s="38"/>
      <c r="QXA28" s="38"/>
      <c r="QXB28" s="38"/>
      <c r="QXC28" s="38"/>
      <c r="QXD28" s="38"/>
      <c r="QXE28" s="38"/>
      <c r="QXF28" s="38"/>
      <c r="QXG28" s="38"/>
      <c r="QXH28" s="38"/>
      <c r="QXI28" s="38"/>
      <c r="QXJ28" s="38"/>
      <c r="QXK28" s="38"/>
      <c r="QXL28" s="38"/>
      <c r="QXM28" s="38"/>
      <c r="QXN28" s="38"/>
      <c r="QXO28" s="38"/>
      <c r="QXP28" s="38"/>
      <c r="QXQ28" s="38"/>
      <c r="QXR28" s="38"/>
      <c r="QXS28" s="38"/>
      <c r="QXT28" s="38"/>
      <c r="QXU28" s="38"/>
      <c r="QXV28" s="38"/>
      <c r="QXW28" s="38"/>
      <c r="QXX28" s="38"/>
      <c r="QXY28" s="38"/>
      <c r="QXZ28" s="38"/>
      <c r="QYA28" s="38"/>
      <c r="QYB28" s="38"/>
      <c r="QYC28" s="38"/>
      <c r="QYD28" s="38"/>
      <c r="QYE28" s="38"/>
      <c r="QYF28" s="38"/>
      <c r="QYG28" s="38"/>
      <c r="QYH28" s="38"/>
      <c r="QYI28" s="38"/>
      <c r="QYJ28" s="38"/>
      <c r="QYK28" s="38"/>
      <c r="QYL28" s="38"/>
      <c r="QYM28" s="38"/>
      <c r="QYN28" s="38"/>
      <c r="QYO28" s="38"/>
      <c r="QYP28" s="38"/>
      <c r="QYQ28" s="38"/>
      <c r="QYR28" s="38"/>
      <c r="QYS28" s="38"/>
      <c r="QYT28" s="38"/>
      <c r="QYU28" s="38"/>
      <c r="QYV28" s="38"/>
      <c r="QYW28" s="38"/>
      <c r="QYX28" s="38"/>
      <c r="QYY28" s="38"/>
      <c r="QYZ28" s="38"/>
      <c r="QZA28" s="38"/>
      <c r="QZB28" s="38"/>
      <c r="QZC28" s="38"/>
      <c r="QZD28" s="38"/>
      <c r="QZE28" s="38"/>
      <c r="QZF28" s="38"/>
      <c r="QZG28" s="38"/>
      <c r="QZH28" s="38"/>
      <c r="QZI28" s="38"/>
      <c r="QZJ28" s="38"/>
      <c r="QZK28" s="38"/>
      <c r="QZL28" s="38"/>
      <c r="QZM28" s="38"/>
      <c r="QZN28" s="38"/>
      <c r="QZO28" s="38"/>
      <c r="QZP28" s="38"/>
      <c r="QZQ28" s="38"/>
      <c r="QZR28" s="38"/>
      <c r="QZS28" s="38"/>
      <c r="QZT28" s="38"/>
      <c r="QZU28" s="38"/>
      <c r="QZV28" s="38"/>
      <c r="QZW28" s="38"/>
      <c r="QZX28" s="38"/>
      <c r="QZY28" s="38"/>
      <c r="QZZ28" s="38"/>
      <c r="RAA28" s="38"/>
      <c r="RAB28" s="38"/>
      <c r="RAC28" s="38"/>
      <c r="RAD28" s="38"/>
      <c r="RAE28" s="38"/>
      <c r="RAF28" s="38"/>
      <c r="RAG28" s="38"/>
      <c r="RAH28" s="38"/>
      <c r="RAI28" s="38"/>
      <c r="RAJ28" s="38"/>
      <c r="RAK28" s="38"/>
      <c r="RAL28" s="38"/>
      <c r="RAM28" s="38"/>
      <c r="RAN28" s="38"/>
      <c r="RAO28" s="38"/>
      <c r="RAP28" s="38"/>
      <c r="RAQ28" s="38"/>
      <c r="RAR28" s="38"/>
      <c r="RAS28" s="38"/>
      <c r="RAT28" s="38"/>
      <c r="RAU28" s="38"/>
      <c r="RAV28" s="38"/>
      <c r="RAW28" s="38"/>
      <c r="RAX28" s="38"/>
      <c r="RAY28" s="38"/>
      <c r="RAZ28" s="38"/>
      <c r="RBA28" s="38"/>
      <c r="RBB28" s="38"/>
      <c r="RBC28" s="38"/>
      <c r="RBD28" s="38"/>
      <c r="RBE28" s="38"/>
      <c r="RBF28" s="38"/>
      <c r="RBG28" s="38"/>
      <c r="RBH28" s="38"/>
      <c r="RBI28" s="38"/>
      <c r="RBJ28" s="38"/>
      <c r="RBK28" s="38"/>
      <c r="RBL28" s="38"/>
      <c r="RBM28" s="38"/>
      <c r="RBN28" s="38"/>
      <c r="RBO28" s="38"/>
      <c r="RBP28" s="38"/>
      <c r="RBQ28" s="38"/>
      <c r="RBR28" s="38"/>
      <c r="RBS28" s="38"/>
      <c r="RBT28" s="38"/>
      <c r="RBU28" s="38"/>
      <c r="RBV28" s="38"/>
      <c r="RBW28" s="38"/>
      <c r="RBX28" s="38"/>
      <c r="RBY28" s="38"/>
      <c r="RBZ28" s="38"/>
      <c r="RCA28" s="38"/>
      <c r="RCB28" s="38"/>
      <c r="RCC28" s="38"/>
      <c r="RCD28" s="38"/>
      <c r="RCE28" s="38"/>
      <c r="RCF28" s="38"/>
      <c r="RCG28" s="38"/>
      <c r="RCH28" s="38"/>
      <c r="RCI28" s="38"/>
      <c r="RCJ28" s="38"/>
      <c r="RCK28" s="38"/>
      <c r="RCL28" s="38"/>
      <c r="RCM28" s="38"/>
      <c r="RCN28" s="38"/>
      <c r="RCO28" s="38"/>
      <c r="RCP28" s="38"/>
      <c r="RCQ28" s="38"/>
      <c r="RCR28" s="38"/>
      <c r="RCS28" s="38"/>
      <c r="RCT28" s="38"/>
      <c r="RCU28" s="38"/>
      <c r="RCV28" s="38"/>
      <c r="RCW28" s="38"/>
      <c r="RCX28" s="38"/>
      <c r="RCY28" s="38"/>
      <c r="RCZ28" s="38"/>
      <c r="RDA28" s="38"/>
      <c r="RDB28" s="38"/>
      <c r="RDC28" s="38"/>
      <c r="RDD28" s="38"/>
      <c r="RDE28" s="38"/>
      <c r="RDF28" s="38"/>
      <c r="RDG28" s="38"/>
      <c r="RDH28" s="38"/>
      <c r="RDI28" s="38"/>
      <c r="RDJ28" s="38"/>
      <c r="RDK28" s="38"/>
      <c r="RDL28" s="38"/>
      <c r="RDM28" s="38"/>
      <c r="RDN28" s="38"/>
      <c r="RDO28" s="38"/>
      <c r="RDP28" s="38"/>
      <c r="RDQ28" s="38"/>
      <c r="RDR28" s="38"/>
      <c r="RDS28" s="38"/>
      <c r="RDT28" s="38"/>
      <c r="RDU28" s="38"/>
      <c r="RDV28" s="38"/>
      <c r="RDW28" s="38"/>
      <c r="RDX28" s="38"/>
      <c r="RDY28" s="38"/>
      <c r="RDZ28" s="38"/>
      <c r="REA28" s="38"/>
      <c r="REB28" s="38"/>
      <c r="REC28" s="38"/>
      <c r="RED28" s="38"/>
      <c r="REE28" s="38"/>
      <c r="REF28" s="38"/>
      <c r="REG28" s="38"/>
      <c r="REH28" s="38"/>
      <c r="REI28" s="38"/>
      <c r="REJ28" s="38"/>
      <c r="REK28" s="38"/>
      <c r="REL28" s="38"/>
      <c r="REM28" s="38"/>
      <c r="REN28" s="38"/>
      <c r="REO28" s="38"/>
      <c r="REP28" s="38"/>
      <c r="REQ28" s="38"/>
      <c r="RER28" s="38"/>
      <c r="RES28" s="38"/>
      <c r="RET28" s="38"/>
      <c r="REU28" s="38"/>
      <c r="REV28" s="38"/>
      <c r="REW28" s="38"/>
      <c r="REX28" s="38"/>
      <c r="REY28" s="38"/>
      <c r="REZ28" s="38"/>
      <c r="RFA28" s="38"/>
      <c r="RFB28" s="38"/>
      <c r="RFC28" s="38"/>
      <c r="RFD28" s="38"/>
      <c r="RFE28" s="38"/>
      <c r="RFF28" s="38"/>
      <c r="RFG28" s="38"/>
      <c r="RFH28" s="38"/>
      <c r="RFI28" s="38"/>
      <c r="RFJ28" s="38"/>
      <c r="RFK28" s="38"/>
      <c r="RFL28" s="38"/>
      <c r="RFM28" s="38"/>
      <c r="RFN28" s="38"/>
      <c r="RFO28" s="38"/>
      <c r="RFP28" s="38"/>
      <c r="RFQ28" s="38"/>
      <c r="RFR28" s="38"/>
      <c r="RFS28" s="38"/>
      <c r="RFT28" s="38"/>
      <c r="RFU28" s="38"/>
      <c r="RFV28" s="38"/>
      <c r="RFW28" s="38"/>
      <c r="RFX28" s="38"/>
      <c r="RFY28" s="38"/>
      <c r="RFZ28" s="38"/>
      <c r="RGA28" s="38"/>
      <c r="RGB28" s="38"/>
      <c r="RGC28" s="38"/>
      <c r="RGD28" s="38"/>
      <c r="RGE28" s="38"/>
      <c r="RGF28" s="38"/>
      <c r="RGG28" s="38"/>
      <c r="RGH28" s="38"/>
      <c r="RGI28" s="38"/>
      <c r="RGJ28" s="38"/>
      <c r="RGK28" s="38"/>
      <c r="RGL28" s="38"/>
      <c r="RGM28" s="38"/>
      <c r="RGN28" s="38"/>
      <c r="RGO28" s="38"/>
      <c r="RGP28" s="38"/>
      <c r="RGQ28" s="38"/>
      <c r="RGR28" s="38"/>
      <c r="RGS28" s="38"/>
      <c r="RGT28" s="38"/>
      <c r="RGU28" s="38"/>
      <c r="RGV28" s="38"/>
      <c r="RGW28" s="38"/>
      <c r="RGX28" s="38"/>
      <c r="RGY28" s="38"/>
      <c r="RGZ28" s="38"/>
      <c r="RHA28" s="38"/>
      <c r="RHB28" s="38"/>
      <c r="RHC28" s="38"/>
      <c r="RHD28" s="38"/>
      <c r="RHE28" s="38"/>
      <c r="RHF28" s="38"/>
      <c r="RHG28" s="38"/>
      <c r="RHH28" s="38"/>
      <c r="RHI28" s="38"/>
      <c r="RHJ28" s="38"/>
      <c r="RHK28" s="38"/>
      <c r="RHL28" s="38"/>
      <c r="RHM28" s="38"/>
      <c r="RHN28" s="38"/>
      <c r="RHO28" s="38"/>
      <c r="RHP28" s="38"/>
      <c r="RHQ28" s="38"/>
      <c r="RHR28" s="38"/>
      <c r="RHS28" s="38"/>
      <c r="RHT28" s="38"/>
      <c r="RHU28" s="38"/>
      <c r="RHV28" s="38"/>
      <c r="RHW28" s="38"/>
      <c r="RHX28" s="38"/>
      <c r="RHY28" s="38"/>
      <c r="RHZ28" s="38"/>
      <c r="RIA28" s="38"/>
      <c r="RIB28" s="38"/>
      <c r="RIC28" s="38"/>
      <c r="RID28" s="38"/>
      <c r="RIE28" s="38"/>
      <c r="RIF28" s="38"/>
      <c r="RIG28" s="38"/>
      <c r="RIH28" s="38"/>
      <c r="RII28" s="38"/>
      <c r="RIJ28" s="38"/>
      <c r="RIK28" s="38"/>
      <c r="RIL28" s="38"/>
      <c r="RIM28" s="38"/>
      <c r="RIN28" s="38"/>
      <c r="RIO28" s="38"/>
      <c r="RIP28" s="38"/>
      <c r="RIQ28" s="38"/>
      <c r="RIR28" s="38"/>
      <c r="RIS28" s="38"/>
      <c r="RIT28" s="38"/>
      <c r="RIU28" s="38"/>
      <c r="RIV28" s="38"/>
      <c r="RIW28" s="38"/>
      <c r="RIX28" s="38"/>
      <c r="RIY28" s="38"/>
      <c r="RIZ28" s="38"/>
      <c r="RJA28" s="38"/>
      <c r="RJB28" s="38"/>
      <c r="RJC28" s="38"/>
      <c r="RJD28" s="38"/>
      <c r="RJE28" s="38"/>
      <c r="RJF28" s="38"/>
      <c r="RJG28" s="38"/>
      <c r="RJH28" s="38"/>
      <c r="RJI28" s="38"/>
      <c r="RJJ28" s="38"/>
      <c r="RJK28" s="38"/>
      <c r="RJL28" s="38"/>
      <c r="RJM28" s="38"/>
      <c r="RJN28" s="38"/>
      <c r="RJO28" s="38"/>
      <c r="RJP28" s="38"/>
      <c r="RJQ28" s="38"/>
      <c r="RJR28" s="38"/>
      <c r="RJS28" s="38"/>
      <c r="RJT28" s="38"/>
      <c r="RJU28" s="38"/>
      <c r="RJV28" s="38"/>
      <c r="RJW28" s="38"/>
      <c r="RJX28" s="38"/>
      <c r="RJY28" s="38"/>
      <c r="RJZ28" s="38"/>
      <c r="RKA28" s="38"/>
      <c r="RKB28" s="38"/>
      <c r="RKC28" s="38"/>
      <c r="RKD28" s="38"/>
      <c r="RKE28" s="38"/>
      <c r="RKF28" s="38"/>
      <c r="RKG28" s="38"/>
      <c r="RKH28" s="38"/>
      <c r="RKI28" s="38"/>
      <c r="RKJ28" s="38"/>
      <c r="RKK28" s="38"/>
      <c r="RKL28" s="38"/>
      <c r="RKM28" s="38"/>
      <c r="RKN28" s="38"/>
      <c r="RKO28" s="38"/>
      <c r="RKP28" s="38"/>
      <c r="RKQ28" s="38"/>
      <c r="RKR28" s="38"/>
      <c r="RKS28" s="38"/>
      <c r="RKT28" s="38"/>
      <c r="RKU28" s="38"/>
      <c r="RKV28" s="38"/>
      <c r="RKW28" s="38"/>
      <c r="RKX28" s="38"/>
      <c r="RKY28" s="38"/>
      <c r="RKZ28" s="38"/>
      <c r="RLA28" s="38"/>
      <c r="RLB28" s="38"/>
      <c r="RLC28" s="38"/>
      <c r="RLD28" s="38"/>
      <c r="RLE28" s="38"/>
      <c r="RLF28" s="38"/>
      <c r="RLG28" s="38"/>
      <c r="RLH28" s="38"/>
      <c r="RLI28" s="38"/>
      <c r="RLJ28" s="38"/>
      <c r="RLK28" s="38"/>
      <c r="RLL28" s="38"/>
      <c r="RLM28" s="38"/>
      <c r="RLN28" s="38"/>
      <c r="RLO28" s="38"/>
      <c r="RLP28" s="38"/>
      <c r="RLQ28" s="38"/>
      <c r="RLR28" s="38"/>
      <c r="RLS28" s="38"/>
      <c r="RLT28" s="38"/>
      <c r="RLU28" s="38"/>
      <c r="RLV28" s="38"/>
      <c r="RLW28" s="38"/>
      <c r="RLX28" s="38"/>
      <c r="RLY28" s="38"/>
      <c r="RLZ28" s="38"/>
      <c r="RMA28" s="38"/>
      <c r="RMB28" s="38"/>
      <c r="RMC28" s="38"/>
      <c r="RMD28" s="38"/>
      <c r="RME28" s="38"/>
      <c r="RMF28" s="38"/>
      <c r="RMG28" s="38"/>
      <c r="RMH28" s="38"/>
      <c r="RMI28" s="38"/>
      <c r="RMJ28" s="38"/>
      <c r="RMK28" s="38"/>
      <c r="RML28" s="38"/>
      <c r="RMM28" s="38"/>
      <c r="RMN28" s="38"/>
      <c r="RMO28" s="38"/>
      <c r="RMP28" s="38"/>
      <c r="RMQ28" s="38"/>
      <c r="RMR28" s="38"/>
      <c r="RMS28" s="38"/>
      <c r="RMT28" s="38"/>
      <c r="RMU28" s="38"/>
      <c r="RMV28" s="38"/>
      <c r="RMW28" s="38"/>
      <c r="RMX28" s="38"/>
      <c r="RMY28" s="38"/>
      <c r="RMZ28" s="38"/>
      <c r="RNA28" s="38"/>
      <c r="RNB28" s="38"/>
      <c r="RNC28" s="38"/>
      <c r="RND28" s="38"/>
      <c r="RNE28" s="38"/>
      <c r="RNF28" s="38"/>
      <c r="RNG28" s="38"/>
      <c r="RNH28" s="38"/>
      <c r="RNI28" s="38"/>
      <c r="RNJ28" s="38"/>
      <c r="RNK28" s="38"/>
      <c r="RNL28" s="38"/>
      <c r="RNM28" s="38"/>
      <c r="RNN28" s="38"/>
      <c r="RNO28" s="38"/>
      <c r="RNP28" s="38"/>
      <c r="RNQ28" s="38"/>
      <c r="RNR28" s="38"/>
      <c r="RNS28" s="38"/>
      <c r="RNT28" s="38"/>
      <c r="RNU28" s="38"/>
      <c r="RNV28" s="38"/>
      <c r="RNW28" s="38"/>
      <c r="RNX28" s="38"/>
      <c r="RNY28" s="38"/>
      <c r="RNZ28" s="38"/>
      <c r="ROA28" s="38"/>
      <c r="ROB28" s="38"/>
      <c r="ROC28" s="38"/>
      <c r="ROD28" s="38"/>
      <c r="ROE28" s="38"/>
      <c r="ROF28" s="38"/>
      <c r="ROG28" s="38"/>
      <c r="ROH28" s="38"/>
      <c r="ROI28" s="38"/>
      <c r="ROJ28" s="38"/>
      <c r="ROK28" s="38"/>
      <c r="ROL28" s="38"/>
      <c r="ROM28" s="38"/>
      <c r="RON28" s="38"/>
      <c r="ROO28" s="38"/>
      <c r="ROP28" s="38"/>
      <c r="ROQ28" s="38"/>
      <c r="ROR28" s="38"/>
      <c r="ROS28" s="38"/>
      <c r="ROT28" s="38"/>
      <c r="ROU28" s="38"/>
      <c r="ROV28" s="38"/>
      <c r="ROW28" s="38"/>
      <c r="ROX28" s="38"/>
      <c r="ROY28" s="38"/>
      <c r="ROZ28" s="38"/>
      <c r="RPA28" s="38"/>
      <c r="RPB28" s="38"/>
      <c r="RPC28" s="38"/>
      <c r="RPD28" s="38"/>
      <c r="RPE28" s="38"/>
      <c r="RPF28" s="38"/>
      <c r="RPG28" s="38"/>
      <c r="RPH28" s="38"/>
      <c r="RPI28" s="38"/>
      <c r="RPJ28" s="38"/>
      <c r="RPK28" s="38"/>
      <c r="RPL28" s="38"/>
      <c r="RPM28" s="38"/>
      <c r="RPN28" s="38"/>
      <c r="RPO28" s="38"/>
      <c r="RPP28" s="38"/>
      <c r="RPQ28" s="38"/>
      <c r="RPR28" s="38"/>
      <c r="RPS28" s="38"/>
      <c r="RPT28" s="38"/>
      <c r="RPU28" s="38"/>
      <c r="RPV28" s="38"/>
      <c r="RPW28" s="38"/>
      <c r="RPX28" s="38"/>
      <c r="RPY28" s="38"/>
      <c r="RPZ28" s="38"/>
      <c r="RQA28" s="38"/>
      <c r="RQB28" s="38"/>
      <c r="RQC28" s="38"/>
      <c r="RQD28" s="38"/>
      <c r="RQE28" s="38"/>
      <c r="RQF28" s="38"/>
      <c r="RQG28" s="38"/>
      <c r="RQH28" s="38"/>
      <c r="RQI28" s="38"/>
      <c r="RQJ28" s="38"/>
      <c r="RQK28" s="38"/>
      <c r="RQL28" s="38"/>
      <c r="RQM28" s="38"/>
      <c r="RQN28" s="38"/>
      <c r="RQO28" s="38"/>
      <c r="RQP28" s="38"/>
      <c r="RQQ28" s="38"/>
      <c r="RQR28" s="38"/>
      <c r="RQS28" s="38"/>
      <c r="RQT28" s="38"/>
      <c r="RQU28" s="38"/>
      <c r="RQV28" s="38"/>
      <c r="RQW28" s="38"/>
      <c r="RQX28" s="38"/>
      <c r="RQY28" s="38"/>
      <c r="RQZ28" s="38"/>
      <c r="RRA28" s="38"/>
      <c r="RRB28" s="38"/>
      <c r="RRC28" s="38"/>
      <c r="RRD28" s="38"/>
      <c r="RRE28" s="38"/>
      <c r="RRF28" s="38"/>
      <c r="RRG28" s="38"/>
      <c r="RRH28" s="38"/>
      <c r="RRI28" s="38"/>
      <c r="RRJ28" s="38"/>
      <c r="RRK28" s="38"/>
      <c r="RRL28" s="38"/>
      <c r="RRM28" s="38"/>
      <c r="RRN28" s="38"/>
      <c r="RRO28" s="38"/>
      <c r="RRP28" s="38"/>
      <c r="RRQ28" s="38"/>
      <c r="RRR28" s="38"/>
      <c r="RRS28" s="38"/>
      <c r="RRT28" s="38"/>
      <c r="RRU28" s="38"/>
      <c r="RRV28" s="38"/>
      <c r="RRW28" s="38"/>
      <c r="RRX28" s="38"/>
      <c r="RRY28" s="38"/>
      <c r="RRZ28" s="38"/>
      <c r="RSA28" s="38"/>
      <c r="RSB28" s="38"/>
      <c r="RSC28" s="38"/>
      <c r="RSD28" s="38"/>
      <c r="RSE28" s="38"/>
      <c r="RSF28" s="38"/>
      <c r="RSG28" s="38"/>
      <c r="RSH28" s="38"/>
      <c r="RSI28" s="38"/>
      <c r="RSJ28" s="38"/>
      <c r="RSK28" s="38"/>
      <c r="RSL28" s="38"/>
      <c r="RSM28" s="38"/>
      <c r="RSN28" s="38"/>
      <c r="RSO28" s="38"/>
      <c r="RSP28" s="38"/>
      <c r="RSQ28" s="38"/>
      <c r="RSR28" s="38"/>
      <c r="RSS28" s="38"/>
      <c r="RST28" s="38"/>
      <c r="RSU28" s="38"/>
      <c r="RSV28" s="38"/>
      <c r="RSW28" s="38"/>
      <c r="RSX28" s="38"/>
      <c r="RSY28" s="38"/>
      <c r="RSZ28" s="38"/>
      <c r="RTA28" s="38"/>
      <c r="RTB28" s="38"/>
      <c r="RTC28" s="38"/>
      <c r="RTD28" s="38"/>
      <c r="RTE28" s="38"/>
      <c r="RTF28" s="38"/>
      <c r="RTG28" s="38"/>
      <c r="RTH28" s="38"/>
      <c r="RTI28" s="38"/>
      <c r="RTJ28" s="38"/>
      <c r="RTK28" s="38"/>
      <c r="RTL28" s="38"/>
      <c r="RTM28" s="38"/>
      <c r="RTN28" s="38"/>
      <c r="RTO28" s="38"/>
      <c r="RTP28" s="38"/>
      <c r="RTQ28" s="38"/>
      <c r="RTR28" s="38"/>
      <c r="RTS28" s="38"/>
      <c r="RTT28" s="38"/>
      <c r="RTU28" s="38"/>
      <c r="RTV28" s="38"/>
      <c r="RTW28" s="38"/>
      <c r="RTX28" s="38"/>
      <c r="RTY28" s="38"/>
      <c r="RTZ28" s="38"/>
      <c r="RUA28" s="38"/>
      <c r="RUB28" s="38"/>
      <c r="RUC28" s="38"/>
      <c r="RUD28" s="38"/>
      <c r="RUE28" s="38"/>
      <c r="RUF28" s="38"/>
      <c r="RUG28" s="38"/>
      <c r="RUH28" s="38"/>
      <c r="RUI28" s="38"/>
      <c r="RUJ28" s="38"/>
      <c r="RUK28" s="38"/>
      <c r="RUL28" s="38"/>
      <c r="RUM28" s="38"/>
      <c r="RUN28" s="38"/>
      <c r="RUO28" s="38"/>
      <c r="RUP28" s="38"/>
      <c r="RUQ28" s="38"/>
      <c r="RUR28" s="38"/>
      <c r="RUS28" s="38"/>
      <c r="RUT28" s="38"/>
      <c r="RUU28" s="38"/>
      <c r="RUV28" s="38"/>
      <c r="RUW28" s="38"/>
      <c r="RUX28" s="38"/>
      <c r="RUY28" s="38"/>
      <c r="RUZ28" s="38"/>
      <c r="RVA28" s="38"/>
      <c r="RVB28" s="38"/>
      <c r="RVC28" s="38"/>
      <c r="RVD28" s="38"/>
      <c r="RVE28" s="38"/>
      <c r="RVF28" s="38"/>
      <c r="RVG28" s="38"/>
      <c r="RVH28" s="38"/>
      <c r="RVI28" s="38"/>
      <c r="RVJ28" s="38"/>
      <c r="RVK28" s="38"/>
      <c r="RVL28" s="38"/>
      <c r="RVM28" s="38"/>
      <c r="RVN28" s="38"/>
      <c r="RVO28" s="38"/>
      <c r="RVP28" s="38"/>
      <c r="RVQ28" s="38"/>
      <c r="RVR28" s="38"/>
      <c r="RVS28" s="38"/>
      <c r="RVT28" s="38"/>
      <c r="RVU28" s="38"/>
      <c r="RVV28" s="38"/>
      <c r="RVW28" s="38"/>
      <c r="RVX28" s="38"/>
      <c r="RVY28" s="38"/>
      <c r="RVZ28" s="38"/>
      <c r="RWA28" s="38"/>
      <c r="RWB28" s="38"/>
      <c r="RWC28" s="38"/>
      <c r="RWD28" s="38"/>
      <c r="RWE28" s="38"/>
      <c r="RWF28" s="38"/>
      <c r="RWG28" s="38"/>
      <c r="RWH28" s="38"/>
      <c r="RWI28" s="38"/>
      <c r="RWJ28" s="38"/>
      <c r="RWK28" s="38"/>
      <c r="RWL28" s="38"/>
      <c r="RWM28" s="38"/>
      <c r="RWN28" s="38"/>
      <c r="RWO28" s="38"/>
      <c r="RWP28" s="38"/>
      <c r="RWQ28" s="38"/>
      <c r="RWR28" s="38"/>
      <c r="RWS28" s="38"/>
      <c r="RWT28" s="38"/>
      <c r="RWU28" s="38"/>
      <c r="RWV28" s="38"/>
      <c r="RWW28" s="38"/>
      <c r="RWX28" s="38"/>
      <c r="RWY28" s="38"/>
      <c r="RWZ28" s="38"/>
      <c r="RXA28" s="38"/>
      <c r="RXB28" s="38"/>
      <c r="RXC28" s="38"/>
      <c r="RXD28" s="38"/>
      <c r="RXE28" s="38"/>
      <c r="RXF28" s="38"/>
      <c r="RXG28" s="38"/>
      <c r="RXH28" s="38"/>
      <c r="RXI28" s="38"/>
      <c r="RXJ28" s="38"/>
      <c r="RXK28" s="38"/>
      <c r="RXL28" s="38"/>
      <c r="RXM28" s="38"/>
      <c r="RXN28" s="38"/>
      <c r="RXO28" s="38"/>
      <c r="RXP28" s="38"/>
      <c r="RXQ28" s="38"/>
      <c r="RXR28" s="38"/>
      <c r="RXS28" s="38"/>
      <c r="RXT28" s="38"/>
      <c r="RXU28" s="38"/>
      <c r="RXV28" s="38"/>
      <c r="RXW28" s="38"/>
      <c r="RXX28" s="38"/>
      <c r="RXY28" s="38"/>
      <c r="RXZ28" s="38"/>
      <c r="RYA28" s="38"/>
      <c r="RYB28" s="38"/>
      <c r="RYC28" s="38"/>
      <c r="RYD28" s="38"/>
      <c r="RYE28" s="38"/>
      <c r="RYF28" s="38"/>
      <c r="RYG28" s="38"/>
      <c r="RYH28" s="38"/>
      <c r="RYI28" s="38"/>
      <c r="RYJ28" s="38"/>
      <c r="RYK28" s="38"/>
      <c r="RYL28" s="38"/>
      <c r="RYM28" s="38"/>
      <c r="RYN28" s="38"/>
      <c r="RYO28" s="38"/>
      <c r="RYP28" s="38"/>
      <c r="RYQ28" s="38"/>
      <c r="RYR28" s="38"/>
      <c r="RYS28" s="38"/>
      <c r="RYT28" s="38"/>
      <c r="RYU28" s="38"/>
      <c r="RYV28" s="38"/>
      <c r="RYW28" s="38"/>
      <c r="RYX28" s="38"/>
      <c r="RYY28" s="38"/>
      <c r="RYZ28" s="38"/>
      <c r="RZA28" s="38"/>
      <c r="RZB28" s="38"/>
      <c r="RZC28" s="38"/>
      <c r="RZD28" s="38"/>
      <c r="RZE28" s="38"/>
      <c r="RZF28" s="38"/>
      <c r="RZG28" s="38"/>
      <c r="RZH28" s="38"/>
      <c r="RZI28" s="38"/>
      <c r="RZJ28" s="38"/>
      <c r="RZK28" s="38"/>
      <c r="RZL28" s="38"/>
      <c r="RZM28" s="38"/>
      <c r="RZN28" s="38"/>
      <c r="RZO28" s="38"/>
      <c r="RZP28" s="38"/>
      <c r="RZQ28" s="38"/>
      <c r="RZR28" s="38"/>
      <c r="RZS28" s="38"/>
      <c r="RZT28" s="38"/>
      <c r="RZU28" s="38"/>
      <c r="RZV28" s="38"/>
      <c r="RZW28" s="38"/>
      <c r="RZX28" s="38"/>
      <c r="RZY28" s="38"/>
      <c r="RZZ28" s="38"/>
      <c r="SAA28" s="38"/>
      <c r="SAB28" s="38"/>
      <c r="SAC28" s="38"/>
      <c r="SAD28" s="38"/>
      <c r="SAE28" s="38"/>
      <c r="SAF28" s="38"/>
      <c r="SAG28" s="38"/>
      <c r="SAH28" s="38"/>
      <c r="SAI28" s="38"/>
      <c r="SAJ28" s="38"/>
      <c r="SAK28" s="38"/>
      <c r="SAL28" s="38"/>
      <c r="SAM28" s="38"/>
      <c r="SAN28" s="38"/>
      <c r="SAO28" s="38"/>
      <c r="SAP28" s="38"/>
      <c r="SAQ28" s="38"/>
      <c r="SAR28" s="38"/>
      <c r="SAS28" s="38"/>
      <c r="SAT28" s="38"/>
      <c r="SAU28" s="38"/>
      <c r="SAV28" s="38"/>
      <c r="SAW28" s="38"/>
      <c r="SAX28" s="38"/>
      <c r="SAY28" s="38"/>
      <c r="SAZ28" s="38"/>
      <c r="SBA28" s="38"/>
      <c r="SBB28" s="38"/>
      <c r="SBC28" s="38"/>
      <c r="SBD28" s="38"/>
      <c r="SBE28" s="38"/>
      <c r="SBF28" s="38"/>
      <c r="SBG28" s="38"/>
      <c r="SBH28" s="38"/>
      <c r="SBI28" s="38"/>
      <c r="SBJ28" s="38"/>
      <c r="SBK28" s="38"/>
      <c r="SBL28" s="38"/>
      <c r="SBM28" s="38"/>
      <c r="SBN28" s="38"/>
      <c r="SBO28" s="38"/>
      <c r="SBP28" s="38"/>
      <c r="SBQ28" s="38"/>
      <c r="SBR28" s="38"/>
      <c r="SBS28" s="38"/>
      <c r="SBT28" s="38"/>
      <c r="SBU28" s="38"/>
      <c r="SBV28" s="38"/>
      <c r="SBW28" s="38"/>
      <c r="SBX28" s="38"/>
      <c r="SBY28" s="38"/>
      <c r="SBZ28" s="38"/>
      <c r="SCA28" s="38"/>
      <c r="SCB28" s="38"/>
      <c r="SCC28" s="38"/>
      <c r="SCD28" s="38"/>
      <c r="SCE28" s="38"/>
      <c r="SCF28" s="38"/>
      <c r="SCG28" s="38"/>
      <c r="SCH28" s="38"/>
      <c r="SCI28" s="38"/>
      <c r="SCJ28" s="38"/>
      <c r="SCK28" s="38"/>
      <c r="SCL28" s="38"/>
      <c r="SCM28" s="38"/>
      <c r="SCN28" s="38"/>
      <c r="SCO28" s="38"/>
      <c r="SCP28" s="38"/>
      <c r="SCQ28" s="38"/>
      <c r="SCR28" s="38"/>
      <c r="SCS28" s="38"/>
      <c r="SCT28" s="38"/>
      <c r="SCU28" s="38"/>
      <c r="SCV28" s="38"/>
      <c r="SCW28" s="38"/>
      <c r="SCX28" s="38"/>
      <c r="SCY28" s="38"/>
      <c r="SCZ28" s="38"/>
      <c r="SDA28" s="38"/>
      <c r="SDB28" s="38"/>
      <c r="SDC28" s="38"/>
      <c r="SDD28" s="38"/>
      <c r="SDE28" s="38"/>
      <c r="SDF28" s="38"/>
      <c r="SDG28" s="38"/>
      <c r="SDH28" s="38"/>
      <c r="SDI28" s="38"/>
      <c r="SDJ28" s="38"/>
      <c r="SDK28" s="38"/>
      <c r="SDL28" s="38"/>
      <c r="SDM28" s="38"/>
      <c r="SDN28" s="38"/>
      <c r="SDO28" s="38"/>
      <c r="SDP28" s="38"/>
      <c r="SDQ28" s="38"/>
      <c r="SDR28" s="38"/>
      <c r="SDS28" s="38"/>
      <c r="SDT28" s="38"/>
      <c r="SDU28" s="38"/>
      <c r="SDV28" s="38"/>
      <c r="SDW28" s="38"/>
      <c r="SDX28" s="38"/>
      <c r="SDY28" s="38"/>
      <c r="SDZ28" s="38"/>
      <c r="SEA28" s="38"/>
      <c r="SEB28" s="38"/>
      <c r="SEC28" s="38"/>
      <c r="SED28" s="38"/>
      <c r="SEE28" s="38"/>
      <c r="SEF28" s="38"/>
      <c r="SEG28" s="38"/>
      <c r="SEH28" s="38"/>
      <c r="SEI28" s="38"/>
      <c r="SEJ28" s="38"/>
      <c r="SEK28" s="38"/>
      <c r="SEL28" s="38"/>
      <c r="SEM28" s="38"/>
      <c r="SEN28" s="38"/>
      <c r="SEO28" s="38"/>
      <c r="SEP28" s="38"/>
      <c r="SEQ28" s="38"/>
      <c r="SER28" s="38"/>
      <c r="SES28" s="38"/>
      <c r="SET28" s="38"/>
      <c r="SEU28" s="38"/>
      <c r="SEV28" s="38"/>
      <c r="SEW28" s="38"/>
      <c r="SEX28" s="38"/>
      <c r="SEY28" s="38"/>
      <c r="SEZ28" s="38"/>
      <c r="SFA28" s="38"/>
      <c r="SFB28" s="38"/>
      <c r="SFC28" s="38"/>
      <c r="SFD28" s="38"/>
      <c r="SFE28" s="38"/>
      <c r="SFF28" s="38"/>
      <c r="SFG28" s="38"/>
      <c r="SFH28" s="38"/>
      <c r="SFI28" s="38"/>
      <c r="SFJ28" s="38"/>
      <c r="SFK28" s="38"/>
      <c r="SFL28" s="38"/>
      <c r="SFM28" s="38"/>
      <c r="SFN28" s="38"/>
      <c r="SFO28" s="38"/>
      <c r="SFP28" s="38"/>
      <c r="SFQ28" s="38"/>
      <c r="SFR28" s="38"/>
      <c r="SFS28" s="38"/>
      <c r="SFT28" s="38"/>
      <c r="SFU28" s="38"/>
      <c r="SFV28" s="38"/>
      <c r="SFW28" s="38"/>
      <c r="SFX28" s="38"/>
      <c r="SFY28" s="38"/>
      <c r="SFZ28" s="38"/>
      <c r="SGA28" s="38"/>
      <c r="SGB28" s="38"/>
      <c r="SGC28" s="38"/>
      <c r="SGD28" s="38"/>
      <c r="SGE28" s="38"/>
      <c r="SGF28" s="38"/>
      <c r="SGG28" s="38"/>
      <c r="SGH28" s="38"/>
      <c r="SGI28" s="38"/>
      <c r="SGJ28" s="38"/>
      <c r="SGK28" s="38"/>
      <c r="SGL28" s="38"/>
      <c r="SGM28" s="38"/>
      <c r="SGN28" s="38"/>
      <c r="SGO28" s="38"/>
      <c r="SGP28" s="38"/>
      <c r="SGQ28" s="38"/>
      <c r="SGR28" s="38"/>
      <c r="SGS28" s="38"/>
      <c r="SGT28" s="38"/>
      <c r="SGU28" s="38"/>
      <c r="SGV28" s="38"/>
      <c r="SGW28" s="38"/>
      <c r="SGX28" s="38"/>
      <c r="SGY28" s="38"/>
      <c r="SGZ28" s="38"/>
      <c r="SHA28" s="38"/>
      <c r="SHB28" s="38"/>
      <c r="SHC28" s="38"/>
      <c r="SHD28" s="38"/>
      <c r="SHE28" s="38"/>
      <c r="SHF28" s="38"/>
      <c r="SHG28" s="38"/>
      <c r="SHH28" s="38"/>
      <c r="SHI28" s="38"/>
      <c r="SHJ28" s="38"/>
      <c r="SHK28" s="38"/>
      <c r="SHL28" s="38"/>
      <c r="SHM28" s="38"/>
      <c r="SHN28" s="38"/>
      <c r="SHO28" s="38"/>
      <c r="SHP28" s="38"/>
      <c r="SHQ28" s="38"/>
      <c r="SHR28" s="38"/>
      <c r="SHS28" s="38"/>
      <c r="SHT28" s="38"/>
      <c r="SHU28" s="38"/>
      <c r="SHV28" s="38"/>
      <c r="SHW28" s="38"/>
      <c r="SHX28" s="38"/>
      <c r="SHY28" s="38"/>
      <c r="SHZ28" s="38"/>
      <c r="SIA28" s="38"/>
      <c r="SIB28" s="38"/>
      <c r="SIC28" s="38"/>
      <c r="SID28" s="38"/>
      <c r="SIE28" s="38"/>
      <c r="SIF28" s="38"/>
      <c r="SIG28" s="38"/>
      <c r="SIH28" s="38"/>
      <c r="SII28" s="38"/>
      <c r="SIJ28" s="38"/>
      <c r="SIK28" s="38"/>
      <c r="SIL28" s="38"/>
      <c r="SIM28" s="38"/>
      <c r="SIN28" s="38"/>
      <c r="SIO28" s="38"/>
      <c r="SIP28" s="38"/>
      <c r="SIQ28" s="38"/>
      <c r="SIR28" s="38"/>
      <c r="SIS28" s="38"/>
      <c r="SIT28" s="38"/>
      <c r="SIU28" s="38"/>
      <c r="SIV28" s="38"/>
      <c r="SIW28" s="38"/>
      <c r="SIX28" s="38"/>
      <c r="SIY28" s="38"/>
      <c r="SIZ28" s="38"/>
      <c r="SJA28" s="38"/>
      <c r="SJB28" s="38"/>
      <c r="SJC28" s="38"/>
      <c r="SJD28" s="38"/>
      <c r="SJE28" s="38"/>
      <c r="SJF28" s="38"/>
      <c r="SJG28" s="38"/>
      <c r="SJH28" s="38"/>
      <c r="SJI28" s="38"/>
      <c r="SJJ28" s="38"/>
      <c r="SJK28" s="38"/>
      <c r="SJL28" s="38"/>
      <c r="SJM28" s="38"/>
      <c r="SJN28" s="38"/>
      <c r="SJO28" s="38"/>
      <c r="SJP28" s="38"/>
      <c r="SJQ28" s="38"/>
      <c r="SJR28" s="38"/>
      <c r="SJS28" s="38"/>
      <c r="SJT28" s="38"/>
      <c r="SJU28" s="38"/>
      <c r="SJV28" s="38"/>
      <c r="SJW28" s="38"/>
      <c r="SJX28" s="38"/>
      <c r="SJY28" s="38"/>
      <c r="SJZ28" s="38"/>
      <c r="SKA28" s="38"/>
      <c r="SKB28" s="38"/>
      <c r="SKC28" s="38"/>
      <c r="SKD28" s="38"/>
      <c r="SKE28" s="38"/>
      <c r="SKF28" s="38"/>
      <c r="SKG28" s="38"/>
      <c r="SKH28" s="38"/>
      <c r="SKI28" s="38"/>
      <c r="SKJ28" s="38"/>
      <c r="SKK28" s="38"/>
      <c r="SKL28" s="38"/>
      <c r="SKM28" s="38"/>
      <c r="SKN28" s="38"/>
      <c r="SKO28" s="38"/>
      <c r="SKP28" s="38"/>
      <c r="SKQ28" s="38"/>
      <c r="SKR28" s="38"/>
      <c r="SKS28" s="38"/>
      <c r="SKT28" s="38"/>
      <c r="SKU28" s="38"/>
      <c r="SKV28" s="38"/>
      <c r="SKW28" s="38"/>
      <c r="SKX28" s="38"/>
      <c r="SKY28" s="38"/>
      <c r="SKZ28" s="38"/>
      <c r="SLA28" s="38"/>
      <c r="SLB28" s="38"/>
      <c r="SLC28" s="38"/>
      <c r="SLD28" s="38"/>
      <c r="SLE28" s="38"/>
      <c r="SLF28" s="38"/>
      <c r="SLG28" s="38"/>
      <c r="SLH28" s="38"/>
      <c r="SLI28" s="38"/>
      <c r="SLJ28" s="38"/>
      <c r="SLK28" s="38"/>
      <c r="SLL28" s="38"/>
      <c r="SLM28" s="38"/>
      <c r="SLN28" s="38"/>
      <c r="SLO28" s="38"/>
      <c r="SLP28" s="38"/>
      <c r="SLQ28" s="38"/>
      <c r="SLR28" s="38"/>
      <c r="SLS28" s="38"/>
      <c r="SLT28" s="38"/>
      <c r="SLU28" s="38"/>
      <c r="SLV28" s="38"/>
      <c r="SLW28" s="38"/>
      <c r="SLX28" s="38"/>
      <c r="SLY28" s="38"/>
      <c r="SLZ28" s="38"/>
      <c r="SMA28" s="38"/>
      <c r="SMB28" s="38"/>
      <c r="SMC28" s="38"/>
      <c r="SMD28" s="38"/>
      <c r="SME28" s="38"/>
      <c r="SMF28" s="38"/>
      <c r="SMG28" s="38"/>
      <c r="SMH28" s="38"/>
      <c r="SMI28" s="38"/>
      <c r="SMJ28" s="38"/>
      <c r="SMK28" s="38"/>
      <c r="SML28" s="38"/>
      <c r="SMM28" s="38"/>
      <c r="SMN28" s="38"/>
      <c r="SMO28" s="38"/>
      <c r="SMP28" s="38"/>
      <c r="SMQ28" s="38"/>
      <c r="SMR28" s="38"/>
      <c r="SMS28" s="38"/>
      <c r="SMT28" s="38"/>
      <c r="SMU28" s="38"/>
      <c r="SMV28" s="38"/>
      <c r="SMW28" s="38"/>
      <c r="SMX28" s="38"/>
      <c r="SMY28" s="38"/>
      <c r="SMZ28" s="38"/>
      <c r="SNA28" s="38"/>
      <c r="SNB28" s="38"/>
      <c r="SNC28" s="38"/>
      <c r="SND28" s="38"/>
      <c r="SNE28" s="38"/>
      <c r="SNF28" s="38"/>
      <c r="SNG28" s="38"/>
      <c r="SNH28" s="38"/>
      <c r="SNI28" s="38"/>
      <c r="SNJ28" s="38"/>
      <c r="SNK28" s="38"/>
      <c r="SNL28" s="38"/>
      <c r="SNM28" s="38"/>
      <c r="SNN28" s="38"/>
      <c r="SNO28" s="38"/>
      <c r="SNP28" s="38"/>
      <c r="SNQ28" s="38"/>
      <c r="SNR28" s="38"/>
      <c r="SNS28" s="38"/>
      <c r="SNT28" s="38"/>
      <c r="SNU28" s="38"/>
      <c r="SNV28" s="38"/>
      <c r="SNW28" s="38"/>
      <c r="SNX28" s="38"/>
      <c r="SNY28" s="38"/>
      <c r="SNZ28" s="38"/>
      <c r="SOA28" s="38"/>
      <c r="SOB28" s="38"/>
      <c r="SOC28" s="38"/>
      <c r="SOD28" s="38"/>
      <c r="SOE28" s="38"/>
      <c r="SOF28" s="38"/>
      <c r="SOG28" s="38"/>
      <c r="SOH28" s="38"/>
      <c r="SOI28" s="38"/>
      <c r="SOJ28" s="38"/>
      <c r="SOK28" s="38"/>
      <c r="SOL28" s="38"/>
      <c r="SOM28" s="38"/>
      <c r="SON28" s="38"/>
      <c r="SOO28" s="38"/>
      <c r="SOP28" s="38"/>
      <c r="SOQ28" s="38"/>
      <c r="SOR28" s="38"/>
      <c r="SOS28" s="38"/>
      <c r="SOT28" s="38"/>
      <c r="SOU28" s="38"/>
      <c r="SOV28" s="38"/>
      <c r="SOW28" s="38"/>
      <c r="SOX28" s="38"/>
      <c r="SOY28" s="38"/>
      <c r="SOZ28" s="38"/>
      <c r="SPA28" s="38"/>
      <c r="SPB28" s="38"/>
      <c r="SPC28" s="38"/>
      <c r="SPD28" s="38"/>
      <c r="SPE28" s="38"/>
      <c r="SPF28" s="38"/>
      <c r="SPG28" s="38"/>
      <c r="SPH28" s="38"/>
      <c r="SPI28" s="38"/>
      <c r="SPJ28" s="38"/>
      <c r="SPK28" s="38"/>
      <c r="SPL28" s="38"/>
      <c r="SPM28" s="38"/>
      <c r="SPN28" s="38"/>
      <c r="SPO28" s="38"/>
      <c r="SPP28" s="38"/>
      <c r="SPQ28" s="38"/>
      <c r="SPR28" s="38"/>
      <c r="SPS28" s="38"/>
      <c r="SPT28" s="38"/>
      <c r="SPU28" s="38"/>
      <c r="SPV28" s="38"/>
      <c r="SPW28" s="38"/>
      <c r="SPX28" s="38"/>
      <c r="SPY28" s="38"/>
      <c r="SPZ28" s="38"/>
      <c r="SQA28" s="38"/>
      <c r="SQB28" s="38"/>
      <c r="SQC28" s="38"/>
      <c r="SQD28" s="38"/>
      <c r="SQE28" s="38"/>
      <c r="SQF28" s="38"/>
      <c r="SQG28" s="38"/>
      <c r="SQH28" s="38"/>
      <c r="SQI28" s="38"/>
      <c r="SQJ28" s="38"/>
      <c r="SQK28" s="38"/>
      <c r="SQL28" s="38"/>
      <c r="SQM28" s="38"/>
      <c r="SQN28" s="38"/>
      <c r="SQO28" s="38"/>
      <c r="SQP28" s="38"/>
      <c r="SQQ28" s="38"/>
      <c r="SQR28" s="38"/>
      <c r="SQS28" s="38"/>
      <c r="SQT28" s="38"/>
      <c r="SQU28" s="38"/>
      <c r="SQV28" s="38"/>
      <c r="SQW28" s="38"/>
      <c r="SQX28" s="38"/>
      <c r="SQY28" s="38"/>
      <c r="SQZ28" s="38"/>
      <c r="SRA28" s="38"/>
      <c r="SRB28" s="38"/>
      <c r="SRC28" s="38"/>
      <c r="SRD28" s="38"/>
      <c r="SRE28" s="38"/>
      <c r="SRF28" s="38"/>
      <c r="SRG28" s="38"/>
      <c r="SRH28" s="38"/>
      <c r="SRI28" s="38"/>
      <c r="SRJ28" s="38"/>
      <c r="SRK28" s="38"/>
      <c r="SRL28" s="38"/>
      <c r="SRM28" s="38"/>
      <c r="SRN28" s="38"/>
      <c r="SRO28" s="38"/>
      <c r="SRP28" s="38"/>
      <c r="SRQ28" s="38"/>
      <c r="SRR28" s="38"/>
      <c r="SRS28" s="38"/>
      <c r="SRT28" s="38"/>
      <c r="SRU28" s="38"/>
      <c r="SRV28" s="38"/>
      <c r="SRW28" s="38"/>
      <c r="SRX28" s="38"/>
      <c r="SRY28" s="38"/>
      <c r="SRZ28" s="38"/>
      <c r="SSA28" s="38"/>
      <c r="SSB28" s="38"/>
      <c r="SSC28" s="38"/>
      <c r="SSD28" s="38"/>
      <c r="SSE28" s="38"/>
      <c r="SSF28" s="38"/>
      <c r="SSG28" s="38"/>
      <c r="SSH28" s="38"/>
      <c r="SSI28" s="38"/>
      <c r="SSJ28" s="38"/>
      <c r="SSK28" s="38"/>
      <c r="SSL28" s="38"/>
      <c r="SSM28" s="38"/>
      <c r="SSN28" s="38"/>
      <c r="SSO28" s="38"/>
      <c r="SSP28" s="38"/>
      <c r="SSQ28" s="38"/>
      <c r="SSR28" s="38"/>
      <c r="SSS28" s="38"/>
      <c r="SST28" s="38"/>
      <c r="SSU28" s="38"/>
      <c r="SSV28" s="38"/>
      <c r="SSW28" s="38"/>
      <c r="SSX28" s="38"/>
      <c r="SSY28" s="38"/>
      <c r="SSZ28" s="38"/>
      <c r="STA28" s="38"/>
      <c r="STB28" s="38"/>
      <c r="STC28" s="38"/>
      <c r="STD28" s="38"/>
      <c r="STE28" s="38"/>
      <c r="STF28" s="38"/>
      <c r="STG28" s="38"/>
      <c r="STH28" s="38"/>
      <c r="STI28" s="38"/>
      <c r="STJ28" s="38"/>
      <c r="STK28" s="38"/>
      <c r="STL28" s="38"/>
      <c r="STM28" s="38"/>
      <c r="STN28" s="38"/>
      <c r="STO28" s="38"/>
      <c r="STP28" s="38"/>
      <c r="STQ28" s="38"/>
      <c r="STR28" s="38"/>
      <c r="STS28" s="38"/>
      <c r="STT28" s="38"/>
      <c r="STU28" s="38"/>
      <c r="STV28" s="38"/>
      <c r="STW28" s="38"/>
      <c r="STX28" s="38"/>
      <c r="STY28" s="38"/>
      <c r="STZ28" s="38"/>
      <c r="SUA28" s="38"/>
      <c r="SUB28" s="38"/>
      <c r="SUC28" s="38"/>
      <c r="SUD28" s="38"/>
      <c r="SUE28" s="38"/>
      <c r="SUF28" s="38"/>
      <c r="SUG28" s="38"/>
      <c r="SUH28" s="38"/>
      <c r="SUI28" s="38"/>
      <c r="SUJ28" s="38"/>
      <c r="SUK28" s="38"/>
      <c r="SUL28" s="38"/>
      <c r="SUM28" s="38"/>
      <c r="SUN28" s="38"/>
      <c r="SUO28" s="38"/>
      <c r="SUP28" s="38"/>
      <c r="SUQ28" s="38"/>
      <c r="SUR28" s="38"/>
      <c r="SUS28" s="38"/>
      <c r="SUT28" s="38"/>
      <c r="SUU28" s="38"/>
      <c r="SUV28" s="38"/>
      <c r="SUW28" s="38"/>
      <c r="SUX28" s="38"/>
      <c r="SUY28" s="38"/>
      <c r="SUZ28" s="38"/>
      <c r="SVA28" s="38"/>
      <c r="SVB28" s="38"/>
      <c r="SVC28" s="38"/>
      <c r="SVD28" s="38"/>
      <c r="SVE28" s="38"/>
      <c r="SVF28" s="38"/>
      <c r="SVG28" s="38"/>
      <c r="SVH28" s="38"/>
      <c r="SVI28" s="38"/>
      <c r="SVJ28" s="38"/>
      <c r="SVK28" s="38"/>
      <c r="SVL28" s="38"/>
      <c r="SVM28" s="38"/>
      <c r="SVN28" s="38"/>
      <c r="SVO28" s="38"/>
      <c r="SVP28" s="38"/>
      <c r="SVQ28" s="38"/>
      <c r="SVR28" s="38"/>
      <c r="SVS28" s="38"/>
      <c r="SVT28" s="38"/>
      <c r="SVU28" s="38"/>
      <c r="SVV28" s="38"/>
      <c r="SVW28" s="38"/>
      <c r="SVX28" s="38"/>
      <c r="SVY28" s="38"/>
      <c r="SVZ28" s="38"/>
      <c r="SWA28" s="38"/>
      <c r="SWB28" s="38"/>
      <c r="SWC28" s="38"/>
      <c r="SWD28" s="38"/>
      <c r="SWE28" s="38"/>
      <c r="SWF28" s="38"/>
      <c r="SWG28" s="38"/>
      <c r="SWH28" s="38"/>
      <c r="SWI28" s="38"/>
      <c r="SWJ28" s="38"/>
      <c r="SWK28" s="38"/>
      <c r="SWL28" s="38"/>
      <c r="SWM28" s="38"/>
      <c r="SWN28" s="38"/>
      <c r="SWO28" s="38"/>
      <c r="SWP28" s="38"/>
      <c r="SWQ28" s="38"/>
      <c r="SWR28" s="38"/>
      <c r="SWS28" s="38"/>
      <c r="SWT28" s="38"/>
      <c r="SWU28" s="38"/>
      <c r="SWV28" s="38"/>
      <c r="SWW28" s="38"/>
      <c r="SWX28" s="38"/>
      <c r="SWY28" s="38"/>
      <c r="SWZ28" s="38"/>
      <c r="SXA28" s="38"/>
      <c r="SXB28" s="38"/>
      <c r="SXC28" s="38"/>
      <c r="SXD28" s="38"/>
      <c r="SXE28" s="38"/>
      <c r="SXF28" s="38"/>
      <c r="SXG28" s="38"/>
      <c r="SXH28" s="38"/>
      <c r="SXI28" s="38"/>
      <c r="SXJ28" s="38"/>
      <c r="SXK28" s="38"/>
      <c r="SXL28" s="38"/>
      <c r="SXM28" s="38"/>
      <c r="SXN28" s="38"/>
      <c r="SXO28" s="38"/>
      <c r="SXP28" s="38"/>
      <c r="SXQ28" s="38"/>
      <c r="SXR28" s="38"/>
      <c r="SXS28" s="38"/>
      <c r="SXT28" s="38"/>
      <c r="SXU28" s="38"/>
      <c r="SXV28" s="38"/>
      <c r="SXW28" s="38"/>
      <c r="SXX28" s="38"/>
      <c r="SXY28" s="38"/>
      <c r="SXZ28" s="38"/>
      <c r="SYA28" s="38"/>
      <c r="SYB28" s="38"/>
      <c r="SYC28" s="38"/>
      <c r="SYD28" s="38"/>
      <c r="SYE28" s="38"/>
      <c r="SYF28" s="38"/>
      <c r="SYG28" s="38"/>
      <c r="SYH28" s="38"/>
      <c r="SYI28" s="38"/>
      <c r="SYJ28" s="38"/>
      <c r="SYK28" s="38"/>
      <c r="SYL28" s="38"/>
      <c r="SYM28" s="38"/>
      <c r="SYN28" s="38"/>
      <c r="SYO28" s="38"/>
      <c r="SYP28" s="38"/>
      <c r="SYQ28" s="38"/>
      <c r="SYR28" s="38"/>
      <c r="SYS28" s="38"/>
      <c r="SYT28" s="38"/>
      <c r="SYU28" s="38"/>
      <c r="SYV28" s="38"/>
      <c r="SYW28" s="38"/>
      <c r="SYX28" s="38"/>
      <c r="SYY28" s="38"/>
      <c r="SYZ28" s="38"/>
      <c r="SZA28" s="38"/>
      <c r="SZB28" s="38"/>
      <c r="SZC28" s="38"/>
      <c r="SZD28" s="38"/>
      <c r="SZE28" s="38"/>
      <c r="SZF28" s="38"/>
      <c r="SZG28" s="38"/>
      <c r="SZH28" s="38"/>
      <c r="SZI28" s="38"/>
      <c r="SZJ28" s="38"/>
      <c r="SZK28" s="38"/>
      <c r="SZL28" s="38"/>
      <c r="SZM28" s="38"/>
      <c r="SZN28" s="38"/>
      <c r="SZO28" s="38"/>
      <c r="SZP28" s="38"/>
      <c r="SZQ28" s="38"/>
      <c r="SZR28" s="38"/>
      <c r="SZS28" s="38"/>
      <c r="SZT28" s="38"/>
      <c r="SZU28" s="38"/>
      <c r="SZV28" s="38"/>
      <c r="SZW28" s="38"/>
      <c r="SZX28" s="38"/>
      <c r="SZY28" s="38"/>
      <c r="SZZ28" s="38"/>
      <c r="TAA28" s="38"/>
      <c r="TAB28" s="38"/>
      <c r="TAC28" s="38"/>
      <c r="TAD28" s="38"/>
      <c r="TAE28" s="38"/>
      <c r="TAF28" s="38"/>
      <c r="TAG28" s="38"/>
      <c r="TAH28" s="38"/>
      <c r="TAI28" s="38"/>
      <c r="TAJ28" s="38"/>
      <c r="TAK28" s="38"/>
      <c r="TAL28" s="38"/>
      <c r="TAM28" s="38"/>
      <c r="TAN28" s="38"/>
      <c r="TAO28" s="38"/>
      <c r="TAP28" s="38"/>
      <c r="TAQ28" s="38"/>
      <c r="TAR28" s="38"/>
      <c r="TAS28" s="38"/>
      <c r="TAT28" s="38"/>
      <c r="TAU28" s="38"/>
      <c r="TAV28" s="38"/>
      <c r="TAW28" s="38"/>
      <c r="TAX28" s="38"/>
      <c r="TAY28" s="38"/>
      <c r="TAZ28" s="38"/>
      <c r="TBA28" s="38"/>
      <c r="TBB28" s="38"/>
      <c r="TBC28" s="38"/>
      <c r="TBD28" s="38"/>
      <c r="TBE28" s="38"/>
      <c r="TBF28" s="38"/>
      <c r="TBG28" s="38"/>
      <c r="TBH28" s="38"/>
      <c r="TBI28" s="38"/>
      <c r="TBJ28" s="38"/>
      <c r="TBK28" s="38"/>
      <c r="TBL28" s="38"/>
      <c r="TBM28" s="38"/>
      <c r="TBN28" s="38"/>
      <c r="TBO28" s="38"/>
      <c r="TBP28" s="38"/>
      <c r="TBQ28" s="38"/>
      <c r="TBR28" s="38"/>
      <c r="TBS28" s="38"/>
      <c r="TBT28" s="38"/>
      <c r="TBU28" s="38"/>
      <c r="TBV28" s="38"/>
      <c r="TBW28" s="38"/>
      <c r="TBX28" s="38"/>
      <c r="TBY28" s="38"/>
      <c r="TBZ28" s="38"/>
      <c r="TCA28" s="38"/>
      <c r="TCB28" s="38"/>
      <c r="TCC28" s="38"/>
      <c r="TCD28" s="38"/>
      <c r="TCE28" s="38"/>
      <c r="TCF28" s="38"/>
      <c r="TCG28" s="38"/>
      <c r="TCH28" s="38"/>
      <c r="TCI28" s="38"/>
      <c r="TCJ28" s="38"/>
      <c r="TCK28" s="38"/>
      <c r="TCL28" s="38"/>
      <c r="TCM28" s="38"/>
      <c r="TCN28" s="38"/>
      <c r="TCO28" s="38"/>
      <c r="TCP28" s="38"/>
      <c r="TCQ28" s="38"/>
      <c r="TCR28" s="38"/>
      <c r="TCS28" s="38"/>
      <c r="TCT28" s="38"/>
      <c r="TCU28" s="38"/>
      <c r="TCV28" s="38"/>
      <c r="TCW28" s="38"/>
      <c r="TCX28" s="38"/>
      <c r="TCY28" s="38"/>
      <c r="TCZ28" s="38"/>
      <c r="TDA28" s="38"/>
      <c r="TDB28" s="38"/>
      <c r="TDC28" s="38"/>
      <c r="TDD28" s="38"/>
      <c r="TDE28" s="38"/>
      <c r="TDF28" s="38"/>
      <c r="TDG28" s="38"/>
      <c r="TDH28" s="38"/>
      <c r="TDI28" s="38"/>
      <c r="TDJ28" s="38"/>
      <c r="TDK28" s="38"/>
      <c r="TDL28" s="38"/>
      <c r="TDM28" s="38"/>
      <c r="TDN28" s="38"/>
      <c r="TDO28" s="38"/>
      <c r="TDP28" s="38"/>
      <c r="TDQ28" s="38"/>
      <c r="TDR28" s="38"/>
      <c r="TDS28" s="38"/>
      <c r="TDT28" s="38"/>
      <c r="TDU28" s="38"/>
      <c r="TDV28" s="38"/>
      <c r="TDW28" s="38"/>
      <c r="TDX28" s="38"/>
      <c r="TDY28" s="38"/>
      <c r="TDZ28" s="38"/>
      <c r="TEA28" s="38"/>
      <c r="TEB28" s="38"/>
      <c r="TEC28" s="38"/>
      <c r="TED28" s="38"/>
      <c r="TEE28" s="38"/>
      <c r="TEF28" s="38"/>
      <c r="TEG28" s="38"/>
      <c r="TEH28" s="38"/>
      <c r="TEI28" s="38"/>
      <c r="TEJ28" s="38"/>
      <c r="TEK28" s="38"/>
      <c r="TEL28" s="38"/>
      <c r="TEM28" s="38"/>
      <c r="TEN28" s="38"/>
      <c r="TEO28" s="38"/>
      <c r="TEP28" s="38"/>
      <c r="TEQ28" s="38"/>
      <c r="TER28" s="38"/>
      <c r="TES28" s="38"/>
      <c r="TET28" s="38"/>
      <c r="TEU28" s="38"/>
      <c r="TEV28" s="38"/>
      <c r="TEW28" s="38"/>
      <c r="TEX28" s="38"/>
      <c r="TEY28" s="38"/>
      <c r="TEZ28" s="38"/>
      <c r="TFA28" s="38"/>
      <c r="TFB28" s="38"/>
      <c r="TFC28" s="38"/>
      <c r="TFD28" s="38"/>
      <c r="TFE28" s="38"/>
      <c r="TFF28" s="38"/>
      <c r="TFG28" s="38"/>
      <c r="TFH28" s="38"/>
      <c r="TFI28" s="38"/>
      <c r="TFJ28" s="38"/>
      <c r="TFK28" s="38"/>
      <c r="TFL28" s="38"/>
      <c r="TFM28" s="38"/>
      <c r="TFN28" s="38"/>
      <c r="TFO28" s="38"/>
      <c r="TFP28" s="38"/>
      <c r="TFQ28" s="38"/>
      <c r="TFR28" s="38"/>
      <c r="TFS28" s="38"/>
      <c r="TFT28" s="38"/>
      <c r="TFU28" s="38"/>
      <c r="TFV28" s="38"/>
      <c r="TFW28" s="38"/>
      <c r="TFX28" s="38"/>
      <c r="TFY28" s="38"/>
      <c r="TFZ28" s="38"/>
      <c r="TGA28" s="38"/>
      <c r="TGB28" s="38"/>
      <c r="TGC28" s="38"/>
      <c r="TGD28" s="38"/>
      <c r="TGE28" s="38"/>
      <c r="TGF28" s="38"/>
      <c r="TGG28" s="38"/>
      <c r="TGH28" s="38"/>
      <c r="TGI28" s="38"/>
      <c r="TGJ28" s="38"/>
      <c r="TGK28" s="38"/>
      <c r="TGL28" s="38"/>
      <c r="TGM28" s="38"/>
      <c r="TGN28" s="38"/>
      <c r="TGO28" s="38"/>
      <c r="TGP28" s="38"/>
      <c r="TGQ28" s="38"/>
      <c r="TGR28" s="38"/>
      <c r="TGS28" s="38"/>
      <c r="TGT28" s="38"/>
      <c r="TGU28" s="38"/>
      <c r="TGV28" s="38"/>
      <c r="TGW28" s="38"/>
      <c r="TGX28" s="38"/>
      <c r="TGY28" s="38"/>
      <c r="TGZ28" s="38"/>
      <c r="THA28" s="38"/>
      <c r="THB28" s="38"/>
      <c r="THC28" s="38"/>
      <c r="THD28" s="38"/>
      <c r="THE28" s="38"/>
      <c r="THF28" s="38"/>
      <c r="THG28" s="38"/>
      <c r="THH28" s="38"/>
      <c r="THI28" s="38"/>
      <c r="THJ28" s="38"/>
      <c r="THK28" s="38"/>
      <c r="THL28" s="38"/>
      <c r="THM28" s="38"/>
      <c r="THN28" s="38"/>
      <c r="THO28" s="38"/>
      <c r="THP28" s="38"/>
      <c r="THQ28" s="38"/>
      <c r="THR28" s="38"/>
      <c r="THS28" s="38"/>
      <c r="THT28" s="38"/>
      <c r="THU28" s="38"/>
      <c r="THV28" s="38"/>
      <c r="THW28" s="38"/>
      <c r="THX28" s="38"/>
      <c r="THY28" s="38"/>
      <c r="THZ28" s="38"/>
      <c r="TIA28" s="38"/>
      <c r="TIB28" s="38"/>
      <c r="TIC28" s="38"/>
      <c r="TID28" s="38"/>
      <c r="TIE28" s="38"/>
      <c r="TIF28" s="38"/>
      <c r="TIG28" s="38"/>
      <c r="TIH28" s="38"/>
      <c r="TII28" s="38"/>
      <c r="TIJ28" s="38"/>
      <c r="TIK28" s="38"/>
      <c r="TIL28" s="38"/>
      <c r="TIM28" s="38"/>
      <c r="TIN28" s="38"/>
      <c r="TIO28" s="38"/>
      <c r="TIP28" s="38"/>
      <c r="TIQ28" s="38"/>
      <c r="TIR28" s="38"/>
      <c r="TIS28" s="38"/>
      <c r="TIT28" s="38"/>
      <c r="TIU28" s="38"/>
      <c r="TIV28" s="38"/>
      <c r="TIW28" s="38"/>
      <c r="TIX28" s="38"/>
      <c r="TIY28" s="38"/>
      <c r="TIZ28" s="38"/>
      <c r="TJA28" s="38"/>
      <c r="TJB28" s="38"/>
      <c r="TJC28" s="38"/>
      <c r="TJD28" s="38"/>
      <c r="TJE28" s="38"/>
      <c r="TJF28" s="38"/>
      <c r="TJG28" s="38"/>
      <c r="TJH28" s="38"/>
      <c r="TJI28" s="38"/>
      <c r="TJJ28" s="38"/>
      <c r="TJK28" s="38"/>
      <c r="TJL28" s="38"/>
      <c r="TJM28" s="38"/>
      <c r="TJN28" s="38"/>
      <c r="TJO28" s="38"/>
      <c r="TJP28" s="38"/>
      <c r="TJQ28" s="38"/>
      <c r="TJR28" s="38"/>
      <c r="TJS28" s="38"/>
      <c r="TJT28" s="38"/>
      <c r="TJU28" s="38"/>
      <c r="TJV28" s="38"/>
      <c r="TJW28" s="38"/>
      <c r="TJX28" s="38"/>
      <c r="TJY28" s="38"/>
      <c r="TJZ28" s="38"/>
      <c r="TKA28" s="38"/>
      <c r="TKB28" s="38"/>
      <c r="TKC28" s="38"/>
      <c r="TKD28" s="38"/>
      <c r="TKE28" s="38"/>
      <c r="TKF28" s="38"/>
      <c r="TKG28" s="38"/>
      <c r="TKH28" s="38"/>
      <c r="TKI28" s="38"/>
      <c r="TKJ28" s="38"/>
      <c r="TKK28" s="38"/>
      <c r="TKL28" s="38"/>
      <c r="TKM28" s="38"/>
      <c r="TKN28" s="38"/>
      <c r="TKO28" s="38"/>
      <c r="TKP28" s="38"/>
      <c r="TKQ28" s="38"/>
      <c r="TKR28" s="38"/>
      <c r="TKS28" s="38"/>
      <c r="TKT28" s="38"/>
      <c r="TKU28" s="38"/>
      <c r="TKV28" s="38"/>
      <c r="TKW28" s="38"/>
      <c r="TKX28" s="38"/>
      <c r="TKY28" s="38"/>
      <c r="TKZ28" s="38"/>
      <c r="TLA28" s="38"/>
      <c r="TLB28" s="38"/>
      <c r="TLC28" s="38"/>
      <c r="TLD28" s="38"/>
      <c r="TLE28" s="38"/>
      <c r="TLF28" s="38"/>
      <c r="TLG28" s="38"/>
      <c r="TLH28" s="38"/>
      <c r="TLI28" s="38"/>
      <c r="TLJ28" s="38"/>
      <c r="TLK28" s="38"/>
      <c r="TLL28" s="38"/>
      <c r="TLM28" s="38"/>
      <c r="TLN28" s="38"/>
      <c r="TLO28" s="38"/>
      <c r="TLP28" s="38"/>
      <c r="TLQ28" s="38"/>
      <c r="TLR28" s="38"/>
      <c r="TLS28" s="38"/>
      <c r="TLT28" s="38"/>
      <c r="TLU28" s="38"/>
      <c r="TLV28" s="38"/>
      <c r="TLW28" s="38"/>
      <c r="TLX28" s="38"/>
      <c r="TLY28" s="38"/>
      <c r="TLZ28" s="38"/>
      <c r="TMA28" s="38"/>
      <c r="TMB28" s="38"/>
      <c r="TMC28" s="38"/>
      <c r="TMD28" s="38"/>
      <c r="TME28" s="38"/>
      <c r="TMF28" s="38"/>
      <c r="TMG28" s="38"/>
      <c r="TMH28" s="38"/>
      <c r="TMI28" s="38"/>
      <c r="TMJ28" s="38"/>
      <c r="TMK28" s="38"/>
      <c r="TML28" s="38"/>
      <c r="TMM28" s="38"/>
      <c r="TMN28" s="38"/>
      <c r="TMO28" s="38"/>
      <c r="TMP28" s="38"/>
      <c r="TMQ28" s="38"/>
      <c r="TMR28" s="38"/>
      <c r="TMS28" s="38"/>
      <c r="TMT28" s="38"/>
      <c r="TMU28" s="38"/>
      <c r="TMV28" s="38"/>
      <c r="TMW28" s="38"/>
      <c r="TMX28" s="38"/>
      <c r="TMY28" s="38"/>
      <c r="TMZ28" s="38"/>
      <c r="TNA28" s="38"/>
      <c r="TNB28" s="38"/>
      <c r="TNC28" s="38"/>
      <c r="TND28" s="38"/>
      <c r="TNE28" s="38"/>
      <c r="TNF28" s="38"/>
      <c r="TNG28" s="38"/>
      <c r="TNH28" s="38"/>
      <c r="TNI28" s="38"/>
      <c r="TNJ28" s="38"/>
      <c r="TNK28" s="38"/>
      <c r="TNL28" s="38"/>
      <c r="TNM28" s="38"/>
      <c r="TNN28" s="38"/>
      <c r="TNO28" s="38"/>
      <c r="TNP28" s="38"/>
      <c r="TNQ28" s="38"/>
      <c r="TNR28" s="38"/>
      <c r="TNS28" s="38"/>
      <c r="TNT28" s="38"/>
      <c r="TNU28" s="38"/>
      <c r="TNV28" s="38"/>
      <c r="TNW28" s="38"/>
      <c r="TNX28" s="38"/>
      <c r="TNY28" s="38"/>
      <c r="TNZ28" s="38"/>
      <c r="TOA28" s="38"/>
      <c r="TOB28" s="38"/>
      <c r="TOC28" s="38"/>
      <c r="TOD28" s="38"/>
      <c r="TOE28" s="38"/>
      <c r="TOF28" s="38"/>
      <c r="TOG28" s="38"/>
      <c r="TOH28" s="38"/>
      <c r="TOI28" s="38"/>
      <c r="TOJ28" s="38"/>
      <c r="TOK28" s="38"/>
      <c r="TOL28" s="38"/>
      <c r="TOM28" s="38"/>
      <c r="TON28" s="38"/>
      <c r="TOO28" s="38"/>
      <c r="TOP28" s="38"/>
      <c r="TOQ28" s="38"/>
      <c r="TOR28" s="38"/>
      <c r="TOS28" s="38"/>
      <c r="TOT28" s="38"/>
      <c r="TOU28" s="38"/>
      <c r="TOV28" s="38"/>
      <c r="TOW28" s="38"/>
      <c r="TOX28" s="38"/>
      <c r="TOY28" s="38"/>
      <c r="TOZ28" s="38"/>
      <c r="TPA28" s="38"/>
      <c r="TPB28" s="38"/>
      <c r="TPC28" s="38"/>
      <c r="TPD28" s="38"/>
      <c r="TPE28" s="38"/>
      <c r="TPF28" s="38"/>
      <c r="TPG28" s="38"/>
      <c r="TPH28" s="38"/>
      <c r="TPI28" s="38"/>
      <c r="TPJ28" s="38"/>
      <c r="TPK28" s="38"/>
      <c r="TPL28" s="38"/>
      <c r="TPM28" s="38"/>
      <c r="TPN28" s="38"/>
      <c r="TPO28" s="38"/>
      <c r="TPP28" s="38"/>
      <c r="TPQ28" s="38"/>
      <c r="TPR28" s="38"/>
      <c r="TPS28" s="38"/>
      <c r="TPT28" s="38"/>
      <c r="TPU28" s="38"/>
      <c r="TPV28" s="38"/>
      <c r="TPW28" s="38"/>
      <c r="TPX28" s="38"/>
      <c r="TPY28" s="38"/>
      <c r="TPZ28" s="38"/>
      <c r="TQA28" s="38"/>
      <c r="TQB28" s="38"/>
      <c r="TQC28" s="38"/>
      <c r="TQD28" s="38"/>
      <c r="TQE28" s="38"/>
      <c r="TQF28" s="38"/>
      <c r="TQG28" s="38"/>
      <c r="TQH28" s="38"/>
      <c r="TQI28" s="38"/>
      <c r="TQJ28" s="38"/>
      <c r="TQK28" s="38"/>
      <c r="TQL28" s="38"/>
      <c r="TQM28" s="38"/>
      <c r="TQN28" s="38"/>
      <c r="TQO28" s="38"/>
      <c r="TQP28" s="38"/>
      <c r="TQQ28" s="38"/>
      <c r="TQR28" s="38"/>
      <c r="TQS28" s="38"/>
      <c r="TQT28" s="38"/>
      <c r="TQU28" s="38"/>
      <c r="TQV28" s="38"/>
      <c r="TQW28" s="38"/>
      <c r="TQX28" s="38"/>
      <c r="TQY28" s="38"/>
      <c r="TQZ28" s="38"/>
      <c r="TRA28" s="38"/>
      <c r="TRB28" s="38"/>
      <c r="TRC28" s="38"/>
      <c r="TRD28" s="38"/>
      <c r="TRE28" s="38"/>
      <c r="TRF28" s="38"/>
      <c r="TRG28" s="38"/>
      <c r="TRH28" s="38"/>
      <c r="TRI28" s="38"/>
      <c r="TRJ28" s="38"/>
      <c r="TRK28" s="38"/>
      <c r="TRL28" s="38"/>
      <c r="TRM28" s="38"/>
      <c r="TRN28" s="38"/>
      <c r="TRO28" s="38"/>
      <c r="TRP28" s="38"/>
      <c r="TRQ28" s="38"/>
      <c r="TRR28" s="38"/>
      <c r="TRS28" s="38"/>
      <c r="TRT28" s="38"/>
      <c r="TRU28" s="38"/>
      <c r="TRV28" s="38"/>
      <c r="TRW28" s="38"/>
      <c r="TRX28" s="38"/>
      <c r="TRY28" s="38"/>
      <c r="TRZ28" s="38"/>
      <c r="TSA28" s="38"/>
      <c r="TSB28" s="38"/>
      <c r="TSC28" s="38"/>
      <c r="TSD28" s="38"/>
      <c r="TSE28" s="38"/>
      <c r="TSF28" s="38"/>
      <c r="TSG28" s="38"/>
      <c r="TSH28" s="38"/>
      <c r="TSI28" s="38"/>
      <c r="TSJ28" s="38"/>
      <c r="TSK28" s="38"/>
      <c r="TSL28" s="38"/>
      <c r="TSM28" s="38"/>
      <c r="TSN28" s="38"/>
      <c r="TSO28" s="38"/>
      <c r="TSP28" s="38"/>
      <c r="TSQ28" s="38"/>
      <c r="TSR28" s="38"/>
      <c r="TSS28" s="38"/>
      <c r="TST28" s="38"/>
      <c r="TSU28" s="38"/>
      <c r="TSV28" s="38"/>
      <c r="TSW28" s="38"/>
      <c r="TSX28" s="38"/>
      <c r="TSY28" s="38"/>
      <c r="TSZ28" s="38"/>
      <c r="TTA28" s="38"/>
      <c r="TTB28" s="38"/>
      <c r="TTC28" s="38"/>
      <c r="TTD28" s="38"/>
      <c r="TTE28" s="38"/>
      <c r="TTF28" s="38"/>
      <c r="TTG28" s="38"/>
      <c r="TTH28" s="38"/>
      <c r="TTI28" s="38"/>
      <c r="TTJ28" s="38"/>
      <c r="TTK28" s="38"/>
      <c r="TTL28" s="38"/>
      <c r="TTM28" s="38"/>
      <c r="TTN28" s="38"/>
      <c r="TTO28" s="38"/>
      <c r="TTP28" s="38"/>
      <c r="TTQ28" s="38"/>
      <c r="TTR28" s="38"/>
      <c r="TTS28" s="38"/>
      <c r="TTT28" s="38"/>
      <c r="TTU28" s="38"/>
      <c r="TTV28" s="38"/>
      <c r="TTW28" s="38"/>
      <c r="TTX28" s="38"/>
      <c r="TTY28" s="38"/>
      <c r="TTZ28" s="38"/>
      <c r="TUA28" s="38"/>
      <c r="TUB28" s="38"/>
      <c r="TUC28" s="38"/>
      <c r="TUD28" s="38"/>
      <c r="TUE28" s="38"/>
      <c r="TUF28" s="38"/>
      <c r="TUG28" s="38"/>
      <c r="TUH28" s="38"/>
      <c r="TUI28" s="38"/>
      <c r="TUJ28" s="38"/>
      <c r="TUK28" s="38"/>
      <c r="TUL28" s="38"/>
      <c r="TUM28" s="38"/>
      <c r="TUN28" s="38"/>
      <c r="TUO28" s="38"/>
      <c r="TUP28" s="38"/>
      <c r="TUQ28" s="38"/>
      <c r="TUR28" s="38"/>
      <c r="TUS28" s="38"/>
      <c r="TUT28" s="38"/>
      <c r="TUU28" s="38"/>
      <c r="TUV28" s="38"/>
      <c r="TUW28" s="38"/>
      <c r="TUX28" s="38"/>
      <c r="TUY28" s="38"/>
      <c r="TUZ28" s="38"/>
      <c r="TVA28" s="38"/>
      <c r="TVB28" s="38"/>
      <c r="TVC28" s="38"/>
      <c r="TVD28" s="38"/>
      <c r="TVE28" s="38"/>
      <c r="TVF28" s="38"/>
      <c r="TVG28" s="38"/>
      <c r="TVH28" s="38"/>
      <c r="TVI28" s="38"/>
      <c r="TVJ28" s="38"/>
      <c r="TVK28" s="38"/>
      <c r="TVL28" s="38"/>
      <c r="TVM28" s="38"/>
      <c r="TVN28" s="38"/>
      <c r="TVO28" s="38"/>
      <c r="TVP28" s="38"/>
      <c r="TVQ28" s="38"/>
      <c r="TVR28" s="38"/>
      <c r="TVS28" s="38"/>
      <c r="TVT28" s="38"/>
      <c r="TVU28" s="38"/>
      <c r="TVV28" s="38"/>
      <c r="TVW28" s="38"/>
      <c r="TVX28" s="38"/>
      <c r="TVY28" s="38"/>
      <c r="TVZ28" s="38"/>
      <c r="TWA28" s="38"/>
      <c r="TWB28" s="38"/>
      <c r="TWC28" s="38"/>
      <c r="TWD28" s="38"/>
      <c r="TWE28" s="38"/>
      <c r="TWF28" s="38"/>
      <c r="TWG28" s="38"/>
      <c r="TWH28" s="38"/>
      <c r="TWI28" s="38"/>
      <c r="TWJ28" s="38"/>
      <c r="TWK28" s="38"/>
      <c r="TWL28" s="38"/>
      <c r="TWM28" s="38"/>
      <c r="TWN28" s="38"/>
      <c r="TWO28" s="38"/>
      <c r="TWP28" s="38"/>
      <c r="TWQ28" s="38"/>
      <c r="TWR28" s="38"/>
      <c r="TWS28" s="38"/>
      <c r="TWT28" s="38"/>
      <c r="TWU28" s="38"/>
      <c r="TWV28" s="38"/>
      <c r="TWW28" s="38"/>
      <c r="TWX28" s="38"/>
      <c r="TWY28" s="38"/>
      <c r="TWZ28" s="38"/>
      <c r="TXA28" s="38"/>
      <c r="TXB28" s="38"/>
      <c r="TXC28" s="38"/>
      <c r="TXD28" s="38"/>
      <c r="TXE28" s="38"/>
      <c r="TXF28" s="38"/>
      <c r="TXG28" s="38"/>
      <c r="TXH28" s="38"/>
      <c r="TXI28" s="38"/>
      <c r="TXJ28" s="38"/>
      <c r="TXK28" s="38"/>
      <c r="TXL28" s="38"/>
      <c r="TXM28" s="38"/>
      <c r="TXN28" s="38"/>
      <c r="TXO28" s="38"/>
      <c r="TXP28" s="38"/>
      <c r="TXQ28" s="38"/>
      <c r="TXR28" s="38"/>
      <c r="TXS28" s="38"/>
      <c r="TXT28" s="38"/>
      <c r="TXU28" s="38"/>
      <c r="TXV28" s="38"/>
      <c r="TXW28" s="38"/>
      <c r="TXX28" s="38"/>
      <c r="TXY28" s="38"/>
      <c r="TXZ28" s="38"/>
      <c r="TYA28" s="38"/>
      <c r="TYB28" s="38"/>
      <c r="TYC28" s="38"/>
      <c r="TYD28" s="38"/>
      <c r="TYE28" s="38"/>
      <c r="TYF28" s="38"/>
      <c r="TYG28" s="38"/>
      <c r="TYH28" s="38"/>
      <c r="TYI28" s="38"/>
      <c r="TYJ28" s="38"/>
      <c r="TYK28" s="38"/>
      <c r="TYL28" s="38"/>
      <c r="TYM28" s="38"/>
      <c r="TYN28" s="38"/>
      <c r="TYO28" s="38"/>
      <c r="TYP28" s="38"/>
      <c r="TYQ28" s="38"/>
      <c r="TYR28" s="38"/>
      <c r="TYS28" s="38"/>
      <c r="TYT28" s="38"/>
      <c r="TYU28" s="38"/>
      <c r="TYV28" s="38"/>
      <c r="TYW28" s="38"/>
      <c r="TYX28" s="38"/>
      <c r="TYY28" s="38"/>
      <c r="TYZ28" s="38"/>
      <c r="TZA28" s="38"/>
      <c r="TZB28" s="38"/>
      <c r="TZC28" s="38"/>
      <c r="TZD28" s="38"/>
      <c r="TZE28" s="38"/>
      <c r="TZF28" s="38"/>
      <c r="TZG28" s="38"/>
      <c r="TZH28" s="38"/>
      <c r="TZI28" s="38"/>
      <c r="TZJ28" s="38"/>
      <c r="TZK28" s="38"/>
      <c r="TZL28" s="38"/>
      <c r="TZM28" s="38"/>
      <c r="TZN28" s="38"/>
      <c r="TZO28" s="38"/>
      <c r="TZP28" s="38"/>
      <c r="TZQ28" s="38"/>
      <c r="TZR28" s="38"/>
      <c r="TZS28" s="38"/>
      <c r="TZT28" s="38"/>
      <c r="TZU28" s="38"/>
      <c r="TZV28" s="38"/>
      <c r="TZW28" s="38"/>
      <c r="TZX28" s="38"/>
      <c r="TZY28" s="38"/>
      <c r="TZZ28" s="38"/>
      <c r="UAA28" s="38"/>
      <c r="UAB28" s="38"/>
      <c r="UAC28" s="38"/>
      <c r="UAD28" s="38"/>
      <c r="UAE28" s="38"/>
      <c r="UAF28" s="38"/>
      <c r="UAG28" s="38"/>
      <c r="UAH28" s="38"/>
      <c r="UAI28" s="38"/>
      <c r="UAJ28" s="38"/>
      <c r="UAK28" s="38"/>
      <c r="UAL28" s="38"/>
      <c r="UAM28" s="38"/>
      <c r="UAN28" s="38"/>
      <c r="UAO28" s="38"/>
      <c r="UAP28" s="38"/>
      <c r="UAQ28" s="38"/>
      <c r="UAR28" s="38"/>
      <c r="UAS28" s="38"/>
      <c r="UAT28" s="38"/>
      <c r="UAU28" s="38"/>
      <c r="UAV28" s="38"/>
      <c r="UAW28" s="38"/>
      <c r="UAX28" s="38"/>
      <c r="UAY28" s="38"/>
      <c r="UAZ28" s="38"/>
      <c r="UBA28" s="38"/>
      <c r="UBB28" s="38"/>
      <c r="UBC28" s="38"/>
      <c r="UBD28" s="38"/>
      <c r="UBE28" s="38"/>
      <c r="UBF28" s="38"/>
      <c r="UBG28" s="38"/>
      <c r="UBH28" s="38"/>
      <c r="UBI28" s="38"/>
      <c r="UBJ28" s="38"/>
      <c r="UBK28" s="38"/>
      <c r="UBL28" s="38"/>
      <c r="UBM28" s="38"/>
      <c r="UBN28" s="38"/>
      <c r="UBO28" s="38"/>
      <c r="UBP28" s="38"/>
      <c r="UBQ28" s="38"/>
      <c r="UBR28" s="38"/>
      <c r="UBS28" s="38"/>
      <c r="UBT28" s="38"/>
      <c r="UBU28" s="38"/>
      <c r="UBV28" s="38"/>
      <c r="UBW28" s="38"/>
      <c r="UBX28" s="38"/>
      <c r="UBY28" s="38"/>
      <c r="UBZ28" s="38"/>
      <c r="UCA28" s="38"/>
      <c r="UCB28" s="38"/>
      <c r="UCC28" s="38"/>
      <c r="UCD28" s="38"/>
      <c r="UCE28" s="38"/>
      <c r="UCF28" s="38"/>
      <c r="UCG28" s="38"/>
      <c r="UCH28" s="38"/>
      <c r="UCI28" s="38"/>
      <c r="UCJ28" s="38"/>
      <c r="UCK28" s="38"/>
      <c r="UCL28" s="38"/>
      <c r="UCM28" s="38"/>
      <c r="UCN28" s="38"/>
      <c r="UCO28" s="38"/>
      <c r="UCP28" s="38"/>
      <c r="UCQ28" s="38"/>
      <c r="UCR28" s="38"/>
      <c r="UCS28" s="38"/>
      <c r="UCT28" s="38"/>
      <c r="UCU28" s="38"/>
      <c r="UCV28" s="38"/>
      <c r="UCW28" s="38"/>
      <c r="UCX28" s="38"/>
      <c r="UCY28" s="38"/>
      <c r="UCZ28" s="38"/>
      <c r="UDA28" s="38"/>
      <c r="UDB28" s="38"/>
      <c r="UDC28" s="38"/>
      <c r="UDD28" s="38"/>
      <c r="UDE28" s="38"/>
      <c r="UDF28" s="38"/>
      <c r="UDG28" s="38"/>
      <c r="UDH28" s="38"/>
      <c r="UDI28" s="38"/>
      <c r="UDJ28" s="38"/>
      <c r="UDK28" s="38"/>
      <c r="UDL28" s="38"/>
      <c r="UDM28" s="38"/>
      <c r="UDN28" s="38"/>
      <c r="UDO28" s="38"/>
      <c r="UDP28" s="38"/>
      <c r="UDQ28" s="38"/>
      <c r="UDR28" s="38"/>
      <c r="UDS28" s="38"/>
      <c r="UDT28" s="38"/>
      <c r="UDU28" s="38"/>
      <c r="UDV28" s="38"/>
      <c r="UDW28" s="38"/>
      <c r="UDX28" s="38"/>
      <c r="UDY28" s="38"/>
      <c r="UDZ28" s="38"/>
      <c r="UEA28" s="38"/>
      <c r="UEB28" s="38"/>
      <c r="UEC28" s="38"/>
      <c r="UED28" s="38"/>
      <c r="UEE28" s="38"/>
      <c r="UEF28" s="38"/>
      <c r="UEG28" s="38"/>
      <c r="UEH28" s="38"/>
      <c r="UEI28" s="38"/>
      <c r="UEJ28" s="38"/>
      <c r="UEK28" s="38"/>
      <c r="UEL28" s="38"/>
      <c r="UEM28" s="38"/>
      <c r="UEN28" s="38"/>
      <c r="UEO28" s="38"/>
      <c r="UEP28" s="38"/>
      <c r="UEQ28" s="38"/>
      <c r="UER28" s="38"/>
      <c r="UES28" s="38"/>
      <c r="UET28" s="38"/>
      <c r="UEU28" s="38"/>
      <c r="UEV28" s="38"/>
      <c r="UEW28" s="38"/>
      <c r="UEX28" s="38"/>
      <c r="UEY28" s="38"/>
      <c r="UEZ28" s="38"/>
      <c r="UFA28" s="38"/>
      <c r="UFB28" s="38"/>
      <c r="UFC28" s="38"/>
      <c r="UFD28" s="38"/>
      <c r="UFE28" s="38"/>
      <c r="UFF28" s="38"/>
      <c r="UFG28" s="38"/>
      <c r="UFH28" s="38"/>
      <c r="UFI28" s="38"/>
      <c r="UFJ28" s="38"/>
      <c r="UFK28" s="38"/>
      <c r="UFL28" s="38"/>
      <c r="UFM28" s="38"/>
      <c r="UFN28" s="38"/>
      <c r="UFO28" s="38"/>
      <c r="UFP28" s="38"/>
      <c r="UFQ28" s="38"/>
      <c r="UFR28" s="38"/>
      <c r="UFS28" s="38"/>
      <c r="UFT28" s="38"/>
      <c r="UFU28" s="38"/>
      <c r="UFV28" s="38"/>
      <c r="UFW28" s="38"/>
      <c r="UFX28" s="38"/>
      <c r="UFY28" s="38"/>
      <c r="UFZ28" s="38"/>
      <c r="UGA28" s="38"/>
      <c r="UGB28" s="38"/>
      <c r="UGC28" s="38"/>
      <c r="UGD28" s="38"/>
      <c r="UGE28" s="38"/>
      <c r="UGF28" s="38"/>
      <c r="UGG28" s="38"/>
      <c r="UGH28" s="38"/>
      <c r="UGI28" s="38"/>
      <c r="UGJ28" s="38"/>
      <c r="UGK28" s="38"/>
      <c r="UGL28" s="38"/>
      <c r="UGM28" s="38"/>
      <c r="UGN28" s="38"/>
      <c r="UGO28" s="38"/>
      <c r="UGP28" s="38"/>
      <c r="UGQ28" s="38"/>
      <c r="UGR28" s="38"/>
      <c r="UGS28" s="38"/>
      <c r="UGT28" s="38"/>
      <c r="UGU28" s="38"/>
      <c r="UGV28" s="38"/>
      <c r="UGW28" s="38"/>
      <c r="UGX28" s="38"/>
      <c r="UGY28" s="38"/>
      <c r="UGZ28" s="38"/>
      <c r="UHA28" s="38"/>
      <c r="UHB28" s="38"/>
      <c r="UHC28" s="38"/>
      <c r="UHD28" s="38"/>
      <c r="UHE28" s="38"/>
      <c r="UHF28" s="38"/>
      <c r="UHG28" s="38"/>
      <c r="UHH28" s="38"/>
      <c r="UHI28" s="38"/>
      <c r="UHJ28" s="38"/>
      <c r="UHK28" s="38"/>
      <c r="UHL28" s="38"/>
      <c r="UHM28" s="38"/>
      <c r="UHN28" s="38"/>
      <c r="UHO28" s="38"/>
      <c r="UHP28" s="38"/>
      <c r="UHQ28" s="38"/>
      <c r="UHR28" s="38"/>
      <c r="UHS28" s="38"/>
      <c r="UHT28" s="38"/>
      <c r="UHU28" s="38"/>
      <c r="UHV28" s="38"/>
      <c r="UHW28" s="38"/>
      <c r="UHX28" s="38"/>
      <c r="UHY28" s="38"/>
      <c r="UHZ28" s="38"/>
      <c r="UIA28" s="38"/>
      <c r="UIB28" s="38"/>
      <c r="UIC28" s="38"/>
      <c r="UID28" s="38"/>
      <c r="UIE28" s="38"/>
      <c r="UIF28" s="38"/>
      <c r="UIG28" s="38"/>
      <c r="UIH28" s="38"/>
      <c r="UII28" s="38"/>
      <c r="UIJ28" s="38"/>
      <c r="UIK28" s="38"/>
      <c r="UIL28" s="38"/>
      <c r="UIM28" s="38"/>
      <c r="UIN28" s="38"/>
      <c r="UIO28" s="38"/>
      <c r="UIP28" s="38"/>
      <c r="UIQ28" s="38"/>
      <c r="UIR28" s="38"/>
      <c r="UIS28" s="38"/>
      <c r="UIT28" s="38"/>
      <c r="UIU28" s="38"/>
      <c r="UIV28" s="38"/>
      <c r="UIW28" s="38"/>
      <c r="UIX28" s="38"/>
      <c r="UIY28" s="38"/>
      <c r="UIZ28" s="38"/>
      <c r="UJA28" s="38"/>
      <c r="UJB28" s="38"/>
      <c r="UJC28" s="38"/>
      <c r="UJD28" s="38"/>
      <c r="UJE28" s="38"/>
      <c r="UJF28" s="38"/>
      <c r="UJG28" s="38"/>
      <c r="UJH28" s="38"/>
      <c r="UJI28" s="38"/>
      <c r="UJJ28" s="38"/>
      <c r="UJK28" s="38"/>
      <c r="UJL28" s="38"/>
      <c r="UJM28" s="38"/>
      <c r="UJN28" s="38"/>
      <c r="UJO28" s="38"/>
      <c r="UJP28" s="38"/>
      <c r="UJQ28" s="38"/>
      <c r="UJR28" s="38"/>
      <c r="UJS28" s="38"/>
      <c r="UJT28" s="38"/>
      <c r="UJU28" s="38"/>
      <c r="UJV28" s="38"/>
      <c r="UJW28" s="38"/>
      <c r="UJX28" s="38"/>
      <c r="UJY28" s="38"/>
      <c r="UJZ28" s="38"/>
      <c r="UKA28" s="38"/>
      <c r="UKB28" s="38"/>
      <c r="UKC28" s="38"/>
      <c r="UKD28" s="38"/>
      <c r="UKE28" s="38"/>
      <c r="UKF28" s="38"/>
      <c r="UKG28" s="38"/>
      <c r="UKH28" s="38"/>
      <c r="UKI28" s="38"/>
      <c r="UKJ28" s="38"/>
      <c r="UKK28" s="38"/>
      <c r="UKL28" s="38"/>
      <c r="UKM28" s="38"/>
      <c r="UKN28" s="38"/>
      <c r="UKO28" s="38"/>
      <c r="UKP28" s="38"/>
      <c r="UKQ28" s="38"/>
      <c r="UKR28" s="38"/>
      <c r="UKS28" s="38"/>
      <c r="UKT28" s="38"/>
      <c r="UKU28" s="38"/>
      <c r="UKV28" s="38"/>
      <c r="UKW28" s="38"/>
      <c r="UKX28" s="38"/>
      <c r="UKY28" s="38"/>
      <c r="UKZ28" s="38"/>
      <c r="ULA28" s="38"/>
      <c r="ULB28" s="38"/>
      <c r="ULC28" s="38"/>
      <c r="ULD28" s="38"/>
      <c r="ULE28" s="38"/>
      <c r="ULF28" s="38"/>
      <c r="ULG28" s="38"/>
      <c r="ULH28" s="38"/>
      <c r="ULI28" s="38"/>
      <c r="ULJ28" s="38"/>
      <c r="ULK28" s="38"/>
      <c r="ULL28" s="38"/>
      <c r="ULM28" s="38"/>
      <c r="ULN28" s="38"/>
      <c r="ULO28" s="38"/>
      <c r="ULP28" s="38"/>
      <c r="ULQ28" s="38"/>
      <c r="ULR28" s="38"/>
      <c r="ULS28" s="38"/>
      <c r="ULT28" s="38"/>
      <c r="ULU28" s="38"/>
      <c r="ULV28" s="38"/>
      <c r="ULW28" s="38"/>
      <c r="ULX28" s="38"/>
      <c r="ULY28" s="38"/>
      <c r="ULZ28" s="38"/>
      <c r="UMA28" s="38"/>
      <c r="UMB28" s="38"/>
      <c r="UMC28" s="38"/>
      <c r="UMD28" s="38"/>
      <c r="UME28" s="38"/>
      <c r="UMF28" s="38"/>
      <c r="UMG28" s="38"/>
      <c r="UMH28" s="38"/>
      <c r="UMI28" s="38"/>
      <c r="UMJ28" s="38"/>
      <c r="UMK28" s="38"/>
      <c r="UML28" s="38"/>
      <c r="UMM28" s="38"/>
      <c r="UMN28" s="38"/>
      <c r="UMO28" s="38"/>
      <c r="UMP28" s="38"/>
      <c r="UMQ28" s="38"/>
      <c r="UMR28" s="38"/>
      <c r="UMS28" s="38"/>
      <c r="UMT28" s="38"/>
      <c r="UMU28" s="38"/>
      <c r="UMV28" s="38"/>
      <c r="UMW28" s="38"/>
      <c r="UMX28" s="38"/>
      <c r="UMY28" s="38"/>
      <c r="UMZ28" s="38"/>
      <c r="UNA28" s="38"/>
      <c r="UNB28" s="38"/>
      <c r="UNC28" s="38"/>
      <c r="UND28" s="38"/>
      <c r="UNE28" s="38"/>
      <c r="UNF28" s="38"/>
      <c r="UNG28" s="38"/>
      <c r="UNH28" s="38"/>
      <c r="UNI28" s="38"/>
      <c r="UNJ28" s="38"/>
      <c r="UNK28" s="38"/>
      <c r="UNL28" s="38"/>
      <c r="UNM28" s="38"/>
      <c r="UNN28" s="38"/>
      <c r="UNO28" s="38"/>
      <c r="UNP28" s="38"/>
      <c r="UNQ28" s="38"/>
      <c r="UNR28" s="38"/>
      <c r="UNS28" s="38"/>
      <c r="UNT28" s="38"/>
      <c r="UNU28" s="38"/>
      <c r="UNV28" s="38"/>
      <c r="UNW28" s="38"/>
      <c r="UNX28" s="38"/>
      <c r="UNY28" s="38"/>
      <c r="UNZ28" s="38"/>
      <c r="UOA28" s="38"/>
      <c r="UOB28" s="38"/>
      <c r="UOC28" s="38"/>
      <c r="UOD28" s="38"/>
      <c r="UOE28" s="38"/>
      <c r="UOF28" s="38"/>
      <c r="UOG28" s="38"/>
      <c r="UOH28" s="38"/>
      <c r="UOI28" s="38"/>
      <c r="UOJ28" s="38"/>
      <c r="UOK28" s="38"/>
      <c r="UOL28" s="38"/>
      <c r="UOM28" s="38"/>
      <c r="UON28" s="38"/>
      <c r="UOO28" s="38"/>
      <c r="UOP28" s="38"/>
      <c r="UOQ28" s="38"/>
      <c r="UOR28" s="38"/>
      <c r="UOS28" s="38"/>
      <c r="UOT28" s="38"/>
      <c r="UOU28" s="38"/>
      <c r="UOV28" s="38"/>
      <c r="UOW28" s="38"/>
      <c r="UOX28" s="38"/>
      <c r="UOY28" s="38"/>
      <c r="UOZ28" s="38"/>
      <c r="UPA28" s="38"/>
      <c r="UPB28" s="38"/>
      <c r="UPC28" s="38"/>
      <c r="UPD28" s="38"/>
      <c r="UPE28" s="38"/>
      <c r="UPF28" s="38"/>
      <c r="UPG28" s="38"/>
      <c r="UPH28" s="38"/>
      <c r="UPI28" s="38"/>
      <c r="UPJ28" s="38"/>
      <c r="UPK28" s="38"/>
      <c r="UPL28" s="38"/>
      <c r="UPM28" s="38"/>
      <c r="UPN28" s="38"/>
      <c r="UPO28" s="38"/>
      <c r="UPP28" s="38"/>
      <c r="UPQ28" s="38"/>
      <c r="UPR28" s="38"/>
      <c r="UPS28" s="38"/>
      <c r="UPT28" s="38"/>
      <c r="UPU28" s="38"/>
      <c r="UPV28" s="38"/>
      <c r="UPW28" s="38"/>
      <c r="UPX28" s="38"/>
      <c r="UPY28" s="38"/>
      <c r="UPZ28" s="38"/>
      <c r="UQA28" s="38"/>
      <c r="UQB28" s="38"/>
      <c r="UQC28" s="38"/>
      <c r="UQD28" s="38"/>
      <c r="UQE28" s="38"/>
      <c r="UQF28" s="38"/>
      <c r="UQG28" s="38"/>
      <c r="UQH28" s="38"/>
      <c r="UQI28" s="38"/>
      <c r="UQJ28" s="38"/>
      <c r="UQK28" s="38"/>
      <c r="UQL28" s="38"/>
      <c r="UQM28" s="38"/>
      <c r="UQN28" s="38"/>
      <c r="UQO28" s="38"/>
      <c r="UQP28" s="38"/>
      <c r="UQQ28" s="38"/>
      <c r="UQR28" s="38"/>
      <c r="UQS28" s="38"/>
      <c r="UQT28" s="38"/>
      <c r="UQU28" s="38"/>
      <c r="UQV28" s="38"/>
      <c r="UQW28" s="38"/>
      <c r="UQX28" s="38"/>
      <c r="UQY28" s="38"/>
      <c r="UQZ28" s="38"/>
      <c r="URA28" s="38"/>
      <c r="URB28" s="38"/>
      <c r="URC28" s="38"/>
      <c r="URD28" s="38"/>
      <c r="URE28" s="38"/>
      <c r="URF28" s="38"/>
      <c r="URG28" s="38"/>
      <c r="URH28" s="38"/>
      <c r="URI28" s="38"/>
      <c r="URJ28" s="38"/>
      <c r="URK28" s="38"/>
      <c r="URL28" s="38"/>
      <c r="URM28" s="38"/>
      <c r="URN28" s="38"/>
      <c r="URO28" s="38"/>
      <c r="URP28" s="38"/>
      <c r="URQ28" s="38"/>
      <c r="URR28" s="38"/>
      <c r="URS28" s="38"/>
      <c r="URT28" s="38"/>
      <c r="URU28" s="38"/>
      <c r="URV28" s="38"/>
      <c r="URW28" s="38"/>
      <c r="URX28" s="38"/>
      <c r="URY28" s="38"/>
      <c r="URZ28" s="38"/>
      <c r="USA28" s="38"/>
      <c r="USB28" s="38"/>
      <c r="USC28" s="38"/>
      <c r="USD28" s="38"/>
      <c r="USE28" s="38"/>
      <c r="USF28" s="38"/>
      <c r="USG28" s="38"/>
      <c r="USH28" s="38"/>
      <c r="USI28" s="38"/>
      <c r="USJ28" s="38"/>
      <c r="USK28" s="38"/>
      <c r="USL28" s="38"/>
      <c r="USM28" s="38"/>
      <c r="USN28" s="38"/>
      <c r="USO28" s="38"/>
      <c r="USP28" s="38"/>
      <c r="USQ28" s="38"/>
      <c r="USR28" s="38"/>
      <c r="USS28" s="38"/>
      <c r="UST28" s="38"/>
      <c r="USU28" s="38"/>
      <c r="USV28" s="38"/>
      <c r="USW28" s="38"/>
      <c r="USX28" s="38"/>
      <c r="USY28" s="38"/>
      <c r="USZ28" s="38"/>
      <c r="UTA28" s="38"/>
      <c r="UTB28" s="38"/>
      <c r="UTC28" s="38"/>
      <c r="UTD28" s="38"/>
      <c r="UTE28" s="38"/>
      <c r="UTF28" s="38"/>
      <c r="UTG28" s="38"/>
      <c r="UTH28" s="38"/>
      <c r="UTI28" s="38"/>
      <c r="UTJ28" s="38"/>
      <c r="UTK28" s="38"/>
      <c r="UTL28" s="38"/>
      <c r="UTM28" s="38"/>
      <c r="UTN28" s="38"/>
      <c r="UTO28" s="38"/>
      <c r="UTP28" s="38"/>
      <c r="UTQ28" s="38"/>
      <c r="UTR28" s="38"/>
      <c r="UTS28" s="38"/>
      <c r="UTT28" s="38"/>
      <c r="UTU28" s="38"/>
      <c r="UTV28" s="38"/>
      <c r="UTW28" s="38"/>
      <c r="UTX28" s="38"/>
      <c r="UTY28" s="38"/>
      <c r="UTZ28" s="38"/>
      <c r="UUA28" s="38"/>
      <c r="UUB28" s="38"/>
      <c r="UUC28" s="38"/>
      <c r="UUD28" s="38"/>
      <c r="UUE28" s="38"/>
      <c r="UUF28" s="38"/>
      <c r="UUG28" s="38"/>
      <c r="UUH28" s="38"/>
      <c r="UUI28" s="38"/>
      <c r="UUJ28" s="38"/>
      <c r="UUK28" s="38"/>
      <c r="UUL28" s="38"/>
      <c r="UUM28" s="38"/>
      <c r="UUN28" s="38"/>
      <c r="UUO28" s="38"/>
      <c r="UUP28" s="38"/>
      <c r="UUQ28" s="38"/>
      <c r="UUR28" s="38"/>
      <c r="UUS28" s="38"/>
      <c r="UUT28" s="38"/>
      <c r="UUU28" s="38"/>
      <c r="UUV28" s="38"/>
      <c r="UUW28" s="38"/>
      <c r="UUX28" s="38"/>
      <c r="UUY28" s="38"/>
      <c r="UUZ28" s="38"/>
      <c r="UVA28" s="38"/>
      <c r="UVB28" s="38"/>
      <c r="UVC28" s="38"/>
      <c r="UVD28" s="38"/>
      <c r="UVE28" s="38"/>
      <c r="UVF28" s="38"/>
      <c r="UVG28" s="38"/>
      <c r="UVH28" s="38"/>
      <c r="UVI28" s="38"/>
      <c r="UVJ28" s="38"/>
      <c r="UVK28" s="38"/>
      <c r="UVL28" s="38"/>
      <c r="UVM28" s="38"/>
      <c r="UVN28" s="38"/>
      <c r="UVO28" s="38"/>
      <c r="UVP28" s="38"/>
      <c r="UVQ28" s="38"/>
      <c r="UVR28" s="38"/>
      <c r="UVS28" s="38"/>
      <c r="UVT28" s="38"/>
      <c r="UVU28" s="38"/>
      <c r="UVV28" s="38"/>
      <c r="UVW28" s="38"/>
      <c r="UVX28" s="38"/>
      <c r="UVY28" s="38"/>
      <c r="UVZ28" s="38"/>
      <c r="UWA28" s="38"/>
      <c r="UWB28" s="38"/>
      <c r="UWC28" s="38"/>
      <c r="UWD28" s="38"/>
      <c r="UWE28" s="38"/>
      <c r="UWF28" s="38"/>
      <c r="UWG28" s="38"/>
      <c r="UWH28" s="38"/>
      <c r="UWI28" s="38"/>
      <c r="UWJ28" s="38"/>
      <c r="UWK28" s="38"/>
      <c r="UWL28" s="38"/>
      <c r="UWM28" s="38"/>
      <c r="UWN28" s="38"/>
      <c r="UWO28" s="38"/>
      <c r="UWP28" s="38"/>
      <c r="UWQ28" s="38"/>
      <c r="UWR28" s="38"/>
      <c r="UWS28" s="38"/>
      <c r="UWT28" s="38"/>
      <c r="UWU28" s="38"/>
      <c r="UWV28" s="38"/>
      <c r="UWW28" s="38"/>
      <c r="UWX28" s="38"/>
      <c r="UWY28" s="38"/>
      <c r="UWZ28" s="38"/>
      <c r="UXA28" s="38"/>
      <c r="UXB28" s="38"/>
      <c r="UXC28" s="38"/>
      <c r="UXD28" s="38"/>
      <c r="UXE28" s="38"/>
      <c r="UXF28" s="38"/>
      <c r="UXG28" s="38"/>
      <c r="UXH28" s="38"/>
      <c r="UXI28" s="38"/>
      <c r="UXJ28" s="38"/>
      <c r="UXK28" s="38"/>
      <c r="UXL28" s="38"/>
      <c r="UXM28" s="38"/>
      <c r="UXN28" s="38"/>
      <c r="UXO28" s="38"/>
      <c r="UXP28" s="38"/>
      <c r="UXQ28" s="38"/>
      <c r="UXR28" s="38"/>
      <c r="UXS28" s="38"/>
      <c r="UXT28" s="38"/>
      <c r="UXU28" s="38"/>
      <c r="UXV28" s="38"/>
      <c r="UXW28" s="38"/>
      <c r="UXX28" s="38"/>
      <c r="UXY28" s="38"/>
      <c r="UXZ28" s="38"/>
      <c r="UYA28" s="38"/>
      <c r="UYB28" s="38"/>
      <c r="UYC28" s="38"/>
      <c r="UYD28" s="38"/>
      <c r="UYE28" s="38"/>
      <c r="UYF28" s="38"/>
      <c r="UYG28" s="38"/>
      <c r="UYH28" s="38"/>
      <c r="UYI28" s="38"/>
      <c r="UYJ28" s="38"/>
      <c r="UYK28" s="38"/>
      <c r="UYL28" s="38"/>
      <c r="UYM28" s="38"/>
      <c r="UYN28" s="38"/>
      <c r="UYO28" s="38"/>
      <c r="UYP28" s="38"/>
      <c r="UYQ28" s="38"/>
      <c r="UYR28" s="38"/>
      <c r="UYS28" s="38"/>
      <c r="UYT28" s="38"/>
      <c r="UYU28" s="38"/>
      <c r="UYV28" s="38"/>
      <c r="UYW28" s="38"/>
      <c r="UYX28" s="38"/>
      <c r="UYY28" s="38"/>
      <c r="UYZ28" s="38"/>
      <c r="UZA28" s="38"/>
      <c r="UZB28" s="38"/>
      <c r="UZC28" s="38"/>
      <c r="UZD28" s="38"/>
      <c r="UZE28" s="38"/>
      <c r="UZF28" s="38"/>
      <c r="UZG28" s="38"/>
      <c r="UZH28" s="38"/>
      <c r="UZI28" s="38"/>
      <c r="UZJ28" s="38"/>
      <c r="UZK28" s="38"/>
      <c r="UZL28" s="38"/>
      <c r="UZM28" s="38"/>
      <c r="UZN28" s="38"/>
      <c r="UZO28" s="38"/>
      <c r="UZP28" s="38"/>
      <c r="UZQ28" s="38"/>
      <c r="UZR28" s="38"/>
      <c r="UZS28" s="38"/>
      <c r="UZT28" s="38"/>
      <c r="UZU28" s="38"/>
      <c r="UZV28" s="38"/>
      <c r="UZW28" s="38"/>
      <c r="UZX28" s="38"/>
      <c r="UZY28" s="38"/>
      <c r="UZZ28" s="38"/>
      <c r="VAA28" s="38"/>
      <c r="VAB28" s="38"/>
      <c r="VAC28" s="38"/>
      <c r="VAD28" s="38"/>
      <c r="VAE28" s="38"/>
      <c r="VAF28" s="38"/>
      <c r="VAG28" s="38"/>
      <c r="VAH28" s="38"/>
      <c r="VAI28" s="38"/>
      <c r="VAJ28" s="38"/>
      <c r="VAK28" s="38"/>
      <c r="VAL28" s="38"/>
      <c r="VAM28" s="38"/>
      <c r="VAN28" s="38"/>
      <c r="VAO28" s="38"/>
      <c r="VAP28" s="38"/>
      <c r="VAQ28" s="38"/>
      <c r="VAR28" s="38"/>
      <c r="VAS28" s="38"/>
      <c r="VAT28" s="38"/>
      <c r="VAU28" s="38"/>
      <c r="VAV28" s="38"/>
      <c r="VAW28" s="38"/>
      <c r="VAX28" s="38"/>
      <c r="VAY28" s="38"/>
      <c r="VAZ28" s="38"/>
      <c r="VBA28" s="38"/>
      <c r="VBB28" s="38"/>
      <c r="VBC28" s="38"/>
      <c r="VBD28" s="38"/>
      <c r="VBE28" s="38"/>
      <c r="VBF28" s="38"/>
      <c r="VBG28" s="38"/>
      <c r="VBH28" s="38"/>
      <c r="VBI28" s="38"/>
      <c r="VBJ28" s="38"/>
      <c r="VBK28" s="38"/>
      <c r="VBL28" s="38"/>
      <c r="VBM28" s="38"/>
      <c r="VBN28" s="38"/>
      <c r="VBO28" s="38"/>
      <c r="VBP28" s="38"/>
      <c r="VBQ28" s="38"/>
      <c r="VBR28" s="38"/>
      <c r="VBS28" s="38"/>
      <c r="VBT28" s="38"/>
      <c r="VBU28" s="38"/>
      <c r="VBV28" s="38"/>
      <c r="VBW28" s="38"/>
      <c r="VBX28" s="38"/>
      <c r="VBY28" s="38"/>
      <c r="VBZ28" s="38"/>
      <c r="VCA28" s="38"/>
      <c r="VCB28" s="38"/>
      <c r="VCC28" s="38"/>
      <c r="VCD28" s="38"/>
      <c r="VCE28" s="38"/>
      <c r="VCF28" s="38"/>
      <c r="VCG28" s="38"/>
      <c r="VCH28" s="38"/>
      <c r="VCI28" s="38"/>
      <c r="VCJ28" s="38"/>
      <c r="VCK28" s="38"/>
      <c r="VCL28" s="38"/>
      <c r="VCM28" s="38"/>
      <c r="VCN28" s="38"/>
      <c r="VCO28" s="38"/>
      <c r="VCP28" s="38"/>
      <c r="VCQ28" s="38"/>
      <c r="VCR28" s="38"/>
      <c r="VCS28" s="38"/>
      <c r="VCT28" s="38"/>
      <c r="VCU28" s="38"/>
      <c r="VCV28" s="38"/>
      <c r="VCW28" s="38"/>
      <c r="VCX28" s="38"/>
      <c r="VCY28" s="38"/>
      <c r="VCZ28" s="38"/>
      <c r="VDA28" s="38"/>
      <c r="VDB28" s="38"/>
      <c r="VDC28" s="38"/>
      <c r="VDD28" s="38"/>
      <c r="VDE28" s="38"/>
      <c r="VDF28" s="38"/>
      <c r="VDG28" s="38"/>
      <c r="VDH28" s="38"/>
      <c r="VDI28" s="38"/>
      <c r="VDJ28" s="38"/>
      <c r="VDK28" s="38"/>
      <c r="VDL28" s="38"/>
      <c r="VDM28" s="38"/>
      <c r="VDN28" s="38"/>
      <c r="VDO28" s="38"/>
      <c r="VDP28" s="38"/>
      <c r="VDQ28" s="38"/>
      <c r="VDR28" s="38"/>
      <c r="VDS28" s="38"/>
      <c r="VDT28" s="38"/>
      <c r="VDU28" s="38"/>
      <c r="VDV28" s="38"/>
      <c r="VDW28" s="38"/>
      <c r="VDX28" s="38"/>
      <c r="VDY28" s="38"/>
      <c r="VDZ28" s="38"/>
      <c r="VEA28" s="38"/>
      <c r="VEB28" s="38"/>
      <c r="VEC28" s="38"/>
      <c r="VED28" s="38"/>
      <c r="VEE28" s="38"/>
      <c r="VEF28" s="38"/>
      <c r="VEG28" s="38"/>
      <c r="VEH28" s="38"/>
      <c r="VEI28" s="38"/>
      <c r="VEJ28" s="38"/>
      <c r="VEK28" s="38"/>
      <c r="VEL28" s="38"/>
      <c r="VEM28" s="38"/>
      <c r="VEN28" s="38"/>
      <c r="VEO28" s="38"/>
      <c r="VEP28" s="38"/>
      <c r="VEQ28" s="38"/>
      <c r="VER28" s="38"/>
      <c r="VES28" s="38"/>
      <c r="VET28" s="38"/>
      <c r="VEU28" s="38"/>
      <c r="VEV28" s="38"/>
      <c r="VEW28" s="38"/>
      <c r="VEX28" s="38"/>
      <c r="VEY28" s="38"/>
      <c r="VEZ28" s="38"/>
      <c r="VFA28" s="38"/>
      <c r="VFB28" s="38"/>
      <c r="VFC28" s="38"/>
      <c r="VFD28" s="38"/>
      <c r="VFE28" s="38"/>
      <c r="VFF28" s="38"/>
      <c r="VFG28" s="38"/>
      <c r="VFH28" s="38"/>
      <c r="VFI28" s="38"/>
      <c r="VFJ28" s="38"/>
      <c r="VFK28" s="38"/>
      <c r="VFL28" s="38"/>
      <c r="VFM28" s="38"/>
      <c r="VFN28" s="38"/>
      <c r="VFO28" s="38"/>
      <c r="VFP28" s="38"/>
      <c r="VFQ28" s="38"/>
      <c r="VFR28" s="38"/>
      <c r="VFS28" s="38"/>
      <c r="VFT28" s="38"/>
      <c r="VFU28" s="38"/>
      <c r="VFV28" s="38"/>
      <c r="VFW28" s="38"/>
      <c r="VFX28" s="38"/>
      <c r="VFY28" s="38"/>
      <c r="VFZ28" s="38"/>
      <c r="VGA28" s="38"/>
      <c r="VGB28" s="38"/>
      <c r="VGC28" s="38"/>
      <c r="VGD28" s="38"/>
      <c r="VGE28" s="38"/>
      <c r="VGF28" s="38"/>
      <c r="VGG28" s="38"/>
      <c r="VGH28" s="38"/>
      <c r="VGI28" s="38"/>
      <c r="VGJ28" s="38"/>
      <c r="VGK28" s="38"/>
      <c r="VGL28" s="38"/>
      <c r="VGM28" s="38"/>
      <c r="VGN28" s="38"/>
      <c r="VGO28" s="38"/>
      <c r="VGP28" s="38"/>
      <c r="VGQ28" s="38"/>
      <c r="VGR28" s="38"/>
      <c r="VGS28" s="38"/>
      <c r="VGT28" s="38"/>
      <c r="VGU28" s="38"/>
      <c r="VGV28" s="38"/>
      <c r="VGW28" s="38"/>
      <c r="VGX28" s="38"/>
      <c r="VGY28" s="38"/>
      <c r="VGZ28" s="38"/>
      <c r="VHA28" s="38"/>
      <c r="VHB28" s="38"/>
      <c r="VHC28" s="38"/>
      <c r="VHD28" s="38"/>
      <c r="VHE28" s="38"/>
      <c r="VHF28" s="38"/>
      <c r="VHG28" s="38"/>
      <c r="VHH28" s="38"/>
      <c r="VHI28" s="38"/>
      <c r="VHJ28" s="38"/>
      <c r="VHK28" s="38"/>
      <c r="VHL28" s="38"/>
      <c r="VHM28" s="38"/>
      <c r="VHN28" s="38"/>
      <c r="VHO28" s="38"/>
      <c r="VHP28" s="38"/>
      <c r="VHQ28" s="38"/>
      <c r="VHR28" s="38"/>
      <c r="VHS28" s="38"/>
      <c r="VHT28" s="38"/>
      <c r="VHU28" s="38"/>
      <c r="VHV28" s="38"/>
      <c r="VHW28" s="38"/>
      <c r="VHX28" s="38"/>
      <c r="VHY28" s="38"/>
      <c r="VHZ28" s="38"/>
      <c r="VIA28" s="38"/>
      <c r="VIB28" s="38"/>
      <c r="VIC28" s="38"/>
      <c r="VID28" s="38"/>
      <c r="VIE28" s="38"/>
      <c r="VIF28" s="38"/>
      <c r="VIG28" s="38"/>
      <c r="VIH28" s="38"/>
      <c r="VII28" s="38"/>
      <c r="VIJ28" s="38"/>
      <c r="VIK28" s="38"/>
      <c r="VIL28" s="38"/>
      <c r="VIM28" s="38"/>
      <c r="VIN28" s="38"/>
      <c r="VIO28" s="38"/>
      <c r="VIP28" s="38"/>
      <c r="VIQ28" s="38"/>
      <c r="VIR28" s="38"/>
      <c r="VIS28" s="38"/>
      <c r="VIT28" s="38"/>
      <c r="VIU28" s="38"/>
      <c r="VIV28" s="38"/>
      <c r="VIW28" s="38"/>
      <c r="VIX28" s="38"/>
      <c r="VIY28" s="38"/>
      <c r="VIZ28" s="38"/>
      <c r="VJA28" s="38"/>
      <c r="VJB28" s="38"/>
      <c r="VJC28" s="38"/>
      <c r="VJD28" s="38"/>
      <c r="VJE28" s="38"/>
      <c r="VJF28" s="38"/>
      <c r="VJG28" s="38"/>
      <c r="VJH28" s="38"/>
      <c r="VJI28" s="38"/>
      <c r="VJJ28" s="38"/>
      <c r="VJK28" s="38"/>
      <c r="VJL28" s="38"/>
      <c r="VJM28" s="38"/>
      <c r="VJN28" s="38"/>
      <c r="VJO28" s="38"/>
      <c r="VJP28" s="38"/>
      <c r="VJQ28" s="38"/>
      <c r="VJR28" s="38"/>
      <c r="VJS28" s="38"/>
      <c r="VJT28" s="38"/>
      <c r="VJU28" s="38"/>
      <c r="VJV28" s="38"/>
      <c r="VJW28" s="38"/>
      <c r="VJX28" s="38"/>
      <c r="VJY28" s="38"/>
      <c r="VJZ28" s="38"/>
      <c r="VKA28" s="38"/>
      <c r="VKB28" s="38"/>
      <c r="VKC28" s="38"/>
      <c r="VKD28" s="38"/>
      <c r="VKE28" s="38"/>
      <c r="VKF28" s="38"/>
      <c r="VKG28" s="38"/>
      <c r="VKH28" s="38"/>
      <c r="VKI28" s="38"/>
      <c r="VKJ28" s="38"/>
      <c r="VKK28" s="38"/>
      <c r="VKL28" s="38"/>
      <c r="VKM28" s="38"/>
      <c r="VKN28" s="38"/>
      <c r="VKO28" s="38"/>
      <c r="VKP28" s="38"/>
      <c r="VKQ28" s="38"/>
      <c r="VKR28" s="38"/>
      <c r="VKS28" s="38"/>
      <c r="VKT28" s="38"/>
      <c r="VKU28" s="38"/>
      <c r="VKV28" s="38"/>
      <c r="VKW28" s="38"/>
      <c r="VKX28" s="38"/>
      <c r="VKY28" s="38"/>
      <c r="VKZ28" s="38"/>
      <c r="VLA28" s="38"/>
      <c r="VLB28" s="38"/>
      <c r="VLC28" s="38"/>
      <c r="VLD28" s="38"/>
      <c r="VLE28" s="38"/>
      <c r="VLF28" s="38"/>
      <c r="VLG28" s="38"/>
      <c r="VLH28" s="38"/>
      <c r="VLI28" s="38"/>
      <c r="VLJ28" s="38"/>
      <c r="VLK28" s="38"/>
      <c r="VLL28" s="38"/>
      <c r="VLM28" s="38"/>
      <c r="VLN28" s="38"/>
      <c r="VLO28" s="38"/>
      <c r="VLP28" s="38"/>
      <c r="VLQ28" s="38"/>
      <c r="VLR28" s="38"/>
      <c r="VLS28" s="38"/>
      <c r="VLT28" s="38"/>
      <c r="VLU28" s="38"/>
      <c r="VLV28" s="38"/>
      <c r="VLW28" s="38"/>
      <c r="VLX28" s="38"/>
      <c r="VLY28" s="38"/>
      <c r="VLZ28" s="38"/>
      <c r="VMA28" s="38"/>
      <c r="VMB28" s="38"/>
      <c r="VMC28" s="38"/>
      <c r="VMD28" s="38"/>
      <c r="VME28" s="38"/>
      <c r="VMF28" s="38"/>
      <c r="VMG28" s="38"/>
      <c r="VMH28" s="38"/>
      <c r="VMI28" s="38"/>
      <c r="VMJ28" s="38"/>
      <c r="VMK28" s="38"/>
      <c r="VML28" s="38"/>
      <c r="VMM28" s="38"/>
      <c r="VMN28" s="38"/>
      <c r="VMO28" s="38"/>
      <c r="VMP28" s="38"/>
      <c r="VMQ28" s="38"/>
      <c r="VMR28" s="38"/>
      <c r="VMS28" s="38"/>
      <c r="VMT28" s="38"/>
      <c r="VMU28" s="38"/>
      <c r="VMV28" s="38"/>
      <c r="VMW28" s="38"/>
      <c r="VMX28" s="38"/>
      <c r="VMY28" s="38"/>
      <c r="VMZ28" s="38"/>
      <c r="VNA28" s="38"/>
      <c r="VNB28" s="38"/>
      <c r="VNC28" s="38"/>
      <c r="VND28" s="38"/>
      <c r="VNE28" s="38"/>
      <c r="VNF28" s="38"/>
      <c r="VNG28" s="38"/>
      <c r="VNH28" s="38"/>
      <c r="VNI28" s="38"/>
      <c r="VNJ28" s="38"/>
      <c r="VNK28" s="38"/>
      <c r="VNL28" s="38"/>
      <c r="VNM28" s="38"/>
      <c r="VNN28" s="38"/>
      <c r="VNO28" s="38"/>
      <c r="VNP28" s="38"/>
      <c r="VNQ28" s="38"/>
      <c r="VNR28" s="38"/>
      <c r="VNS28" s="38"/>
      <c r="VNT28" s="38"/>
      <c r="VNU28" s="38"/>
      <c r="VNV28" s="38"/>
      <c r="VNW28" s="38"/>
      <c r="VNX28" s="38"/>
      <c r="VNY28" s="38"/>
      <c r="VNZ28" s="38"/>
      <c r="VOA28" s="38"/>
      <c r="VOB28" s="38"/>
      <c r="VOC28" s="38"/>
      <c r="VOD28" s="38"/>
      <c r="VOE28" s="38"/>
      <c r="VOF28" s="38"/>
      <c r="VOG28" s="38"/>
      <c r="VOH28" s="38"/>
      <c r="VOI28" s="38"/>
      <c r="VOJ28" s="38"/>
      <c r="VOK28" s="38"/>
      <c r="VOL28" s="38"/>
      <c r="VOM28" s="38"/>
      <c r="VON28" s="38"/>
      <c r="VOO28" s="38"/>
      <c r="VOP28" s="38"/>
      <c r="VOQ28" s="38"/>
      <c r="VOR28" s="38"/>
      <c r="VOS28" s="38"/>
      <c r="VOT28" s="38"/>
      <c r="VOU28" s="38"/>
      <c r="VOV28" s="38"/>
      <c r="VOW28" s="38"/>
      <c r="VOX28" s="38"/>
      <c r="VOY28" s="38"/>
      <c r="VOZ28" s="38"/>
      <c r="VPA28" s="38"/>
      <c r="VPB28" s="38"/>
      <c r="VPC28" s="38"/>
      <c r="VPD28" s="38"/>
      <c r="VPE28" s="38"/>
      <c r="VPF28" s="38"/>
      <c r="VPG28" s="38"/>
      <c r="VPH28" s="38"/>
      <c r="VPI28" s="38"/>
      <c r="VPJ28" s="38"/>
      <c r="VPK28" s="38"/>
      <c r="VPL28" s="38"/>
      <c r="VPM28" s="38"/>
      <c r="VPN28" s="38"/>
      <c r="VPO28" s="38"/>
      <c r="VPP28" s="38"/>
      <c r="VPQ28" s="38"/>
      <c r="VPR28" s="38"/>
      <c r="VPS28" s="38"/>
      <c r="VPT28" s="38"/>
      <c r="VPU28" s="38"/>
      <c r="VPV28" s="38"/>
      <c r="VPW28" s="38"/>
      <c r="VPX28" s="38"/>
      <c r="VPY28" s="38"/>
      <c r="VPZ28" s="38"/>
      <c r="VQA28" s="38"/>
      <c r="VQB28" s="38"/>
      <c r="VQC28" s="38"/>
      <c r="VQD28" s="38"/>
      <c r="VQE28" s="38"/>
      <c r="VQF28" s="38"/>
      <c r="VQG28" s="38"/>
      <c r="VQH28" s="38"/>
      <c r="VQI28" s="38"/>
      <c r="VQJ28" s="38"/>
      <c r="VQK28" s="38"/>
      <c r="VQL28" s="38"/>
      <c r="VQM28" s="38"/>
      <c r="VQN28" s="38"/>
      <c r="VQO28" s="38"/>
      <c r="VQP28" s="38"/>
      <c r="VQQ28" s="38"/>
      <c r="VQR28" s="38"/>
      <c r="VQS28" s="38"/>
      <c r="VQT28" s="38"/>
      <c r="VQU28" s="38"/>
      <c r="VQV28" s="38"/>
      <c r="VQW28" s="38"/>
      <c r="VQX28" s="38"/>
      <c r="VQY28" s="38"/>
      <c r="VQZ28" s="38"/>
      <c r="VRA28" s="38"/>
      <c r="VRB28" s="38"/>
      <c r="VRC28" s="38"/>
      <c r="VRD28" s="38"/>
      <c r="VRE28" s="38"/>
      <c r="VRF28" s="38"/>
      <c r="VRG28" s="38"/>
      <c r="VRH28" s="38"/>
      <c r="VRI28" s="38"/>
      <c r="VRJ28" s="38"/>
      <c r="VRK28" s="38"/>
      <c r="VRL28" s="38"/>
      <c r="VRM28" s="38"/>
      <c r="VRN28" s="38"/>
      <c r="VRO28" s="38"/>
      <c r="VRP28" s="38"/>
      <c r="VRQ28" s="38"/>
      <c r="VRR28" s="38"/>
      <c r="VRS28" s="38"/>
      <c r="VRT28" s="38"/>
      <c r="VRU28" s="38"/>
      <c r="VRV28" s="38"/>
      <c r="VRW28" s="38"/>
      <c r="VRX28" s="38"/>
      <c r="VRY28" s="38"/>
      <c r="VRZ28" s="38"/>
      <c r="VSA28" s="38"/>
      <c r="VSB28" s="38"/>
      <c r="VSC28" s="38"/>
      <c r="VSD28" s="38"/>
      <c r="VSE28" s="38"/>
      <c r="VSF28" s="38"/>
      <c r="VSG28" s="38"/>
      <c r="VSH28" s="38"/>
      <c r="VSI28" s="38"/>
      <c r="VSJ28" s="38"/>
      <c r="VSK28" s="38"/>
      <c r="VSL28" s="38"/>
      <c r="VSM28" s="38"/>
      <c r="VSN28" s="38"/>
      <c r="VSO28" s="38"/>
      <c r="VSP28" s="38"/>
      <c r="VSQ28" s="38"/>
      <c r="VSR28" s="38"/>
      <c r="VSS28" s="38"/>
      <c r="VST28" s="38"/>
      <c r="VSU28" s="38"/>
      <c r="VSV28" s="38"/>
      <c r="VSW28" s="38"/>
      <c r="VSX28" s="38"/>
      <c r="VSY28" s="38"/>
      <c r="VSZ28" s="38"/>
      <c r="VTA28" s="38"/>
      <c r="VTB28" s="38"/>
      <c r="VTC28" s="38"/>
      <c r="VTD28" s="38"/>
      <c r="VTE28" s="38"/>
      <c r="VTF28" s="38"/>
      <c r="VTG28" s="38"/>
      <c r="VTH28" s="38"/>
      <c r="VTI28" s="38"/>
      <c r="VTJ28" s="38"/>
      <c r="VTK28" s="38"/>
      <c r="VTL28" s="38"/>
      <c r="VTM28" s="38"/>
      <c r="VTN28" s="38"/>
      <c r="VTO28" s="38"/>
      <c r="VTP28" s="38"/>
      <c r="VTQ28" s="38"/>
      <c r="VTR28" s="38"/>
      <c r="VTS28" s="38"/>
      <c r="VTT28" s="38"/>
      <c r="VTU28" s="38"/>
      <c r="VTV28" s="38"/>
      <c r="VTW28" s="38"/>
      <c r="VTX28" s="38"/>
      <c r="VTY28" s="38"/>
      <c r="VTZ28" s="38"/>
      <c r="VUA28" s="38"/>
      <c r="VUB28" s="38"/>
      <c r="VUC28" s="38"/>
      <c r="VUD28" s="38"/>
      <c r="VUE28" s="38"/>
      <c r="VUF28" s="38"/>
      <c r="VUG28" s="38"/>
      <c r="VUH28" s="38"/>
      <c r="VUI28" s="38"/>
      <c r="VUJ28" s="38"/>
      <c r="VUK28" s="38"/>
      <c r="VUL28" s="38"/>
      <c r="VUM28" s="38"/>
      <c r="VUN28" s="38"/>
      <c r="VUO28" s="38"/>
      <c r="VUP28" s="38"/>
      <c r="VUQ28" s="38"/>
      <c r="VUR28" s="38"/>
      <c r="VUS28" s="38"/>
      <c r="VUT28" s="38"/>
      <c r="VUU28" s="38"/>
      <c r="VUV28" s="38"/>
      <c r="VUW28" s="38"/>
      <c r="VUX28" s="38"/>
      <c r="VUY28" s="38"/>
      <c r="VUZ28" s="38"/>
      <c r="VVA28" s="38"/>
      <c r="VVB28" s="38"/>
      <c r="VVC28" s="38"/>
      <c r="VVD28" s="38"/>
      <c r="VVE28" s="38"/>
      <c r="VVF28" s="38"/>
      <c r="VVG28" s="38"/>
      <c r="VVH28" s="38"/>
      <c r="VVI28" s="38"/>
      <c r="VVJ28" s="38"/>
      <c r="VVK28" s="38"/>
      <c r="VVL28" s="38"/>
      <c r="VVM28" s="38"/>
      <c r="VVN28" s="38"/>
      <c r="VVO28" s="38"/>
      <c r="VVP28" s="38"/>
      <c r="VVQ28" s="38"/>
      <c r="VVR28" s="38"/>
      <c r="VVS28" s="38"/>
      <c r="VVT28" s="38"/>
      <c r="VVU28" s="38"/>
      <c r="VVV28" s="38"/>
      <c r="VVW28" s="38"/>
      <c r="VVX28" s="38"/>
      <c r="VVY28" s="38"/>
      <c r="VVZ28" s="38"/>
      <c r="VWA28" s="38"/>
      <c r="VWB28" s="38"/>
      <c r="VWC28" s="38"/>
      <c r="VWD28" s="38"/>
      <c r="VWE28" s="38"/>
      <c r="VWF28" s="38"/>
      <c r="VWG28" s="38"/>
      <c r="VWH28" s="38"/>
      <c r="VWI28" s="38"/>
      <c r="VWJ28" s="38"/>
      <c r="VWK28" s="38"/>
      <c r="VWL28" s="38"/>
      <c r="VWM28" s="38"/>
      <c r="VWN28" s="38"/>
      <c r="VWO28" s="38"/>
      <c r="VWP28" s="38"/>
      <c r="VWQ28" s="38"/>
      <c r="VWR28" s="38"/>
      <c r="VWS28" s="38"/>
      <c r="VWT28" s="38"/>
      <c r="VWU28" s="38"/>
      <c r="VWV28" s="38"/>
      <c r="VWW28" s="38"/>
      <c r="VWX28" s="38"/>
      <c r="VWY28" s="38"/>
      <c r="VWZ28" s="38"/>
      <c r="VXA28" s="38"/>
      <c r="VXB28" s="38"/>
      <c r="VXC28" s="38"/>
      <c r="VXD28" s="38"/>
      <c r="VXE28" s="38"/>
      <c r="VXF28" s="38"/>
      <c r="VXG28" s="38"/>
      <c r="VXH28" s="38"/>
      <c r="VXI28" s="38"/>
      <c r="VXJ28" s="38"/>
      <c r="VXK28" s="38"/>
      <c r="VXL28" s="38"/>
      <c r="VXM28" s="38"/>
      <c r="VXN28" s="38"/>
      <c r="VXO28" s="38"/>
      <c r="VXP28" s="38"/>
      <c r="VXQ28" s="38"/>
      <c r="VXR28" s="38"/>
      <c r="VXS28" s="38"/>
      <c r="VXT28" s="38"/>
      <c r="VXU28" s="38"/>
      <c r="VXV28" s="38"/>
      <c r="VXW28" s="38"/>
      <c r="VXX28" s="38"/>
      <c r="VXY28" s="38"/>
      <c r="VXZ28" s="38"/>
      <c r="VYA28" s="38"/>
      <c r="VYB28" s="38"/>
      <c r="VYC28" s="38"/>
      <c r="VYD28" s="38"/>
      <c r="VYE28" s="38"/>
      <c r="VYF28" s="38"/>
      <c r="VYG28" s="38"/>
      <c r="VYH28" s="38"/>
      <c r="VYI28" s="38"/>
      <c r="VYJ28" s="38"/>
      <c r="VYK28" s="38"/>
      <c r="VYL28" s="38"/>
      <c r="VYM28" s="38"/>
      <c r="VYN28" s="38"/>
      <c r="VYO28" s="38"/>
      <c r="VYP28" s="38"/>
      <c r="VYQ28" s="38"/>
      <c r="VYR28" s="38"/>
      <c r="VYS28" s="38"/>
      <c r="VYT28" s="38"/>
      <c r="VYU28" s="38"/>
      <c r="VYV28" s="38"/>
      <c r="VYW28" s="38"/>
      <c r="VYX28" s="38"/>
      <c r="VYY28" s="38"/>
      <c r="VYZ28" s="38"/>
      <c r="VZA28" s="38"/>
      <c r="VZB28" s="38"/>
      <c r="VZC28" s="38"/>
      <c r="VZD28" s="38"/>
      <c r="VZE28" s="38"/>
      <c r="VZF28" s="38"/>
      <c r="VZG28" s="38"/>
      <c r="VZH28" s="38"/>
      <c r="VZI28" s="38"/>
      <c r="VZJ28" s="38"/>
      <c r="VZK28" s="38"/>
      <c r="VZL28" s="38"/>
      <c r="VZM28" s="38"/>
      <c r="VZN28" s="38"/>
      <c r="VZO28" s="38"/>
      <c r="VZP28" s="38"/>
      <c r="VZQ28" s="38"/>
      <c r="VZR28" s="38"/>
      <c r="VZS28" s="38"/>
      <c r="VZT28" s="38"/>
      <c r="VZU28" s="38"/>
      <c r="VZV28" s="38"/>
      <c r="VZW28" s="38"/>
      <c r="VZX28" s="38"/>
      <c r="VZY28" s="38"/>
      <c r="VZZ28" s="38"/>
      <c r="WAA28" s="38"/>
      <c r="WAB28" s="38"/>
      <c r="WAC28" s="38"/>
      <c r="WAD28" s="38"/>
      <c r="WAE28" s="38"/>
      <c r="WAF28" s="38"/>
      <c r="WAG28" s="38"/>
      <c r="WAH28" s="38"/>
      <c r="WAI28" s="38"/>
      <c r="WAJ28" s="38"/>
      <c r="WAK28" s="38"/>
      <c r="WAL28" s="38"/>
      <c r="WAM28" s="38"/>
      <c r="WAN28" s="38"/>
      <c r="WAO28" s="38"/>
      <c r="WAP28" s="38"/>
      <c r="WAQ28" s="38"/>
      <c r="WAR28" s="38"/>
      <c r="WAS28" s="38"/>
      <c r="WAT28" s="38"/>
      <c r="WAU28" s="38"/>
      <c r="WAV28" s="38"/>
      <c r="WAW28" s="38"/>
      <c r="WAX28" s="38"/>
      <c r="WAY28" s="38"/>
      <c r="WAZ28" s="38"/>
      <c r="WBA28" s="38"/>
      <c r="WBB28" s="38"/>
      <c r="WBC28" s="38"/>
      <c r="WBD28" s="38"/>
      <c r="WBE28" s="38"/>
      <c r="WBF28" s="38"/>
      <c r="WBG28" s="38"/>
      <c r="WBH28" s="38"/>
      <c r="WBI28" s="38"/>
      <c r="WBJ28" s="38"/>
      <c r="WBK28" s="38"/>
      <c r="WBL28" s="38"/>
      <c r="WBM28" s="38"/>
      <c r="WBN28" s="38"/>
      <c r="WBO28" s="38"/>
      <c r="WBP28" s="38"/>
      <c r="WBQ28" s="38"/>
      <c r="WBR28" s="38"/>
      <c r="WBS28" s="38"/>
      <c r="WBT28" s="38"/>
      <c r="WBU28" s="38"/>
      <c r="WBV28" s="38"/>
      <c r="WBW28" s="38"/>
      <c r="WBX28" s="38"/>
      <c r="WBY28" s="38"/>
      <c r="WBZ28" s="38"/>
      <c r="WCA28" s="38"/>
      <c r="WCB28" s="38"/>
      <c r="WCC28" s="38"/>
      <c r="WCD28" s="38"/>
      <c r="WCE28" s="38"/>
      <c r="WCF28" s="38"/>
      <c r="WCG28" s="38"/>
      <c r="WCH28" s="38"/>
      <c r="WCI28" s="38"/>
      <c r="WCJ28" s="38"/>
      <c r="WCK28" s="38"/>
      <c r="WCL28" s="38"/>
      <c r="WCM28" s="38"/>
      <c r="WCN28" s="38"/>
      <c r="WCO28" s="38"/>
      <c r="WCP28" s="38"/>
      <c r="WCQ28" s="38"/>
      <c r="WCR28" s="38"/>
      <c r="WCS28" s="38"/>
      <c r="WCT28" s="38"/>
      <c r="WCU28" s="38"/>
      <c r="WCV28" s="38"/>
      <c r="WCW28" s="38"/>
      <c r="WCX28" s="38"/>
      <c r="WCY28" s="38"/>
      <c r="WCZ28" s="38"/>
      <c r="WDA28" s="38"/>
      <c r="WDB28" s="38"/>
      <c r="WDC28" s="38"/>
      <c r="WDD28" s="38"/>
      <c r="WDE28" s="38"/>
      <c r="WDF28" s="38"/>
      <c r="WDG28" s="38"/>
      <c r="WDH28" s="38"/>
      <c r="WDI28" s="38"/>
      <c r="WDJ28" s="38"/>
      <c r="WDK28" s="38"/>
      <c r="WDL28" s="38"/>
      <c r="WDM28" s="38"/>
      <c r="WDN28" s="38"/>
      <c r="WDO28" s="38"/>
      <c r="WDP28" s="38"/>
      <c r="WDQ28" s="38"/>
      <c r="WDR28" s="38"/>
      <c r="WDS28" s="38"/>
      <c r="WDT28" s="38"/>
      <c r="WDU28" s="38"/>
      <c r="WDV28" s="38"/>
      <c r="WDW28" s="38"/>
      <c r="WDX28" s="38"/>
      <c r="WDY28" s="38"/>
      <c r="WDZ28" s="38"/>
      <c r="WEA28" s="38"/>
      <c r="WEB28" s="38"/>
      <c r="WEC28" s="38"/>
      <c r="WED28" s="38"/>
      <c r="WEE28" s="38"/>
      <c r="WEF28" s="38"/>
      <c r="WEG28" s="38"/>
      <c r="WEH28" s="38"/>
      <c r="WEI28" s="38"/>
      <c r="WEJ28" s="38"/>
      <c r="WEK28" s="38"/>
      <c r="WEL28" s="38"/>
      <c r="WEM28" s="38"/>
      <c r="WEN28" s="38"/>
      <c r="WEO28" s="38"/>
      <c r="WEP28" s="38"/>
      <c r="WEQ28" s="38"/>
      <c r="WER28" s="38"/>
      <c r="WES28" s="38"/>
      <c r="WET28" s="38"/>
      <c r="WEU28" s="38"/>
      <c r="WEV28" s="38"/>
      <c r="WEW28" s="38"/>
      <c r="WEX28" s="38"/>
      <c r="WEY28" s="38"/>
      <c r="WEZ28" s="38"/>
      <c r="WFA28" s="38"/>
      <c r="WFB28" s="38"/>
      <c r="WFC28" s="38"/>
      <c r="WFD28" s="38"/>
      <c r="WFE28" s="38"/>
      <c r="WFF28" s="38"/>
      <c r="WFG28" s="38"/>
      <c r="WFH28" s="38"/>
      <c r="WFI28" s="38"/>
      <c r="WFJ28" s="38"/>
      <c r="WFK28" s="38"/>
      <c r="WFL28" s="38"/>
      <c r="WFM28" s="38"/>
      <c r="WFN28" s="38"/>
      <c r="WFO28" s="38"/>
      <c r="WFP28" s="38"/>
      <c r="WFQ28" s="38"/>
      <c r="WFR28" s="38"/>
      <c r="WFS28" s="38"/>
      <c r="WFT28" s="38"/>
      <c r="WFU28" s="38"/>
      <c r="WFV28" s="38"/>
      <c r="WFW28" s="38"/>
      <c r="WFX28" s="38"/>
      <c r="WFY28" s="38"/>
      <c r="WFZ28" s="38"/>
      <c r="WGA28" s="38"/>
      <c r="WGB28" s="38"/>
      <c r="WGC28" s="38"/>
      <c r="WGD28" s="38"/>
      <c r="WGE28" s="38"/>
      <c r="WGF28" s="38"/>
      <c r="WGG28" s="38"/>
      <c r="WGH28" s="38"/>
      <c r="WGI28" s="38"/>
      <c r="WGJ28" s="38"/>
      <c r="WGK28" s="38"/>
      <c r="WGL28" s="38"/>
      <c r="WGM28" s="38"/>
      <c r="WGN28" s="38"/>
      <c r="WGO28" s="38"/>
      <c r="WGP28" s="38"/>
      <c r="WGQ28" s="38"/>
      <c r="WGR28" s="38"/>
      <c r="WGS28" s="38"/>
      <c r="WGT28" s="38"/>
      <c r="WGU28" s="38"/>
      <c r="WGV28" s="38"/>
      <c r="WGW28" s="38"/>
      <c r="WGX28" s="38"/>
      <c r="WGY28" s="38"/>
      <c r="WGZ28" s="38"/>
      <c r="WHA28" s="38"/>
      <c r="WHB28" s="38"/>
      <c r="WHC28" s="38"/>
      <c r="WHD28" s="38"/>
      <c r="WHE28" s="38"/>
      <c r="WHF28" s="38"/>
      <c r="WHG28" s="38"/>
      <c r="WHH28" s="38"/>
      <c r="WHI28" s="38"/>
      <c r="WHJ28" s="38"/>
      <c r="WHK28" s="38"/>
      <c r="WHL28" s="38"/>
      <c r="WHM28" s="38"/>
      <c r="WHN28" s="38"/>
      <c r="WHO28" s="38"/>
      <c r="WHP28" s="38"/>
      <c r="WHQ28" s="38"/>
      <c r="WHR28" s="38"/>
      <c r="WHS28" s="38"/>
      <c r="WHT28" s="38"/>
      <c r="WHU28" s="38"/>
      <c r="WHV28" s="38"/>
      <c r="WHW28" s="38"/>
      <c r="WHX28" s="38"/>
      <c r="WHY28" s="38"/>
      <c r="WHZ28" s="38"/>
      <c r="WIA28" s="38"/>
      <c r="WIB28" s="38"/>
      <c r="WIC28" s="38"/>
      <c r="WID28" s="38"/>
      <c r="WIE28" s="38"/>
      <c r="WIF28" s="38"/>
      <c r="WIG28" s="38"/>
      <c r="WIH28" s="38"/>
      <c r="WII28" s="38"/>
      <c r="WIJ28" s="38"/>
      <c r="WIK28" s="38"/>
      <c r="WIL28" s="38"/>
      <c r="WIM28" s="38"/>
      <c r="WIN28" s="38"/>
      <c r="WIO28" s="38"/>
      <c r="WIP28" s="38"/>
      <c r="WIQ28" s="38"/>
      <c r="WIR28" s="38"/>
      <c r="WIS28" s="38"/>
      <c r="WIT28" s="38"/>
      <c r="WIU28" s="38"/>
      <c r="WIV28" s="38"/>
      <c r="WIW28" s="38"/>
      <c r="WIX28" s="38"/>
      <c r="WIY28" s="38"/>
      <c r="WIZ28" s="38"/>
      <c r="WJA28" s="38"/>
      <c r="WJB28" s="38"/>
      <c r="WJC28" s="38"/>
      <c r="WJD28" s="38"/>
      <c r="WJE28" s="38"/>
      <c r="WJF28" s="38"/>
      <c r="WJG28" s="38"/>
      <c r="WJH28" s="38"/>
      <c r="WJI28" s="38"/>
      <c r="WJJ28" s="38"/>
      <c r="WJK28" s="38"/>
      <c r="WJL28" s="38"/>
      <c r="WJM28" s="38"/>
      <c r="WJN28" s="38"/>
      <c r="WJO28" s="38"/>
      <c r="WJP28" s="38"/>
      <c r="WJQ28" s="38"/>
      <c r="WJR28" s="38"/>
      <c r="WJS28" s="38"/>
      <c r="WJT28" s="38"/>
      <c r="WJU28" s="38"/>
      <c r="WJV28" s="38"/>
      <c r="WJW28" s="38"/>
      <c r="WJX28" s="38"/>
      <c r="WJY28" s="38"/>
      <c r="WJZ28" s="38"/>
      <c r="WKA28" s="38"/>
      <c r="WKB28" s="38"/>
      <c r="WKC28" s="38"/>
      <c r="WKD28" s="38"/>
      <c r="WKE28" s="38"/>
      <c r="WKF28" s="38"/>
      <c r="WKG28" s="38"/>
      <c r="WKH28" s="38"/>
      <c r="WKI28" s="38"/>
      <c r="WKJ28" s="38"/>
      <c r="WKK28" s="38"/>
      <c r="WKL28" s="38"/>
      <c r="WKM28" s="38"/>
      <c r="WKN28" s="38"/>
      <c r="WKO28" s="38"/>
      <c r="WKP28" s="38"/>
      <c r="WKQ28" s="38"/>
      <c r="WKR28" s="38"/>
      <c r="WKS28" s="38"/>
      <c r="WKT28" s="38"/>
      <c r="WKU28" s="38"/>
      <c r="WKV28" s="38"/>
      <c r="WKW28" s="38"/>
      <c r="WKX28" s="38"/>
      <c r="WKY28" s="38"/>
      <c r="WKZ28" s="38"/>
      <c r="WLA28" s="38"/>
      <c r="WLB28" s="38"/>
      <c r="WLC28" s="38"/>
      <c r="WLD28" s="38"/>
      <c r="WLE28" s="38"/>
      <c r="WLF28" s="38"/>
      <c r="WLG28" s="38"/>
      <c r="WLH28" s="38"/>
      <c r="WLI28" s="38"/>
      <c r="WLJ28" s="38"/>
      <c r="WLK28" s="38"/>
      <c r="WLL28" s="38"/>
      <c r="WLM28" s="38"/>
      <c r="WLN28" s="38"/>
      <c r="WLO28" s="38"/>
      <c r="WLP28" s="38"/>
      <c r="WLQ28" s="38"/>
      <c r="WLR28" s="38"/>
      <c r="WLS28" s="38"/>
      <c r="WLT28" s="38"/>
      <c r="WLU28" s="38"/>
      <c r="WLV28" s="38"/>
      <c r="WLW28" s="38"/>
      <c r="WLX28" s="38"/>
      <c r="WLY28" s="38"/>
      <c r="WLZ28" s="38"/>
      <c r="WMA28" s="38"/>
      <c r="WMB28" s="38"/>
      <c r="WMC28" s="38"/>
      <c r="WMD28" s="38"/>
      <c r="WME28" s="38"/>
      <c r="WMF28" s="38"/>
      <c r="WMG28" s="38"/>
      <c r="WMH28" s="38"/>
      <c r="WMI28" s="38"/>
      <c r="WMJ28" s="38"/>
      <c r="WMK28" s="38"/>
      <c r="WML28" s="38"/>
      <c r="WMM28" s="38"/>
      <c r="WMN28" s="38"/>
      <c r="WMO28" s="38"/>
      <c r="WMP28" s="38"/>
      <c r="WMQ28" s="38"/>
      <c r="WMR28" s="38"/>
      <c r="WMS28" s="38"/>
      <c r="WMT28" s="38"/>
      <c r="WMU28" s="38"/>
      <c r="WMV28" s="38"/>
      <c r="WMW28" s="38"/>
      <c r="WMX28" s="38"/>
      <c r="WMY28" s="38"/>
      <c r="WMZ28" s="38"/>
      <c r="WNA28" s="38"/>
      <c r="WNB28" s="38"/>
      <c r="WNC28" s="38"/>
      <c r="WND28" s="38"/>
      <c r="WNE28" s="38"/>
      <c r="WNF28" s="38"/>
      <c r="WNG28" s="38"/>
      <c r="WNH28" s="38"/>
      <c r="WNI28" s="38"/>
      <c r="WNJ28" s="38"/>
      <c r="WNK28" s="38"/>
      <c r="WNL28" s="38"/>
      <c r="WNM28" s="38"/>
      <c r="WNN28" s="38"/>
      <c r="WNO28" s="38"/>
      <c r="WNP28" s="38"/>
      <c r="WNQ28" s="38"/>
      <c r="WNR28" s="38"/>
      <c r="WNS28" s="38"/>
      <c r="WNT28" s="38"/>
      <c r="WNU28" s="38"/>
      <c r="WNV28" s="38"/>
      <c r="WNW28" s="38"/>
      <c r="WNX28" s="38"/>
      <c r="WNY28" s="38"/>
      <c r="WNZ28" s="38"/>
      <c r="WOA28" s="38"/>
      <c r="WOB28" s="38"/>
      <c r="WOC28" s="38"/>
      <c r="WOD28" s="38"/>
      <c r="WOE28" s="38"/>
      <c r="WOF28" s="38"/>
      <c r="WOG28" s="38"/>
      <c r="WOH28" s="38"/>
      <c r="WOI28" s="38"/>
      <c r="WOJ28" s="38"/>
      <c r="WOK28" s="38"/>
      <c r="WOL28" s="38"/>
      <c r="WOM28" s="38"/>
      <c r="WON28" s="38"/>
      <c r="WOO28" s="38"/>
      <c r="WOP28" s="38"/>
      <c r="WOQ28" s="38"/>
      <c r="WOR28" s="38"/>
      <c r="WOS28" s="38"/>
      <c r="WOT28" s="38"/>
      <c r="WOU28" s="38"/>
      <c r="WOV28" s="38"/>
      <c r="WOW28" s="38"/>
      <c r="WOX28" s="38"/>
      <c r="WOY28" s="38"/>
      <c r="WOZ28" s="38"/>
      <c r="WPA28" s="38"/>
      <c r="WPB28" s="38"/>
      <c r="WPC28" s="38"/>
      <c r="WPD28" s="38"/>
      <c r="WPE28" s="38"/>
      <c r="WPF28" s="38"/>
      <c r="WPG28" s="38"/>
      <c r="WPH28" s="38"/>
      <c r="WPI28" s="38"/>
      <c r="WPJ28" s="38"/>
      <c r="WPK28" s="38"/>
      <c r="WPL28" s="38"/>
      <c r="WPM28" s="38"/>
      <c r="WPN28" s="38"/>
      <c r="WPO28" s="38"/>
      <c r="WPP28" s="38"/>
      <c r="WPQ28" s="38"/>
      <c r="WPR28" s="38"/>
      <c r="WPS28" s="38"/>
      <c r="WPT28" s="38"/>
      <c r="WPU28" s="38"/>
      <c r="WPV28" s="38"/>
      <c r="WPW28" s="38"/>
      <c r="WPX28" s="38"/>
      <c r="WPY28" s="38"/>
      <c r="WPZ28" s="38"/>
      <c r="WQA28" s="38"/>
      <c r="WQB28" s="38"/>
      <c r="WQC28" s="38"/>
      <c r="WQD28" s="38"/>
      <c r="WQE28" s="38"/>
      <c r="WQF28" s="38"/>
      <c r="WQG28" s="38"/>
      <c r="WQH28" s="38"/>
      <c r="WQI28" s="38"/>
      <c r="WQJ28" s="38"/>
      <c r="WQK28" s="38"/>
      <c r="WQL28" s="38"/>
      <c r="WQM28" s="38"/>
      <c r="WQN28" s="38"/>
      <c r="WQO28" s="38"/>
      <c r="WQP28" s="38"/>
      <c r="WQQ28" s="38"/>
      <c r="WQR28" s="38"/>
      <c r="WQS28" s="38"/>
      <c r="WQT28" s="38"/>
      <c r="WQU28" s="38"/>
      <c r="WQV28" s="38"/>
      <c r="WQW28" s="38"/>
      <c r="WQX28" s="38"/>
      <c r="WQY28" s="38"/>
      <c r="WQZ28" s="38"/>
      <c r="WRA28" s="38"/>
      <c r="WRB28" s="38"/>
      <c r="WRC28" s="38"/>
      <c r="WRD28" s="38"/>
      <c r="WRE28" s="38"/>
      <c r="WRF28" s="38"/>
      <c r="WRG28" s="38"/>
      <c r="WRH28" s="38"/>
      <c r="WRI28" s="38"/>
      <c r="WRJ28" s="38"/>
      <c r="WRK28" s="38"/>
      <c r="WRL28" s="38"/>
      <c r="WRM28" s="38"/>
      <c r="WRN28" s="38"/>
      <c r="WRO28" s="38"/>
      <c r="WRP28" s="38"/>
      <c r="WRQ28" s="38"/>
      <c r="WRR28" s="38"/>
      <c r="WRS28" s="38"/>
      <c r="WRT28" s="38"/>
      <c r="WRU28" s="38"/>
      <c r="WRV28" s="38"/>
      <c r="WRW28" s="38"/>
      <c r="WRX28" s="38"/>
      <c r="WRY28" s="38"/>
      <c r="WRZ28" s="38"/>
      <c r="WSA28" s="38"/>
      <c r="WSB28" s="38"/>
      <c r="WSC28" s="38"/>
      <c r="WSD28" s="38"/>
      <c r="WSE28" s="38"/>
      <c r="WSF28" s="38"/>
      <c r="WSG28" s="38"/>
      <c r="WSH28" s="38"/>
      <c r="WSI28" s="38"/>
      <c r="WSJ28" s="38"/>
      <c r="WSK28" s="38"/>
      <c r="WSL28" s="38"/>
      <c r="WSM28" s="38"/>
      <c r="WSN28" s="38"/>
      <c r="WSO28" s="38"/>
      <c r="WSP28" s="38"/>
      <c r="WSQ28" s="38"/>
      <c r="WSR28" s="38"/>
      <c r="WSS28" s="38"/>
      <c r="WST28" s="38"/>
      <c r="WSU28" s="38"/>
      <c r="WSV28" s="38"/>
      <c r="WSW28" s="38"/>
      <c r="WSX28" s="38"/>
      <c r="WSY28" s="38"/>
      <c r="WSZ28" s="38"/>
      <c r="WTA28" s="38"/>
      <c r="WTB28" s="38"/>
      <c r="WTC28" s="38"/>
      <c r="WTD28" s="38"/>
      <c r="WTE28" s="38"/>
      <c r="WTF28" s="38"/>
      <c r="WTG28" s="38"/>
      <c r="WTH28" s="38"/>
      <c r="WTI28" s="38"/>
      <c r="WTJ28" s="38"/>
      <c r="WTK28" s="38"/>
      <c r="WTL28" s="38"/>
      <c r="WTM28" s="38"/>
      <c r="WTN28" s="38"/>
      <c r="WTO28" s="38"/>
      <c r="WTP28" s="38"/>
      <c r="WTQ28" s="38"/>
      <c r="WTR28" s="38"/>
      <c r="WTS28" s="38"/>
      <c r="WTT28" s="38"/>
      <c r="WTU28" s="38"/>
      <c r="WTV28" s="38"/>
      <c r="WTW28" s="38"/>
      <c r="WTX28" s="38"/>
      <c r="WTY28" s="38"/>
      <c r="WTZ28" s="38"/>
      <c r="WUA28" s="38"/>
      <c r="WUB28" s="38"/>
      <c r="WUC28" s="38"/>
      <c r="WUD28" s="38"/>
      <c r="WUE28" s="38"/>
      <c r="WUF28" s="38"/>
      <c r="WUG28" s="38"/>
      <c r="WUH28" s="38"/>
      <c r="WUI28" s="38"/>
      <c r="WUJ28" s="38"/>
      <c r="WUK28" s="38"/>
      <c r="WUL28" s="38"/>
      <c r="WUM28" s="38"/>
      <c r="WUN28" s="38"/>
      <c r="WUO28" s="38"/>
      <c r="WUP28" s="38"/>
      <c r="WUQ28" s="38"/>
      <c r="WUR28" s="38"/>
      <c r="WUS28" s="38"/>
      <c r="WUT28" s="38"/>
      <c r="WUU28" s="38"/>
      <c r="WUV28" s="38"/>
      <c r="WUW28" s="38"/>
      <c r="WUX28" s="38"/>
      <c r="WUY28" s="38"/>
      <c r="WUZ28" s="38"/>
      <c r="WVA28" s="38"/>
    </row>
    <row r="29" spans="1:16121" ht="5.0999999999999996" customHeight="1" x14ac:dyDescent="0.2">
      <c r="C29" s="369"/>
      <c r="D29" s="370"/>
      <c r="E29" s="371"/>
      <c r="F29" s="370"/>
      <c r="G29" s="370"/>
      <c r="H29" s="371"/>
      <c r="I29" s="372"/>
      <c r="J29" s="373"/>
      <c r="K29" s="371"/>
      <c r="L29" s="369"/>
      <c r="M29" s="370"/>
      <c r="N29" s="371"/>
      <c r="O29" s="370"/>
      <c r="P29" s="370"/>
      <c r="Q29" s="371"/>
      <c r="R29" s="372"/>
      <c r="S29" s="373"/>
      <c r="T29" s="371"/>
      <c r="U29" s="372"/>
      <c r="V29" s="373"/>
      <c r="W29" s="370"/>
    </row>
    <row r="30" spans="1:16121" s="38" customFormat="1" ht="11.85" customHeight="1" x14ac:dyDescent="0.2">
      <c r="A30" s="379" t="s">
        <v>320</v>
      </c>
      <c r="B30" s="29"/>
      <c r="C30" s="364"/>
      <c r="D30" s="365"/>
      <c r="E30" s="366" t="e">
        <f>(#REF!/#REF!)*1000</f>
        <v>#REF!</v>
      </c>
      <c r="F30" s="365"/>
      <c r="G30" s="365"/>
      <c r="H30" s="366" t="e">
        <f>(#REF!/#REF!)*1000</f>
        <v>#REF!</v>
      </c>
      <c r="I30" s="367"/>
      <c r="J30" s="368"/>
      <c r="K30" s="366" t="e">
        <f>(#REF!/#REF!)*1000</f>
        <v>#REF!</v>
      </c>
      <c r="L30" s="364"/>
      <c r="M30" s="365"/>
      <c r="N30" s="366" t="e">
        <f>(#REF!/#REF!)*1000</f>
        <v>#REF!</v>
      </c>
      <c r="O30" s="365"/>
      <c r="P30" s="365"/>
      <c r="Q30" s="366" t="e">
        <f>(#REF!/#REF!)*1000</f>
        <v>#REF!</v>
      </c>
      <c r="R30" s="367"/>
      <c r="S30" s="368"/>
      <c r="T30" s="366" t="e">
        <f>(#REF!/#REF!)*1000</f>
        <v>#REF!</v>
      </c>
      <c r="U30" s="367"/>
      <c r="V30" s="368"/>
      <c r="W30" s="365" t="e">
        <f>(#REF!/#REF!)*1000</f>
        <v>#REF!</v>
      </c>
      <c r="Y30" s="29"/>
      <c r="Z30" s="29"/>
    </row>
    <row r="31" spans="1:16121" s="38" customFormat="1" ht="5.0999999999999996" customHeight="1" x14ac:dyDescent="0.25">
      <c r="C31" s="383"/>
      <c r="D31" s="384"/>
      <c r="E31" s="385"/>
      <c r="F31" s="384"/>
      <c r="G31" s="384"/>
      <c r="H31" s="385"/>
      <c r="I31" s="386"/>
      <c r="J31" s="387"/>
      <c r="K31" s="385"/>
      <c r="L31" s="383"/>
      <c r="M31" s="384"/>
      <c r="N31" s="385"/>
      <c r="O31" s="384"/>
      <c r="P31" s="384"/>
      <c r="Q31" s="385"/>
      <c r="R31" s="386"/>
      <c r="S31" s="387"/>
      <c r="T31" s="385"/>
      <c r="U31" s="386"/>
      <c r="V31" s="387"/>
      <c r="W31" s="384"/>
    </row>
    <row r="32" spans="1:16121" s="38" customFormat="1" x14ac:dyDescent="0.25">
      <c r="B32" s="38" t="s">
        <v>321</v>
      </c>
      <c r="C32" s="383"/>
      <c r="D32" s="384"/>
      <c r="E32" s="385" t="e">
        <f>(#REF!/#REF!)*1000</f>
        <v>#REF!</v>
      </c>
      <c r="F32" s="384"/>
      <c r="G32" s="384"/>
      <c r="H32" s="385" t="e">
        <f>(#REF!/#REF!)*1000</f>
        <v>#REF!</v>
      </c>
      <c r="I32" s="386"/>
      <c r="J32" s="387"/>
      <c r="K32" s="385" t="e">
        <f>(#REF!/#REF!)*1000</f>
        <v>#REF!</v>
      </c>
      <c r="L32" s="383"/>
      <c r="M32" s="384"/>
      <c r="N32" s="385" t="e">
        <f>(#REF!/#REF!)*1000</f>
        <v>#REF!</v>
      </c>
      <c r="O32" s="384"/>
      <c r="P32" s="384"/>
      <c r="Q32" s="385" t="e">
        <f>(#REF!/#REF!)*1000</f>
        <v>#REF!</v>
      </c>
      <c r="R32" s="386"/>
      <c r="S32" s="387"/>
      <c r="T32" s="385" t="e">
        <f>(#REF!/#REF!)*1000</f>
        <v>#REF!</v>
      </c>
      <c r="U32" s="386"/>
      <c r="V32" s="387"/>
      <c r="W32" s="384" t="e">
        <f>(#REF!/#REF!)*1000</f>
        <v>#REF!</v>
      </c>
    </row>
    <row r="33" spans="1:26" s="38" customFormat="1" x14ac:dyDescent="0.25">
      <c r="B33" s="38" t="s">
        <v>789</v>
      </c>
      <c r="C33" s="383"/>
      <c r="D33" s="384"/>
      <c r="E33" s="385" t="e">
        <f>(#REF!/#REF!)*1000</f>
        <v>#REF!</v>
      </c>
      <c r="F33" s="384"/>
      <c r="G33" s="384"/>
      <c r="H33" s="385" t="e">
        <f>(#REF!/#REF!)*1000</f>
        <v>#REF!</v>
      </c>
      <c r="I33" s="386"/>
      <c r="J33" s="387"/>
      <c r="K33" s="385" t="e">
        <f>(#REF!/#REF!)*1000</f>
        <v>#REF!</v>
      </c>
      <c r="L33" s="383"/>
      <c r="M33" s="384"/>
      <c r="N33" s="385" t="e">
        <f>(#REF!/#REF!)*1000</f>
        <v>#REF!</v>
      </c>
      <c r="O33" s="384"/>
      <c r="P33" s="384"/>
      <c r="Q33" s="385" t="e">
        <f>(#REF!/#REF!)*1000</f>
        <v>#REF!</v>
      </c>
      <c r="R33" s="386"/>
      <c r="S33" s="387"/>
      <c r="T33" s="385" t="e">
        <f>(#REF!/#REF!)*1000</f>
        <v>#REF!</v>
      </c>
      <c r="U33" s="386"/>
      <c r="V33" s="387"/>
      <c r="W33" s="384" t="e">
        <f>(#REF!/#REF!)*1000</f>
        <v>#REF!</v>
      </c>
    </row>
    <row r="34" spans="1:26" s="38" customFormat="1" x14ac:dyDescent="0.2">
      <c r="B34" s="38" t="s">
        <v>790</v>
      </c>
      <c r="C34" s="383"/>
      <c r="D34" s="384"/>
      <c r="E34" s="385" t="e">
        <f>(#REF!/#REF!)*1000</f>
        <v>#REF!</v>
      </c>
      <c r="F34" s="384"/>
      <c r="G34" s="384"/>
      <c r="H34" s="385" t="e">
        <f>(#REF!/#REF!)*1000</f>
        <v>#REF!</v>
      </c>
      <c r="I34" s="386"/>
      <c r="J34" s="387"/>
      <c r="K34" s="385" t="e">
        <f>(#REF!/#REF!)*1000</f>
        <v>#REF!</v>
      </c>
      <c r="L34" s="383"/>
      <c r="M34" s="384"/>
      <c r="N34" s="385" t="e">
        <f>(#REF!/#REF!)*1000</f>
        <v>#REF!</v>
      </c>
      <c r="O34" s="384"/>
      <c r="P34" s="384"/>
      <c r="Q34" s="385" t="e">
        <f>(#REF!/#REF!)*1000</f>
        <v>#REF!</v>
      </c>
      <c r="R34" s="386"/>
      <c r="S34" s="387"/>
      <c r="T34" s="385" t="e">
        <f>(#REF!/#REF!)*1000</f>
        <v>#REF!</v>
      </c>
      <c r="U34" s="386"/>
      <c r="V34" s="387"/>
      <c r="W34" s="384" t="e">
        <f>(#REF!/#REF!)*1000</f>
        <v>#REF!</v>
      </c>
      <c r="Y34" s="29"/>
      <c r="Z34" s="29"/>
    </row>
    <row r="35" spans="1:26" s="38" customFormat="1" x14ac:dyDescent="0.2">
      <c r="B35" s="38" t="s">
        <v>791</v>
      </c>
      <c r="C35" s="383"/>
      <c r="D35" s="384"/>
      <c r="E35" s="385" t="e">
        <f>(#REF!/#REF!)*1000</f>
        <v>#REF!</v>
      </c>
      <c r="F35" s="384"/>
      <c r="G35" s="384"/>
      <c r="H35" s="385" t="e">
        <f>(#REF!/#REF!)*1000</f>
        <v>#REF!</v>
      </c>
      <c r="I35" s="386"/>
      <c r="J35" s="387"/>
      <c r="K35" s="385" t="e">
        <f>(#REF!/#REF!)*1000</f>
        <v>#REF!</v>
      </c>
      <c r="L35" s="383"/>
      <c r="M35" s="384"/>
      <c r="N35" s="385" t="e">
        <f>(#REF!/#REF!)*1000</f>
        <v>#REF!</v>
      </c>
      <c r="O35" s="384"/>
      <c r="P35" s="384"/>
      <c r="Q35" s="385" t="e">
        <f>(#REF!/#REF!)*1000</f>
        <v>#REF!</v>
      </c>
      <c r="R35" s="386"/>
      <c r="S35" s="387"/>
      <c r="T35" s="385" t="e">
        <f>(#REF!/#REF!)*1000</f>
        <v>#REF!</v>
      </c>
      <c r="U35" s="386"/>
      <c r="V35" s="387"/>
      <c r="W35" s="384" t="e">
        <f>(#REF!/#REF!)*1000</f>
        <v>#REF!</v>
      </c>
      <c r="Y35" s="29"/>
      <c r="Z35" s="29"/>
    </row>
    <row r="36" spans="1:26" s="38" customFormat="1" x14ac:dyDescent="0.25">
      <c r="B36" s="38" t="s">
        <v>792</v>
      </c>
      <c r="C36" s="383"/>
      <c r="D36" s="384"/>
      <c r="E36" s="385" t="e">
        <f>(#REF!/#REF!)*1000</f>
        <v>#REF!</v>
      </c>
      <c r="F36" s="384"/>
      <c r="G36" s="384"/>
      <c r="H36" s="385" t="e">
        <f>(#REF!/#REF!)*1000</f>
        <v>#REF!</v>
      </c>
      <c r="I36" s="386"/>
      <c r="J36" s="387"/>
      <c r="K36" s="385" t="e">
        <f>(#REF!/#REF!)*1000</f>
        <v>#REF!</v>
      </c>
      <c r="L36" s="383"/>
      <c r="M36" s="384"/>
      <c r="N36" s="385" t="e">
        <f>(#REF!/#REF!)*1000</f>
        <v>#REF!</v>
      </c>
      <c r="O36" s="384"/>
      <c r="P36" s="384"/>
      <c r="Q36" s="385" t="e">
        <f>(#REF!/#REF!)*1000</f>
        <v>#REF!</v>
      </c>
      <c r="R36" s="386"/>
      <c r="S36" s="387"/>
      <c r="T36" s="385" t="e">
        <f>(#REF!/#REF!)*1000</f>
        <v>#REF!</v>
      </c>
      <c r="U36" s="386"/>
      <c r="V36" s="387"/>
      <c r="W36" s="384" t="e">
        <f>(#REF!/#REF!)*1000</f>
        <v>#REF!</v>
      </c>
    </row>
    <row r="37" spans="1:26" s="38" customFormat="1" x14ac:dyDescent="0.25">
      <c r="B37" s="38" t="s">
        <v>325</v>
      </c>
      <c r="C37" s="383"/>
      <c r="D37" s="384"/>
      <c r="E37" s="385" t="e">
        <f>(#REF!/#REF!)*1000</f>
        <v>#REF!</v>
      </c>
      <c r="F37" s="384"/>
      <c r="G37" s="384"/>
      <c r="H37" s="385" t="e">
        <f>(#REF!/#REF!)*1000</f>
        <v>#REF!</v>
      </c>
      <c r="I37" s="386"/>
      <c r="J37" s="387"/>
      <c r="K37" s="385" t="e">
        <f>(#REF!/#REF!)*1000</f>
        <v>#REF!</v>
      </c>
      <c r="L37" s="383"/>
      <c r="M37" s="384"/>
      <c r="N37" s="385" t="e">
        <f>(#REF!/#REF!)*1000</f>
        <v>#REF!</v>
      </c>
      <c r="O37" s="384"/>
      <c r="P37" s="384"/>
      <c r="Q37" s="385" t="e">
        <f>(#REF!/#REF!)*1000</f>
        <v>#REF!</v>
      </c>
      <c r="R37" s="386"/>
      <c r="S37" s="387"/>
      <c r="T37" s="385" t="e">
        <f>(#REF!/#REF!)*1000</f>
        <v>#REF!</v>
      </c>
      <c r="U37" s="386"/>
      <c r="V37" s="387"/>
      <c r="W37" s="384" t="e">
        <f>(#REF!/#REF!)*1000</f>
        <v>#REF!</v>
      </c>
    </row>
    <row r="38" spans="1:26" s="38" customFormat="1" x14ac:dyDescent="0.25">
      <c r="B38" s="38" t="s">
        <v>326</v>
      </c>
      <c r="C38" s="383"/>
      <c r="D38" s="384"/>
      <c r="E38" s="385" t="e">
        <f>(#REF!/#REF!)*1000</f>
        <v>#REF!</v>
      </c>
      <c r="F38" s="384"/>
      <c r="G38" s="384"/>
      <c r="H38" s="385" t="e">
        <f>(#REF!/#REF!)*1000</f>
        <v>#REF!</v>
      </c>
      <c r="I38" s="386"/>
      <c r="J38" s="387"/>
      <c r="K38" s="385" t="e">
        <f>(#REF!/#REF!)*1000</f>
        <v>#REF!</v>
      </c>
      <c r="L38" s="383"/>
      <c r="M38" s="384"/>
      <c r="N38" s="385" t="e">
        <f>(#REF!/#REF!)*1000</f>
        <v>#REF!</v>
      </c>
      <c r="O38" s="384"/>
      <c r="P38" s="384"/>
      <c r="Q38" s="385" t="e">
        <f>(#REF!/#REF!)*1000</f>
        <v>#REF!</v>
      </c>
      <c r="R38" s="386"/>
      <c r="S38" s="387"/>
      <c r="T38" s="385" t="e">
        <f>(#REF!/#REF!)*1000</f>
        <v>#REF!</v>
      </c>
      <c r="U38" s="386"/>
      <c r="V38" s="387"/>
      <c r="W38" s="384" t="e">
        <f>(#REF!/#REF!)*1000</f>
        <v>#REF!</v>
      </c>
    </row>
    <row r="39" spans="1:26" s="38" customFormat="1" x14ac:dyDescent="0.2">
      <c r="B39" s="38" t="s">
        <v>327</v>
      </c>
      <c r="C39" s="383"/>
      <c r="D39" s="384"/>
      <c r="E39" s="385" t="e">
        <f>(#REF!/#REF!)*1000</f>
        <v>#REF!</v>
      </c>
      <c r="F39" s="384"/>
      <c r="G39" s="384"/>
      <c r="H39" s="385" t="e">
        <f>(#REF!/#REF!)*1000</f>
        <v>#REF!</v>
      </c>
      <c r="I39" s="386"/>
      <c r="J39" s="387"/>
      <c r="K39" s="385" t="e">
        <f>(#REF!/#REF!)*1000</f>
        <v>#REF!</v>
      </c>
      <c r="L39" s="383"/>
      <c r="M39" s="384"/>
      <c r="N39" s="385" t="e">
        <f>(#REF!/#REF!)*1000</f>
        <v>#REF!</v>
      </c>
      <c r="O39" s="384"/>
      <c r="P39" s="384"/>
      <c r="Q39" s="385" t="e">
        <f>(#REF!/#REF!)*1000</f>
        <v>#REF!</v>
      </c>
      <c r="R39" s="386"/>
      <c r="S39" s="387"/>
      <c r="T39" s="385" t="e">
        <f>(#REF!/#REF!)*1000</f>
        <v>#REF!</v>
      </c>
      <c r="U39" s="386"/>
      <c r="V39" s="387"/>
      <c r="W39" s="384" t="e">
        <f>(#REF!/#REF!)*1000</f>
        <v>#REF!</v>
      </c>
      <c r="Y39" s="29"/>
      <c r="Z39" s="29"/>
    </row>
    <row r="40" spans="1:26" s="38" customFormat="1" x14ac:dyDescent="0.2">
      <c r="B40" s="38" t="s">
        <v>793</v>
      </c>
      <c r="C40" s="383"/>
      <c r="D40" s="384"/>
      <c r="E40" s="385" t="e">
        <f>(#REF!/#REF!)*1000</f>
        <v>#REF!</v>
      </c>
      <c r="F40" s="384"/>
      <c r="G40" s="384"/>
      <c r="H40" s="385" t="e">
        <f>(#REF!/#REF!)*1000</f>
        <v>#REF!</v>
      </c>
      <c r="I40" s="386"/>
      <c r="J40" s="387"/>
      <c r="K40" s="385" t="e">
        <f>(#REF!/#REF!)*1000</f>
        <v>#REF!</v>
      </c>
      <c r="L40" s="383"/>
      <c r="M40" s="384"/>
      <c r="N40" s="385" t="e">
        <f>(#REF!/#REF!)*1000</f>
        <v>#REF!</v>
      </c>
      <c r="O40" s="384"/>
      <c r="P40" s="384"/>
      <c r="Q40" s="385" t="e">
        <f>(#REF!/#REF!)*1000</f>
        <v>#REF!</v>
      </c>
      <c r="R40" s="386"/>
      <c r="S40" s="387"/>
      <c r="T40" s="385" t="e">
        <f>(#REF!/#REF!)*1000</f>
        <v>#REF!</v>
      </c>
      <c r="U40" s="386"/>
      <c r="V40" s="387"/>
      <c r="W40" s="384" t="e">
        <f>(#REF!/#REF!)*1000</f>
        <v>#REF!</v>
      </c>
      <c r="Y40" s="29"/>
      <c r="Z40" s="29"/>
    </row>
    <row r="41" spans="1:26" s="38" customFormat="1" x14ac:dyDescent="0.2">
      <c r="B41" s="29" t="s">
        <v>794</v>
      </c>
      <c r="C41" s="383"/>
      <c r="D41" s="384"/>
      <c r="E41" s="385" t="e">
        <f>(#REF!/#REF!)*1000</f>
        <v>#REF!</v>
      </c>
      <c r="F41" s="384"/>
      <c r="G41" s="384"/>
      <c r="H41" s="385" t="e">
        <f>(#REF!/#REF!)*1000</f>
        <v>#REF!</v>
      </c>
      <c r="I41" s="386"/>
      <c r="J41" s="387"/>
      <c r="K41" s="385" t="e">
        <f>(#REF!/#REF!)*1000</f>
        <v>#REF!</v>
      </c>
      <c r="L41" s="383"/>
      <c r="M41" s="384"/>
      <c r="N41" s="385" t="e">
        <f>(#REF!/#REF!)*1000</f>
        <v>#REF!</v>
      </c>
      <c r="O41" s="384"/>
      <c r="P41" s="384"/>
      <c r="Q41" s="385" t="e">
        <f>(#REF!/#REF!)*1000</f>
        <v>#REF!</v>
      </c>
      <c r="R41" s="386"/>
      <c r="S41" s="387"/>
      <c r="T41" s="385" t="e">
        <f>(#REF!/#REF!)*1000</f>
        <v>#REF!</v>
      </c>
      <c r="U41" s="386"/>
      <c r="V41" s="387"/>
      <c r="W41" s="384" t="e">
        <f>(#REF!/#REF!)*1000</f>
        <v>#REF!</v>
      </c>
      <c r="Y41" s="29"/>
      <c r="Z41" s="29"/>
    </row>
    <row r="42" spans="1:26" x14ac:dyDescent="0.2">
      <c r="A42" s="38"/>
      <c r="B42" s="29" t="s">
        <v>329</v>
      </c>
      <c r="C42" s="369"/>
      <c r="D42" s="370"/>
      <c r="E42" s="385" t="e">
        <f>(#REF!/#REF!)*1000</f>
        <v>#REF!</v>
      </c>
      <c r="F42" s="370"/>
      <c r="G42" s="370"/>
      <c r="H42" s="385" t="e">
        <f>(#REF!/#REF!)*1000</f>
        <v>#REF!</v>
      </c>
      <c r="I42" s="372"/>
      <c r="J42" s="373"/>
      <c r="K42" s="385" t="e">
        <f>(#REF!/#REF!)*1000</f>
        <v>#REF!</v>
      </c>
      <c r="L42" s="369"/>
      <c r="M42" s="370"/>
      <c r="N42" s="385" t="e">
        <f>(#REF!/#REF!)*1000</f>
        <v>#REF!</v>
      </c>
      <c r="O42" s="370"/>
      <c r="P42" s="370"/>
      <c r="Q42" s="385" t="e">
        <f>(#REF!/#REF!)*1000</f>
        <v>#REF!</v>
      </c>
      <c r="R42" s="372"/>
      <c r="S42" s="373"/>
      <c r="T42" s="385" t="e">
        <f>(#REF!/#REF!)*1000</f>
        <v>#REF!</v>
      </c>
      <c r="U42" s="372"/>
      <c r="V42" s="373"/>
      <c r="W42" s="384" t="e">
        <f>(#REF!/#REF!)*1000</f>
        <v>#REF!</v>
      </c>
      <c r="Y42" s="38"/>
      <c r="Z42" s="38"/>
    </row>
    <row r="43" spans="1:26" x14ac:dyDescent="0.2">
      <c r="A43" s="63"/>
      <c r="B43" s="38" t="s">
        <v>795</v>
      </c>
      <c r="C43" s="369"/>
      <c r="D43" s="370"/>
      <c r="E43" s="385" t="e">
        <f>(#REF!/#REF!)*1000</f>
        <v>#REF!</v>
      </c>
      <c r="F43" s="370"/>
      <c r="G43" s="370"/>
      <c r="H43" s="385" t="e">
        <f>(#REF!/#REF!)*1000</f>
        <v>#REF!</v>
      </c>
      <c r="I43" s="372"/>
      <c r="J43" s="373"/>
      <c r="K43" s="385" t="e">
        <f>(#REF!/#REF!)*1000</f>
        <v>#REF!</v>
      </c>
      <c r="L43" s="369"/>
      <c r="M43" s="370"/>
      <c r="N43" s="385" t="e">
        <f>(#REF!/#REF!)*1000</f>
        <v>#REF!</v>
      </c>
      <c r="O43" s="370"/>
      <c r="P43" s="370"/>
      <c r="Q43" s="385" t="e">
        <f>(#REF!/#REF!)*1000</f>
        <v>#REF!</v>
      </c>
      <c r="R43" s="372"/>
      <c r="S43" s="373"/>
      <c r="T43" s="385" t="e">
        <f>(#REF!/#REF!)*1000</f>
        <v>#REF!</v>
      </c>
      <c r="U43" s="372"/>
      <c r="V43" s="373"/>
      <c r="W43" s="384" t="e">
        <f>(#REF!/#REF!)*1000</f>
        <v>#REF!</v>
      </c>
    </row>
    <row r="44" spans="1:26" x14ac:dyDescent="0.2">
      <c r="A44" s="63"/>
      <c r="B44" s="38" t="s">
        <v>411</v>
      </c>
      <c r="C44" s="369"/>
      <c r="D44" s="370"/>
      <c r="E44" s="385" t="e">
        <f>(#REF!/#REF!)*1000</f>
        <v>#REF!</v>
      </c>
      <c r="F44" s="370"/>
      <c r="G44" s="370"/>
      <c r="H44" s="385" t="e">
        <f>(#REF!/#REF!)*1000</f>
        <v>#REF!</v>
      </c>
      <c r="I44" s="372"/>
      <c r="J44" s="373"/>
      <c r="K44" s="385" t="e">
        <f>(#REF!/#REF!)*1000</f>
        <v>#REF!</v>
      </c>
      <c r="L44" s="369"/>
      <c r="M44" s="370"/>
      <c r="N44" s="385" t="e">
        <f>(#REF!/#REF!)*1000</f>
        <v>#REF!</v>
      </c>
      <c r="O44" s="370"/>
      <c r="P44" s="370"/>
      <c r="Q44" s="385" t="e">
        <f>(#REF!/#REF!)*1000</f>
        <v>#REF!</v>
      </c>
      <c r="R44" s="372"/>
      <c r="S44" s="373"/>
      <c r="T44" s="385" t="e">
        <f>(#REF!/#REF!)*1000</f>
        <v>#REF!</v>
      </c>
      <c r="U44" s="372"/>
      <c r="V44" s="373"/>
      <c r="W44" s="384" t="e">
        <f>(#REF!/#REF!)*1000</f>
        <v>#REF!</v>
      </c>
    </row>
    <row r="45" spans="1:26" s="38" customFormat="1" x14ac:dyDescent="0.25">
      <c r="C45" s="383"/>
      <c r="D45" s="384"/>
      <c r="E45" s="385"/>
      <c r="F45" s="384"/>
      <c r="G45" s="384"/>
      <c r="H45" s="385"/>
      <c r="I45" s="386"/>
      <c r="J45" s="387"/>
      <c r="K45" s="385"/>
      <c r="L45" s="383"/>
      <c r="M45" s="384"/>
      <c r="N45" s="385"/>
      <c r="O45" s="384"/>
      <c r="P45" s="384"/>
      <c r="Q45" s="385"/>
      <c r="R45" s="386"/>
      <c r="S45" s="387"/>
      <c r="T45" s="385"/>
      <c r="U45" s="386"/>
      <c r="V45" s="387"/>
      <c r="W45" s="384"/>
    </row>
    <row r="46" spans="1:26" s="38" customFormat="1" x14ac:dyDescent="0.2">
      <c r="A46" s="390" t="s">
        <v>330</v>
      </c>
      <c r="B46" s="29"/>
      <c r="C46" s="364"/>
      <c r="D46" s="365"/>
      <c r="E46" s="366" t="e">
        <f>(#REF!/#REF!)*1000</f>
        <v>#REF!</v>
      </c>
      <c r="F46" s="365"/>
      <c r="G46" s="365"/>
      <c r="H46" s="366" t="e">
        <f>(#REF!/#REF!)*1000</f>
        <v>#REF!</v>
      </c>
      <c r="I46" s="367"/>
      <c r="J46" s="368"/>
      <c r="K46" s="366" t="e">
        <f>(#REF!/#REF!)*1000</f>
        <v>#REF!</v>
      </c>
      <c r="L46" s="364"/>
      <c r="M46" s="365"/>
      <c r="N46" s="366" t="e">
        <f>(#REF!/#REF!)*1000</f>
        <v>#REF!</v>
      </c>
      <c r="O46" s="365"/>
      <c r="P46" s="365"/>
      <c r="Q46" s="366" t="e">
        <f>(#REF!/#REF!)*1000</f>
        <v>#REF!</v>
      </c>
      <c r="R46" s="367"/>
      <c r="S46" s="368"/>
      <c r="T46" s="366" t="e">
        <f>(#REF!/#REF!)*1000</f>
        <v>#REF!</v>
      </c>
      <c r="U46" s="367"/>
      <c r="V46" s="368"/>
      <c r="W46" s="365" t="e">
        <f>(#REF!/#REF!)*1000</f>
        <v>#REF!</v>
      </c>
    </row>
    <row r="47" spans="1:26" s="38" customFormat="1" x14ac:dyDescent="0.2">
      <c r="A47" s="151"/>
      <c r="B47" s="30"/>
      <c r="C47" s="383"/>
      <c r="D47" s="384"/>
      <c r="E47" s="385"/>
      <c r="F47" s="384"/>
      <c r="G47" s="384"/>
      <c r="H47" s="385"/>
      <c r="I47" s="386"/>
      <c r="J47" s="387"/>
      <c r="K47" s="385"/>
      <c r="L47" s="383"/>
      <c r="M47" s="384"/>
      <c r="N47" s="385"/>
      <c r="O47" s="384"/>
      <c r="P47" s="384"/>
      <c r="Q47" s="385"/>
      <c r="R47" s="386"/>
      <c r="S47" s="387"/>
      <c r="T47" s="385"/>
      <c r="U47" s="386"/>
      <c r="V47" s="387"/>
      <c r="W47" s="384"/>
    </row>
    <row r="48" spans="1:26" s="38" customFormat="1" x14ac:dyDescent="0.25">
      <c r="B48" s="38" t="s">
        <v>387</v>
      </c>
      <c r="C48" s="383"/>
      <c r="D48" s="384"/>
      <c r="E48" s="385" t="e">
        <f>(#REF!/#REF!)*1000</f>
        <v>#REF!</v>
      </c>
      <c r="F48" s="384"/>
      <c r="G48" s="384"/>
      <c r="H48" s="385" t="e">
        <f>(#REF!/#REF!)*1000</f>
        <v>#REF!</v>
      </c>
      <c r="I48" s="386"/>
      <c r="J48" s="387"/>
      <c r="K48" s="385" t="e">
        <f>(#REF!/#REF!)*1000</f>
        <v>#REF!</v>
      </c>
      <c r="L48" s="383"/>
      <c r="M48" s="384"/>
      <c r="N48" s="385" t="e">
        <f>(#REF!/#REF!)*1000</f>
        <v>#REF!</v>
      </c>
      <c r="O48" s="384"/>
      <c r="P48" s="384"/>
      <c r="Q48" s="385" t="e">
        <f>(#REF!/#REF!)*1000</f>
        <v>#REF!</v>
      </c>
      <c r="R48" s="386"/>
      <c r="S48" s="387"/>
      <c r="T48" s="385" t="e">
        <f>(#REF!/#REF!)*1000</f>
        <v>#REF!</v>
      </c>
      <c r="U48" s="386"/>
      <c r="V48" s="387"/>
      <c r="W48" s="384" t="e">
        <f>(#REF!/#REF!)*1000</f>
        <v>#REF!</v>
      </c>
    </row>
    <row r="49" spans="1:16121" s="38" customFormat="1" ht="11.85" customHeight="1" x14ac:dyDescent="0.25">
      <c r="B49" s="38" t="s">
        <v>796</v>
      </c>
      <c r="C49" s="383"/>
      <c r="D49" s="384"/>
      <c r="E49" s="385" t="e">
        <f>(#REF!/#REF!)*1000</f>
        <v>#REF!</v>
      </c>
      <c r="F49" s="384"/>
      <c r="G49" s="384"/>
      <c r="H49" s="385" t="e">
        <f>(#REF!/#REF!)*1000</f>
        <v>#REF!</v>
      </c>
      <c r="I49" s="386"/>
      <c r="J49" s="387"/>
      <c r="K49" s="385" t="e">
        <f>(#REF!/#REF!)*1000</f>
        <v>#REF!</v>
      </c>
      <c r="L49" s="383"/>
      <c r="M49" s="384"/>
      <c r="N49" s="385" t="e">
        <f>(#REF!/#REF!)*1000</f>
        <v>#REF!</v>
      </c>
      <c r="O49" s="384"/>
      <c r="P49" s="384"/>
      <c r="Q49" s="385" t="e">
        <f>(#REF!/#REF!)*1000</f>
        <v>#REF!</v>
      </c>
      <c r="R49" s="386"/>
      <c r="S49" s="387"/>
      <c r="T49" s="385" t="e">
        <f>(#REF!/#REF!)*1000</f>
        <v>#REF!</v>
      </c>
      <c r="U49" s="386"/>
      <c r="V49" s="387"/>
      <c r="W49" s="384" t="e">
        <f>(#REF!/#REF!)*1000</f>
        <v>#REF!</v>
      </c>
    </row>
    <row r="50" spans="1:16121" s="38" customFormat="1" ht="11.85" customHeight="1" x14ac:dyDescent="0.25">
      <c r="B50" s="38" t="s">
        <v>797</v>
      </c>
      <c r="C50" s="383"/>
      <c r="D50" s="384"/>
      <c r="E50" s="385" t="e">
        <f>(#REF!/#REF!)*1000</f>
        <v>#REF!</v>
      </c>
      <c r="F50" s="384"/>
      <c r="G50" s="384"/>
      <c r="H50" s="385" t="e">
        <f>(#REF!/#REF!)*1000</f>
        <v>#REF!</v>
      </c>
      <c r="I50" s="386"/>
      <c r="J50" s="387"/>
      <c r="K50" s="385" t="e">
        <f>(#REF!/#REF!)*1000</f>
        <v>#REF!</v>
      </c>
      <c r="L50" s="383"/>
      <c r="M50" s="384"/>
      <c r="N50" s="385" t="e">
        <f>(#REF!/#REF!)*1000</f>
        <v>#REF!</v>
      </c>
      <c r="O50" s="384"/>
      <c r="P50" s="384"/>
      <c r="Q50" s="385" t="e">
        <f>(#REF!/#REF!)*1000</f>
        <v>#REF!</v>
      </c>
      <c r="R50" s="386"/>
      <c r="S50" s="387"/>
      <c r="T50" s="385" t="e">
        <f>(#REF!/#REF!)*1000</f>
        <v>#REF!</v>
      </c>
      <c r="U50" s="386"/>
      <c r="V50" s="387"/>
      <c r="W50" s="384" t="e">
        <f>(#REF!/#REF!)*1000</f>
        <v>#REF!</v>
      </c>
    </row>
    <row r="51" spans="1:16121" s="38" customFormat="1" ht="11.85" customHeight="1" x14ac:dyDescent="0.2">
      <c r="B51" s="38" t="s">
        <v>798</v>
      </c>
      <c r="C51" s="383"/>
      <c r="D51" s="384"/>
      <c r="E51" s="385" t="e">
        <f>(#REF!/#REF!)*1000</f>
        <v>#REF!</v>
      </c>
      <c r="F51" s="384"/>
      <c r="G51" s="384"/>
      <c r="H51" s="385" t="e">
        <f>(#REF!/#REF!)*1000</f>
        <v>#REF!</v>
      </c>
      <c r="I51" s="386"/>
      <c r="J51" s="387"/>
      <c r="K51" s="385" t="e">
        <f>(#REF!/#REF!)*1000</f>
        <v>#REF!</v>
      </c>
      <c r="L51" s="383"/>
      <c r="M51" s="384"/>
      <c r="N51" s="385" t="e">
        <f>(#REF!/#REF!)*1000</f>
        <v>#REF!</v>
      </c>
      <c r="O51" s="384"/>
      <c r="P51" s="384"/>
      <c r="Q51" s="385" t="e">
        <f>(#REF!/#REF!)*1000</f>
        <v>#REF!</v>
      </c>
      <c r="R51" s="386"/>
      <c r="S51" s="387"/>
      <c r="T51" s="385" t="e">
        <f>(#REF!/#REF!)*1000</f>
        <v>#REF!</v>
      </c>
      <c r="U51" s="386"/>
      <c r="V51" s="387"/>
      <c r="W51" s="384" t="e">
        <f>(#REF!/#REF!)*1000</f>
        <v>#REF!</v>
      </c>
      <c r="Y51" s="29"/>
      <c r="Z51" s="29"/>
    </row>
    <row r="52" spans="1:16121" s="38" customFormat="1" ht="11.85" customHeight="1" x14ac:dyDescent="0.25">
      <c r="B52" s="38" t="s">
        <v>799</v>
      </c>
      <c r="C52" s="383"/>
      <c r="D52" s="384"/>
      <c r="E52" s="385" t="e">
        <f>(#REF!/#REF!)*1000</f>
        <v>#REF!</v>
      </c>
      <c r="F52" s="384"/>
      <c r="G52" s="384"/>
      <c r="H52" s="385" t="e">
        <f>(#REF!/#REF!)*1000</f>
        <v>#REF!</v>
      </c>
      <c r="I52" s="386"/>
      <c r="J52" s="387"/>
      <c r="K52" s="385" t="e">
        <f>(#REF!/#REF!)*1000</f>
        <v>#REF!</v>
      </c>
      <c r="L52" s="383"/>
      <c r="M52" s="384"/>
      <c r="N52" s="385" t="e">
        <f>(#REF!/#REF!)*1000</f>
        <v>#REF!</v>
      </c>
      <c r="O52" s="384"/>
      <c r="P52" s="384"/>
      <c r="Q52" s="385" t="e">
        <f>(#REF!/#REF!)*1000</f>
        <v>#REF!</v>
      </c>
      <c r="R52" s="386"/>
      <c r="S52" s="387"/>
      <c r="T52" s="385" t="e">
        <f>(#REF!/#REF!)*1000</f>
        <v>#REF!</v>
      </c>
      <c r="U52" s="386"/>
      <c r="V52" s="387"/>
      <c r="W52" s="384" t="e">
        <f>(#REF!/#REF!)*1000</f>
        <v>#REF!</v>
      </c>
    </row>
    <row r="53" spans="1:16121" s="38" customFormat="1" ht="11.85" customHeight="1" x14ac:dyDescent="0.2">
      <c r="B53" s="38" t="s">
        <v>404</v>
      </c>
      <c r="C53" s="383"/>
      <c r="D53" s="384"/>
      <c r="E53" s="385" t="e">
        <f>(#REF!/#REF!)*1000</f>
        <v>#REF!</v>
      </c>
      <c r="F53" s="384"/>
      <c r="G53" s="384"/>
      <c r="H53" s="385" t="e">
        <f>(#REF!/#REF!)*1000</f>
        <v>#REF!</v>
      </c>
      <c r="I53" s="386"/>
      <c r="J53" s="387"/>
      <c r="K53" s="385" t="e">
        <f>(#REF!/#REF!)*1000</f>
        <v>#REF!</v>
      </c>
      <c r="L53" s="383"/>
      <c r="M53" s="384"/>
      <c r="N53" s="385" t="e">
        <f>(#REF!/#REF!)*1000</f>
        <v>#REF!</v>
      </c>
      <c r="O53" s="384"/>
      <c r="P53" s="384"/>
      <c r="Q53" s="385" t="e">
        <f>(#REF!/#REF!)*1000</f>
        <v>#REF!</v>
      </c>
      <c r="R53" s="386"/>
      <c r="S53" s="387"/>
      <c r="T53" s="385" t="e">
        <f>(#REF!/#REF!)*1000</f>
        <v>#REF!</v>
      </c>
      <c r="U53" s="386"/>
      <c r="V53" s="387"/>
      <c r="W53" s="384" t="e">
        <f>(#REF!/#REF!)*1000</f>
        <v>#REF!</v>
      </c>
      <c r="Y53" s="29"/>
      <c r="Z53" s="29"/>
    </row>
    <row r="54" spans="1:16121" s="38" customFormat="1" ht="11.85" customHeight="1" x14ac:dyDescent="0.2">
      <c r="A54" s="29"/>
      <c r="B54" s="38" t="s">
        <v>332</v>
      </c>
      <c r="C54" s="369"/>
      <c r="D54" s="370"/>
      <c r="E54" s="385" t="e">
        <f>(#REF!/#REF!)*1000</f>
        <v>#REF!</v>
      </c>
      <c r="F54" s="370"/>
      <c r="G54" s="370"/>
      <c r="H54" s="385" t="e">
        <f>(#REF!/#REF!)*1000</f>
        <v>#REF!</v>
      </c>
      <c r="I54" s="372"/>
      <c r="J54" s="373"/>
      <c r="K54" s="385" t="e">
        <f>(#REF!/#REF!)*1000</f>
        <v>#REF!</v>
      </c>
      <c r="L54" s="369"/>
      <c r="M54" s="370"/>
      <c r="N54" s="385" t="e">
        <f>(#REF!/#REF!)*1000</f>
        <v>#REF!</v>
      </c>
      <c r="O54" s="370"/>
      <c r="P54" s="370"/>
      <c r="Q54" s="385" t="e">
        <f>(#REF!/#REF!)*1000</f>
        <v>#REF!</v>
      </c>
      <c r="R54" s="372"/>
      <c r="S54" s="373"/>
      <c r="T54" s="385" t="e">
        <f>(#REF!/#REF!)*1000</f>
        <v>#REF!</v>
      </c>
      <c r="U54" s="372"/>
      <c r="V54" s="373"/>
      <c r="W54" s="384" t="e">
        <f>(#REF!/#REF!)*1000</f>
        <v>#REF!</v>
      </c>
      <c r="X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c r="CX54" s="29"/>
      <c r="CY54" s="29"/>
      <c r="CZ54" s="29"/>
      <c r="DA54" s="29"/>
      <c r="DB54" s="29"/>
      <c r="DC54" s="29"/>
      <c r="DD54" s="29"/>
      <c r="DE54" s="29"/>
      <c r="DF54" s="29"/>
      <c r="DG54" s="29"/>
      <c r="DH54" s="29"/>
      <c r="DI54" s="29"/>
      <c r="DJ54" s="29"/>
      <c r="DK54" s="29"/>
      <c r="DL54" s="29"/>
      <c r="DM54" s="29"/>
      <c r="DN54" s="29"/>
      <c r="DO54" s="29"/>
      <c r="DP54" s="29"/>
      <c r="DQ54" s="29"/>
      <c r="DR54" s="29"/>
      <c r="DS54" s="29"/>
      <c r="DT54" s="29"/>
      <c r="DU54" s="29"/>
      <c r="DV54" s="29"/>
      <c r="DW54" s="29"/>
      <c r="DX54" s="29"/>
      <c r="DY54" s="29"/>
      <c r="DZ54" s="29"/>
      <c r="EA54" s="29"/>
      <c r="EB54" s="29"/>
      <c r="EC54" s="29"/>
      <c r="ED54" s="29"/>
      <c r="EE54" s="29"/>
      <c r="EF54" s="29"/>
      <c r="EG54" s="29"/>
      <c r="EH54" s="29"/>
      <c r="EI54" s="29"/>
      <c r="EJ54" s="29"/>
      <c r="EK54" s="29"/>
      <c r="EL54" s="29"/>
      <c r="EM54" s="29"/>
      <c r="EN54" s="29"/>
      <c r="EO54" s="29"/>
      <c r="EP54" s="29"/>
      <c r="EQ54" s="29"/>
      <c r="ER54" s="29"/>
      <c r="ES54" s="29"/>
      <c r="ET54" s="29"/>
      <c r="EU54" s="29"/>
      <c r="EV54" s="29"/>
      <c r="EW54" s="29"/>
      <c r="EX54" s="29"/>
      <c r="EY54" s="29"/>
      <c r="EZ54" s="29"/>
      <c r="FA54" s="29"/>
      <c r="FB54" s="29"/>
      <c r="FC54" s="29"/>
      <c r="FD54" s="29"/>
      <c r="FE54" s="29"/>
      <c r="FF54" s="29"/>
      <c r="FG54" s="29"/>
      <c r="FH54" s="29"/>
      <c r="FI54" s="29"/>
      <c r="FJ54" s="29"/>
      <c r="FK54" s="29"/>
      <c r="FL54" s="29"/>
      <c r="FM54" s="29"/>
      <c r="FN54" s="29"/>
      <c r="FO54" s="29"/>
      <c r="FP54" s="29"/>
      <c r="FQ54" s="29"/>
      <c r="FR54" s="29"/>
      <c r="FS54" s="29"/>
      <c r="FT54" s="29"/>
      <c r="FU54" s="29"/>
      <c r="FV54" s="29"/>
      <c r="FW54" s="29"/>
      <c r="FX54" s="29"/>
      <c r="FY54" s="29"/>
      <c r="FZ54" s="29"/>
      <c r="GA54" s="29"/>
      <c r="GB54" s="29"/>
      <c r="GC54" s="29"/>
      <c r="GD54" s="29"/>
      <c r="GE54" s="29"/>
      <c r="GF54" s="29"/>
      <c r="GG54" s="29"/>
      <c r="GH54" s="29"/>
      <c r="GI54" s="29"/>
      <c r="GJ54" s="29"/>
      <c r="GK54" s="29"/>
      <c r="GL54" s="29"/>
      <c r="GM54" s="29"/>
      <c r="GN54" s="29"/>
      <c r="GO54" s="29"/>
      <c r="GP54" s="29"/>
      <c r="GQ54" s="29"/>
      <c r="GR54" s="29"/>
      <c r="GS54" s="29"/>
      <c r="GT54" s="29"/>
      <c r="GU54" s="29"/>
      <c r="GV54" s="29"/>
      <c r="GW54" s="29"/>
      <c r="GX54" s="29"/>
      <c r="GY54" s="29"/>
      <c r="GZ54" s="29"/>
      <c r="HA54" s="29"/>
      <c r="HB54" s="29"/>
      <c r="HC54" s="29"/>
      <c r="HD54" s="29"/>
      <c r="HE54" s="29"/>
      <c r="HF54" s="29"/>
      <c r="HG54" s="29"/>
      <c r="HH54" s="29"/>
      <c r="HI54" s="29"/>
      <c r="HJ54" s="29"/>
      <c r="HK54" s="29"/>
      <c r="HL54" s="29"/>
      <c r="HM54" s="29"/>
      <c r="HN54" s="29"/>
      <c r="HO54" s="29"/>
      <c r="HP54" s="29"/>
      <c r="HQ54" s="29"/>
      <c r="HR54" s="29"/>
      <c r="HS54" s="29"/>
      <c r="HT54" s="29"/>
      <c r="HU54" s="29"/>
      <c r="HV54" s="29"/>
      <c r="HW54" s="29"/>
      <c r="HX54" s="29"/>
      <c r="HY54" s="29"/>
      <c r="HZ54" s="29"/>
      <c r="IA54" s="29"/>
      <c r="IB54" s="29"/>
      <c r="IC54" s="29"/>
      <c r="ID54" s="29"/>
      <c r="IE54" s="29"/>
      <c r="IF54" s="29"/>
      <c r="IG54" s="29"/>
      <c r="IH54" s="29"/>
      <c r="II54" s="29"/>
      <c r="IJ54" s="29"/>
      <c r="IK54" s="29"/>
      <c r="IL54" s="29"/>
      <c r="IM54" s="29"/>
      <c r="IN54" s="29"/>
      <c r="IO54" s="29"/>
      <c r="IP54" s="29"/>
      <c r="IQ54" s="29"/>
      <c r="IR54" s="29"/>
      <c r="IS54" s="29"/>
      <c r="IT54" s="29"/>
      <c r="IU54" s="29"/>
      <c r="IV54" s="29"/>
      <c r="IW54" s="29"/>
      <c r="IX54" s="29"/>
      <c r="IY54" s="29"/>
      <c r="IZ54" s="29"/>
      <c r="JA54" s="29"/>
      <c r="JB54" s="29"/>
      <c r="JC54" s="29"/>
      <c r="JD54" s="29"/>
      <c r="JE54" s="29"/>
      <c r="JF54" s="29"/>
      <c r="JG54" s="29"/>
      <c r="JH54" s="29"/>
      <c r="JI54" s="29"/>
      <c r="JJ54" s="29"/>
      <c r="JK54" s="29"/>
      <c r="JL54" s="29"/>
      <c r="JM54" s="29"/>
      <c r="JN54" s="29"/>
      <c r="JO54" s="29"/>
      <c r="JP54" s="29"/>
      <c r="JQ54" s="29"/>
      <c r="JR54" s="29"/>
      <c r="JS54" s="29"/>
      <c r="JT54" s="29"/>
      <c r="JU54" s="29"/>
      <c r="JV54" s="29"/>
      <c r="JW54" s="29"/>
      <c r="JX54" s="29"/>
      <c r="JY54" s="29"/>
      <c r="JZ54" s="29"/>
      <c r="KA54" s="29"/>
      <c r="KB54" s="29"/>
      <c r="KC54" s="29"/>
      <c r="KD54" s="29"/>
      <c r="KE54" s="29"/>
      <c r="KF54" s="29"/>
      <c r="KG54" s="29"/>
      <c r="KH54" s="29"/>
      <c r="KI54" s="29"/>
      <c r="KJ54" s="29"/>
      <c r="KK54" s="29"/>
      <c r="KL54" s="29"/>
      <c r="KM54" s="29"/>
      <c r="KN54" s="29"/>
      <c r="KO54" s="29"/>
      <c r="KP54" s="29"/>
      <c r="KQ54" s="29"/>
      <c r="KR54" s="29"/>
      <c r="KS54" s="29"/>
      <c r="KT54" s="29"/>
      <c r="KU54" s="29"/>
      <c r="KV54" s="29"/>
      <c r="KW54" s="29"/>
      <c r="KX54" s="29"/>
      <c r="KY54" s="29"/>
      <c r="KZ54" s="29"/>
      <c r="LA54" s="29"/>
      <c r="LB54" s="29"/>
      <c r="LC54" s="29"/>
      <c r="LD54" s="29"/>
      <c r="LE54" s="29"/>
      <c r="LF54" s="29"/>
      <c r="LG54" s="29"/>
      <c r="LH54" s="29"/>
      <c r="LI54" s="29"/>
      <c r="LJ54" s="29"/>
      <c r="LK54" s="29"/>
      <c r="LL54" s="29"/>
      <c r="LM54" s="29"/>
      <c r="LN54" s="29"/>
      <c r="LO54" s="29"/>
      <c r="LP54" s="29"/>
      <c r="LQ54" s="29"/>
      <c r="LR54" s="29"/>
      <c r="LS54" s="29"/>
      <c r="LT54" s="29"/>
      <c r="LU54" s="29"/>
      <c r="LV54" s="29"/>
      <c r="LW54" s="29"/>
      <c r="LX54" s="29"/>
      <c r="LY54" s="29"/>
      <c r="LZ54" s="29"/>
      <c r="MA54" s="29"/>
      <c r="MB54" s="29"/>
      <c r="MC54" s="29"/>
      <c r="MD54" s="29"/>
      <c r="ME54" s="29"/>
      <c r="MF54" s="29"/>
      <c r="MG54" s="29"/>
      <c r="MH54" s="29"/>
      <c r="MI54" s="29"/>
      <c r="MJ54" s="29"/>
      <c r="MK54" s="29"/>
      <c r="ML54" s="29"/>
      <c r="MM54" s="29"/>
      <c r="MN54" s="29"/>
      <c r="MO54" s="29"/>
      <c r="MP54" s="29"/>
      <c r="MQ54" s="29"/>
      <c r="MR54" s="29"/>
      <c r="MS54" s="29"/>
      <c r="MT54" s="29"/>
      <c r="MU54" s="29"/>
      <c r="MV54" s="29"/>
      <c r="MW54" s="29"/>
      <c r="MX54" s="29"/>
      <c r="MY54" s="29"/>
      <c r="MZ54" s="29"/>
      <c r="NA54" s="29"/>
      <c r="NB54" s="29"/>
      <c r="NC54" s="29"/>
      <c r="ND54" s="29"/>
      <c r="NE54" s="29"/>
      <c r="NF54" s="29"/>
      <c r="NG54" s="29"/>
      <c r="NH54" s="29"/>
      <c r="NI54" s="29"/>
      <c r="NJ54" s="29"/>
      <c r="NK54" s="29"/>
      <c r="NL54" s="29"/>
      <c r="NM54" s="29"/>
      <c r="NN54" s="29"/>
      <c r="NO54" s="29"/>
      <c r="NP54" s="29"/>
      <c r="NQ54" s="29"/>
      <c r="NR54" s="29"/>
      <c r="NS54" s="29"/>
      <c r="NT54" s="29"/>
      <c r="NU54" s="29"/>
      <c r="NV54" s="29"/>
      <c r="NW54" s="29"/>
      <c r="NX54" s="29"/>
      <c r="NY54" s="29"/>
      <c r="NZ54" s="29"/>
      <c r="OA54" s="29"/>
      <c r="OB54" s="29"/>
      <c r="OC54" s="29"/>
      <c r="OD54" s="29"/>
      <c r="OE54" s="29"/>
      <c r="OF54" s="29"/>
      <c r="OG54" s="29"/>
      <c r="OH54" s="29"/>
      <c r="OI54" s="29"/>
      <c r="OJ54" s="29"/>
      <c r="OK54" s="29"/>
      <c r="OL54" s="29"/>
      <c r="OM54" s="29"/>
      <c r="ON54" s="29"/>
      <c r="OO54" s="29"/>
      <c r="OP54" s="29"/>
      <c r="OQ54" s="29"/>
      <c r="OR54" s="29"/>
      <c r="OS54" s="29"/>
      <c r="OT54" s="29"/>
      <c r="OU54" s="29"/>
      <c r="OV54" s="29"/>
      <c r="OW54" s="29"/>
      <c r="OX54" s="29"/>
      <c r="OY54" s="29"/>
      <c r="OZ54" s="29"/>
      <c r="PA54" s="29"/>
      <c r="PB54" s="29"/>
      <c r="PC54" s="29"/>
      <c r="PD54" s="29"/>
      <c r="PE54" s="29"/>
      <c r="PF54" s="29"/>
      <c r="PG54" s="29"/>
      <c r="PH54" s="29"/>
      <c r="PI54" s="29"/>
      <c r="PJ54" s="29"/>
      <c r="PK54" s="29"/>
      <c r="PL54" s="29"/>
      <c r="PM54" s="29"/>
      <c r="PN54" s="29"/>
      <c r="PO54" s="29"/>
      <c r="PP54" s="29"/>
      <c r="PQ54" s="29"/>
      <c r="PR54" s="29"/>
      <c r="PS54" s="29"/>
      <c r="PT54" s="29"/>
      <c r="PU54" s="29"/>
      <c r="PV54" s="29"/>
      <c r="PW54" s="29"/>
      <c r="PX54" s="29"/>
      <c r="PY54" s="29"/>
      <c r="PZ54" s="29"/>
      <c r="QA54" s="29"/>
      <c r="QB54" s="29"/>
      <c r="QC54" s="29"/>
      <c r="QD54" s="29"/>
      <c r="QE54" s="29"/>
      <c r="QF54" s="29"/>
      <c r="QG54" s="29"/>
      <c r="QH54" s="29"/>
      <c r="QI54" s="29"/>
      <c r="QJ54" s="29"/>
      <c r="QK54" s="29"/>
      <c r="QL54" s="29"/>
      <c r="QM54" s="29"/>
      <c r="QN54" s="29"/>
      <c r="QO54" s="29"/>
      <c r="QP54" s="29"/>
      <c r="QQ54" s="29"/>
      <c r="QR54" s="29"/>
      <c r="QS54" s="29"/>
      <c r="QT54" s="29"/>
      <c r="QU54" s="29"/>
      <c r="QV54" s="29"/>
      <c r="QW54" s="29"/>
      <c r="QX54" s="29"/>
      <c r="QY54" s="29"/>
      <c r="QZ54" s="29"/>
      <c r="RA54" s="29"/>
      <c r="RB54" s="29"/>
      <c r="RC54" s="29"/>
      <c r="RD54" s="29"/>
      <c r="RE54" s="29"/>
      <c r="RF54" s="29"/>
      <c r="RG54" s="29"/>
      <c r="RH54" s="29"/>
      <c r="RI54" s="29"/>
      <c r="RJ54" s="29"/>
      <c r="RK54" s="29"/>
      <c r="RL54" s="29"/>
      <c r="RM54" s="29"/>
      <c r="RN54" s="29"/>
      <c r="RO54" s="29"/>
      <c r="RP54" s="29"/>
      <c r="RQ54" s="29"/>
      <c r="RR54" s="29"/>
      <c r="RS54" s="29"/>
      <c r="RT54" s="29"/>
      <c r="RU54" s="29"/>
      <c r="RV54" s="29"/>
      <c r="RW54" s="29"/>
      <c r="RX54" s="29"/>
      <c r="RY54" s="29"/>
      <c r="RZ54" s="29"/>
      <c r="SA54" s="29"/>
      <c r="SB54" s="29"/>
      <c r="SC54" s="29"/>
      <c r="SD54" s="29"/>
      <c r="SE54" s="29"/>
      <c r="SF54" s="29"/>
      <c r="SG54" s="29"/>
      <c r="SH54" s="29"/>
      <c r="SI54" s="29"/>
      <c r="SJ54" s="29"/>
      <c r="SK54" s="29"/>
      <c r="SL54" s="29"/>
      <c r="SM54" s="29"/>
      <c r="SN54" s="29"/>
      <c r="SO54" s="29"/>
      <c r="SP54" s="29"/>
      <c r="SQ54" s="29"/>
      <c r="SR54" s="29"/>
      <c r="SS54" s="29"/>
      <c r="ST54" s="29"/>
      <c r="SU54" s="29"/>
      <c r="SV54" s="29"/>
      <c r="SW54" s="29"/>
      <c r="SX54" s="29"/>
      <c r="SY54" s="29"/>
      <c r="SZ54" s="29"/>
      <c r="TA54" s="29"/>
      <c r="TB54" s="29"/>
      <c r="TC54" s="29"/>
      <c r="TD54" s="29"/>
      <c r="TE54" s="29"/>
      <c r="TF54" s="29"/>
      <c r="TG54" s="29"/>
      <c r="TH54" s="29"/>
      <c r="TI54" s="29"/>
      <c r="TJ54" s="29"/>
      <c r="TK54" s="29"/>
      <c r="TL54" s="29"/>
      <c r="TM54" s="29"/>
      <c r="TN54" s="29"/>
      <c r="TO54" s="29"/>
      <c r="TP54" s="29"/>
      <c r="TQ54" s="29"/>
      <c r="TR54" s="29"/>
      <c r="TS54" s="29"/>
      <c r="TT54" s="29"/>
      <c r="TU54" s="29"/>
      <c r="TV54" s="29"/>
      <c r="TW54" s="29"/>
      <c r="TX54" s="29"/>
      <c r="TY54" s="29"/>
      <c r="TZ54" s="29"/>
      <c r="UA54" s="29"/>
      <c r="UB54" s="29"/>
      <c r="UC54" s="29"/>
      <c r="UD54" s="29"/>
      <c r="UE54" s="29"/>
      <c r="UF54" s="29"/>
      <c r="UG54" s="29"/>
      <c r="UH54" s="29"/>
      <c r="UI54" s="29"/>
      <c r="UJ54" s="29"/>
      <c r="UK54" s="29"/>
      <c r="UL54" s="29"/>
      <c r="UM54" s="29"/>
      <c r="UN54" s="29"/>
      <c r="UO54" s="29"/>
      <c r="UP54" s="29"/>
      <c r="UQ54" s="29"/>
      <c r="UR54" s="29"/>
      <c r="US54" s="29"/>
      <c r="UT54" s="29"/>
      <c r="UU54" s="29"/>
      <c r="UV54" s="29"/>
      <c r="UW54" s="29"/>
      <c r="UX54" s="29"/>
      <c r="UY54" s="29"/>
      <c r="UZ54" s="29"/>
      <c r="VA54" s="29"/>
      <c r="VB54" s="29"/>
      <c r="VC54" s="29"/>
      <c r="VD54" s="29"/>
      <c r="VE54" s="29"/>
      <c r="VF54" s="29"/>
      <c r="VG54" s="29"/>
      <c r="VH54" s="29"/>
      <c r="VI54" s="29"/>
      <c r="VJ54" s="29"/>
      <c r="VK54" s="29"/>
      <c r="VL54" s="29"/>
      <c r="VM54" s="29"/>
      <c r="VN54" s="29"/>
      <c r="VO54" s="29"/>
      <c r="VP54" s="29"/>
      <c r="VQ54" s="29"/>
      <c r="VR54" s="29"/>
      <c r="VS54" s="29"/>
      <c r="VT54" s="29"/>
      <c r="VU54" s="29"/>
      <c r="VV54" s="29"/>
      <c r="VW54" s="29"/>
      <c r="VX54" s="29"/>
      <c r="VY54" s="29"/>
      <c r="VZ54" s="29"/>
      <c r="WA54" s="29"/>
      <c r="WB54" s="29"/>
      <c r="WC54" s="29"/>
      <c r="WD54" s="29"/>
      <c r="WE54" s="29"/>
      <c r="WF54" s="29"/>
      <c r="WG54" s="29"/>
      <c r="WH54" s="29"/>
      <c r="WI54" s="29"/>
      <c r="WJ54" s="29"/>
      <c r="WK54" s="29"/>
      <c r="WL54" s="29"/>
      <c r="WM54" s="29"/>
      <c r="WN54" s="29"/>
      <c r="WO54" s="29"/>
      <c r="WP54" s="29"/>
      <c r="WQ54" s="29"/>
      <c r="WR54" s="29"/>
      <c r="WS54" s="29"/>
      <c r="WT54" s="29"/>
      <c r="WU54" s="29"/>
      <c r="WV54" s="29"/>
      <c r="WW54" s="29"/>
      <c r="WX54" s="29"/>
      <c r="WY54" s="29"/>
      <c r="WZ54" s="29"/>
      <c r="XA54" s="29"/>
      <c r="XB54" s="29"/>
      <c r="XC54" s="29"/>
      <c r="XD54" s="29"/>
      <c r="XE54" s="29"/>
      <c r="XF54" s="29"/>
      <c r="XG54" s="29"/>
      <c r="XH54" s="29"/>
      <c r="XI54" s="29"/>
      <c r="XJ54" s="29"/>
      <c r="XK54" s="29"/>
      <c r="XL54" s="29"/>
      <c r="XM54" s="29"/>
      <c r="XN54" s="29"/>
      <c r="XO54" s="29"/>
      <c r="XP54" s="29"/>
      <c r="XQ54" s="29"/>
      <c r="XR54" s="29"/>
      <c r="XS54" s="29"/>
      <c r="XT54" s="29"/>
      <c r="XU54" s="29"/>
      <c r="XV54" s="29"/>
      <c r="XW54" s="29"/>
      <c r="XX54" s="29"/>
      <c r="XY54" s="29"/>
      <c r="XZ54" s="29"/>
      <c r="YA54" s="29"/>
      <c r="YB54" s="29"/>
      <c r="YC54" s="29"/>
      <c r="YD54" s="29"/>
      <c r="YE54" s="29"/>
      <c r="YF54" s="29"/>
      <c r="YG54" s="29"/>
      <c r="YH54" s="29"/>
      <c r="YI54" s="29"/>
      <c r="YJ54" s="29"/>
      <c r="YK54" s="29"/>
      <c r="YL54" s="29"/>
      <c r="YM54" s="29"/>
      <c r="YN54" s="29"/>
      <c r="YO54" s="29"/>
      <c r="YP54" s="29"/>
      <c r="YQ54" s="29"/>
      <c r="YR54" s="29"/>
      <c r="YS54" s="29"/>
      <c r="YT54" s="29"/>
      <c r="YU54" s="29"/>
      <c r="YV54" s="29"/>
      <c r="YW54" s="29"/>
      <c r="YX54" s="29"/>
      <c r="YY54" s="29"/>
      <c r="YZ54" s="29"/>
      <c r="ZA54" s="29"/>
      <c r="ZB54" s="29"/>
      <c r="ZC54" s="29"/>
      <c r="ZD54" s="29"/>
      <c r="ZE54" s="29"/>
      <c r="ZF54" s="29"/>
      <c r="ZG54" s="29"/>
      <c r="ZH54" s="29"/>
      <c r="ZI54" s="29"/>
      <c r="ZJ54" s="29"/>
      <c r="ZK54" s="29"/>
      <c r="ZL54" s="29"/>
      <c r="ZM54" s="29"/>
      <c r="ZN54" s="29"/>
      <c r="ZO54" s="29"/>
      <c r="ZP54" s="29"/>
      <c r="ZQ54" s="29"/>
      <c r="ZR54" s="29"/>
      <c r="ZS54" s="29"/>
      <c r="ZT54" s="29"/>
      <c r="ZU54" s="29"/>
      <c r="ZV54" s="29"/>
      <c r="ZW54" s="29"/>
      <c r="ZX54" s="29"/>
      <c r="ZY54" s="29"/>
      <c r="ZZ54" s="29"/>
      <c r="AAA54" s="29"/>
      <c r="AAB54" s="29"/>
      <c r="AAC54" s="29"/>
      <c r="AAD54" s="29"/>
      <c r="AAE54" s="29"/>
      <c r="AAF54" s="29"/>
      <c r="AAG54" s="29"/>
      <c r="AAH54" s="29"/>
      <c r="AAI54" s="29"/>
      <c r="AAJ54" s="29"/>
      <c r="AAK54" s="29"/>
      <c r="AAL54" s="29"/>
      <c r="AAM54" s="29"/>
      <c r="AAN54" s="29"/>
      <c r="AAO54" s="29"/>
      <c r="AAP54" s="29"/>
      <c r="AAQ54" s="29"/>
      <c r="AAR54" s="29"/>
      <c r="AAS54" s="29"/>
      <c r="AAT54" s="29"/>
      <c r="AAU54" s="29"/>
      <c r="AAV54" s="29"/>
      <c r="AAW54" s="29"/>
      <c r="AAX54" s="29"/>
      <c r="AAY54" s="29"/>
      <c r="AAZ54" s="29"/>
      <c r="ABA54" s="29"/>
      <c r="ABB54" s="29"/>
      <c r="ABC54" s="29"/>
      <c r="ABD54" s="29"/>
      <c r="ABE54" s="29"/>
      <c r="ABF54" s="29"/>
      <c r="ABG54" s="29"/>
      <c r="ABH54" s="29"/>
      <c r="ABI54" s="29"/>
      <c r="ABJ54" s="29"/>
      <c r="ABK54" s="29"/>
      <c r="ABL54" s="29"/>
      <c r="ABM54" s="29"/>
      <c r="ABN54" s="29"/>
      <c r="ABO54" s="29"/>
      <c r="ABP54" s="29"/>
      <c r="ABQ54" s="29"/>
      <c r="ABR54" s="29"/>
      <c r="ABS54" s="29"/>
      <c r="ABT54" s="29"/>
      <c r="ABU54" s="29"/>
      <c r="ABV54" s="29"/>
      <c r="ABW54" s="29"/>
      <c r="ABX54" s="29"/>
      <c r="ABY54" s="29"/>
      <c r="ABZ54" s="29"/>
      <c r="ACA54" s="29"/>
      <c r="ACB54" s="29"/>
      <c r="ACC54" s="29"/>
      <c r="ACD54" s="29"/>
      <c r="ACE54" s="29"/>
      <c r="ACF54" s="29"/>
      <c r="ACG54" s="29"/>
      <c r="ACH54" s="29"/>
      <c r="ACI54" s="29"/>
      <c r="ACJ54" s="29"/>
      <c r="ACK54" s="29"/>
      <c r="ACL54" s="29"/>
      <c r="ACM54" s="29"/>
      <c r="ACN54" s="29"/>
      <c r="ACO54" s="29"/>
      <c r="ACP54" s="29"/>
      <c r="ACQ54" s="29"/>
      <c r="ACR54" s="29"/>
      <c r="ACS54" s="29"/>
      <c r="ACT54" s="29"/>
      <c r="ACU54" s="29"/>
      <c r="ACV54" s="29"/>
      <c r="ACW54" s="29"/>
      <c r="ACX54" s="29"/>
      <c r="ACY54" s="29"/>
      <c r="ACZ54" s="29"/>
      <c r="ADA54" s="29"/>
      <c r="ADB54" s="29"/>
      <c r="ADC54" s="29"/>
      <c r="ADD54" s="29"/>
      <c r="ADE54" s="29"/>
      <c r="ADF54" s="29"/>
      <c r="ADG54" s="29"/>
      <c r="ADH54" s="29"/>
      <c r="ADI54" s="29"/>
      <c r="ADJ54" s="29"/>
      <c r="ADK54" s="29"/>
      <c r="ADL54" s="29"/>
      <c r="ADM54" s="29"/>
      <c r="ADN54" s="29"/>
      <c r="ADO54" s="29"/>
      <c r="ADP54" s="29"/>
      <c r="ADQ54" s="29"/>
      <c r="ADR54" s="29"/>
      <c r="ADS54" s="29"/>
      <c r="ADT54" s="29"/>
      <c r="ADU54" s="29"/>
      <c r="ADV54" s="29"/>
      <c r="ADW54" s="29"/>
      <c r="ADX54" s="29"/>
      <c r="ADY54" s="29"/>
      <c r="ADZ54" s="29"/>
      <c r="AEA54" s="29"/>
      <c r="AEB54" s="29"/>
      <c r="AEC54" s="29"/>
      <c r="AED54" s="29"/>
      <c r="AEE54" s="29"/>
      <c r="AEF54" s="29"/>
      <c r="AEG54" s="29"/>
      <c r="AEH54" s="29"/>
      <c r="AEI54" s="29"/>
      <c r="AEJ54" s="29"/>
      <c r="AEK54" s="29"/>
      <c r="AEL54" s="29"/>
      <c r="AEM54" s="29"/>
      <c r="AEN54" s="29"/>
      <c r="AEO54" s="29"/>
      <c r="AEP54" s="29"/>
      <c r="AEQ54" s="29"/>
      <c r="AER54" s="29"/>
      <c r="AES54" s="29"/>
      <c r="AET54" s="29"/>
      <c r="AEU54" s="29"/>
      <c r="AEV54" s="29"/>
      <c r="AEW54" s="29"/>
      <c r="AEX54" s="29"/>
      <c r="AEY54" s="29"/>
      <c r="AEZ54" s="29"/>
      <c r="AFA54" s="29"/>
      <c r="AFB54" s="29"/>
      <c r="AFC54" s="29"/>
      <c r="AFD54" s="29"/>
      <c r="AFE54" s="29"/>
      <c r="AFF54" s="29"/>
      <c r="AFG54" s="29"/>
      <c r="AFH54" s="29"/>
      <c r="AFI54" s="29"/>
      <c r="AFJ54" s="29"/>
      <c r="AFK54" s="29"/>
      <c r="AFL54" s="29"/>
      <c r="AFM54" s="29"/>
      <c r="AFN54" s="29"/>
      <c r="AFO54" s="29"/>
      <c r="AFP54" s="29"/>
      <c r="AFQ54" s="29"/>
      <c r="AFR54" s="29"/>
      <c r="AFS54" s="29"/>
      <c r="AFT54" s="29"/>
      <c r="AFU54" s="29"/>
      <c r="AFV54" s="29"/>
      <c r="AFW54" s="29"/>
      <c r="AFX54" s="29"/>
      <c r="AFY54" s="29"/>
      <c r="AFZ54" s="29"/>
      <c r="AGA54" s="29"/>
      <c r="AGB54" s="29"/>
      <c r="AGC54" s="29"/>
      <c r="AGD54" s="29"/>
      <c r="AGE54" s="29"/>
      <c r="AGF54" s="29"/>
      <c r="AGG54" s="29"/>
      <c r="AGH54" s="29"/>
      <c r="AGI54" s="29"/>
      <c r="AGJ54" s="29"/>
      <c r="AGK54" s="29"/>
      <c r="AGL54" s="29"/>
      <c r="AGM54" s="29"/>
      <c r="AGN54" s="29"/>
      <c r="AGO54" s="29"/>
      <c r="AGP54" s="29"/>
      <c r="AGQ54" s="29"/>
      <c r="AGR54" s="29"/>
      <c r="AGS54" s="29"/>
      <c r="AGT54" s="29"/>
      <c r="AGU54" s="29"/>
      <c r="AGV54" s="29"/>
      <c r="AGW54" s="29"/>
      <c r="AGX54" s="29"/>
      <c r="AGY54" s="29"/>
      <c r="AGZ54" s="29"/>
      <c r="AHA54" s="29"/>
      <c r="AHB54" s="29"/>
      <c r="AHC54" s="29"/>
      <c r="AHD54" s="29"/>
      <c r="AHE54" s="29"/>
      <c r="AHF54" s="29"/>
      <c r="AHG54" s="29"/>
      <c r="AHH54" s="29"/>
      <c r="AHI54" s="29"/>
      <c r="AHJ54" s="29"/>
      <c r="AHK54" s="29"/>
      <c r="AHL54" s="29"/>
      <c r="AHM54" s="29"/>
      <c r="AHN54" s="29"/>
      <c r="AHO54" s="29"/>
      <c r="AHP54" s="29"/>
      <c r="AHQ54" s="29"/>
      <c r="AHR54" s="29"/>
      <c r="AHS54" s="29"/>
      <c r="AHT54" s="29"/>
      <c r="AHU54" s="29"/>
      <c r="AHV54" s="29"/>
      <c r="AHW54" s="29"/>
      <c r="AHX54" s="29"/>
      <c r="AHY54" s="29"/>
      <c r="AHZ54" s="29"/>
      <c r="AIA54" s="29"/>
      <c r="AIB54" s="29"/>
      <c r="AIC54" s="29"/>
      <c r="AID54" s="29"/>
      <c r="AIE54" s="29"/>
      <c r="AIF54" s="29"/>
      <c r="AIG54" s="29"/>
      <c r="AIH54" s="29"/>
      <c r="AII54" s="29"/>
      <c r="AIJ54" s="29"/>
      <c r="AIK54" s="29"/>
      <c r="AIL54" s="29"/>
      <c r="AIM54" s="29"/>
      <c r="AIN54" s="29"/>
      <c r="AIO54" s="29"/>
      <c r="AIP54" s="29"/>
      <c r="AIQ54" s="29"/>
      <c r="AIR54" s="29"/>
      <c r="AIS54" s="29"/>
      <c r="AIT54" s="29"/>
      <c r="AIU54" s="29"/>
      <c r="AIV54" s="29"/>
      <c r="AIW54" s="29"/>
      <c r="AIX54" s="29"/>
      <c r="AIY54" s="29"/>
      <c r="AIZ54" s="29"/>
      <c r="AJA54" s="29"/>
      <c r="AJB54" s="29"/>
      <c r="AJC54" s="29"/>
      <c r="AJD54" s="29"/>
      <c r="AJE54" s="29"/>
      <c r="AJF54" s="29"/>
      <c r="AJG54" s="29"/>
      <c r="AJH54" s="29"/>
      <c r="AJI54" s="29"/>
      <c r="AJJ54" s="29"/>
      <c r="AJK54" s="29"/>
      <c r="AJL54" s="29"/>
      <c r="AJM54" s="29"/>
      <c r="AJN54" s="29"/>
      <c r="AJO54" s="29"/>
      <c r="AJP54" s="29"/>
      <c r="AJQ54" s="29"/>
      <c r="AJR54" s="29"/>
      <c r="AJS54" s="29"/>
      <c r="AJT54" s="29"/>
      <c r="AJU54" s="29"/>
      <c r="AJV54" s="29"/>
      <c r="AJW54" s="29"/>
      <c r="AJX54" s="29"/>
      <c r="AJY54" s="29"/>
      <c r="AJZ54" s="29"/>
      <c r="AKA54" s="29"/>
      <c r="AKB54" s="29"/>
      <c r="AKC54" s="29"/>
      <c r="AKD54" s="29"/>
      <c r="AKE54" s="29"/>
      <c r="AKF54" s="29"/>
      <c r="AKG54" s="29"/>
      <c r="AKH54" s="29"/>
      <c r="AKI54" s="29"/>
      <c r="AKJ54" s="29"/>
      <c r="AKK54" s="29"/>
      <c r="AKL54" s="29"/>
      <c r="AKM54" s="29"/>
      <c r="AKN54" s="29"/>
      <c r="AKO54" s="29"/>
      <c r="AKP54" s="29"/>
      <c r="AKQ54" s="29"/>
      <c r="AKR54" s="29"/>
      <c r="AKS54" s="29"/>
      <c r="AKT54" s="29"/>
      <c r="AKU54" s="29"/>
      <c r="AKV54" s="29"/>
      <c r="AKW54" s="29"/>
      <c r="AKX54" s="29"/>
      <c r="AKY54" s="29"/>
      <c r="AKZ54" s="29"/>
      <c r="ALA54" s="29"/>
      <c r="ALB54" s="29"/>
      <c r="ALC54" s="29"/>
      <c r="ALD54" s="29"/>
      <c r="ALE54" s="29"/>
      <c r="ALF54" s="29"/>
      <c r="ALG54" s="29"/>
      <c r="ALH54" s="29"/>
      <c r="ALI54" s="29"/>
      <c r="ALJ54" s="29"/>
      <c r="ALK54" s="29"/>
      <c r="ALL54" s="29"/>
      <c r="ALM54" s="29"/>
      <c r="ALN54" s="29"/>
      <c r="ALO54" s="29"/>
      <c r="ALP54" s="29"/>
      <c r="ALQ54" s="29"/>
      <c r="ALR54" s="29"/>
      <c r="ALS54" s="29"/>
      <c r="ALT54" s="29"/>
      <c r="ALU54" s="29"/>
      <c r="ALV54" s="29"/>
      <c r="ALW54" s="29"/>
      <c r="ALX54" s="29"/>
      <c r="ALY54" s="29"/>
      <c r="ALZ54" s="29"/>
      <c r="AMA54" s="29"/>
      <c r="AMB54" s="29"/>
      <c r="AMC54" s="29"/>
      <c r="AMD54" s="29"/>
      <c r="AME54" s="29"/>
      <c r="AMF54" s="29"/>
      <c r="AMG54" s="29"/>
      <c r="AMH54" s="29"/>
      <c r="AMI54" s="29"/>
      <c r="AMJ54" s="29"/>
      <c r="AMK54" s="29"/>
      <c r="AML54" s="29"/>
      <c r="AMM54" s="29"/>
      <c r="AMN54" s="29"/>
      <c r="AMO54" s="29"/>
      <c r="AMP54" s="29"/>
      <c r="AMQ54" s="29"/>
      <c r="AMR54" s="29"/>
      <c r="AMS54" s="29"/>
      <c r="AMT54" s="29"/>
      <c r="AMU54" s="29"/>
      <c r="AMV54" s="29"/>
      <c r="AMW54" s="29"/>
      <c r="AMX54" s="29"/>
      <c r="AMY54" s="29"/>
      <c r="AMZ54" s="29"/>
      <c r="ANA54" s="29"/>
      <c r="ANB54" s="29"/>
      <c r="ANC54" s="29"/>
      <c r="AND54" s="29"/>
      <c r="ANE54" s="29"/>
      <c r="ANF54" s="29"/>
      <c r="ANG54" s="29"/>
      <c r="ANH54" s="29"/>
      <c r="ANI54" s="29"/>
      <c r="ANJ54" s="29"/>
      <c r="ANK54" s="29"/>
      <c r="ANL54" s="29"/>
      <c r="ANM54" s="29"/>
      <c r="ANN54" s="29"/>
      <c r="ANO54" s="29"/>
      <c r="ANP54" s="29"/>
      <c r="ANQ54" s="29"/>
      <c r="ANR54" s="29"/>
      <c r="ANS54" s="29"/>
      <c r="ANT54" s="29"/>
      <c r="ANU54" s="29"/>
      <c r="ANV54" s="29"/>
      <c r="ANW54" s="29"/>
      <c r="ANX54" s="29"/>
      <c r="ANY54" s="29"/>
      <c r="ANZ54" s="29"/>
      <c r="AOA54" s="29"/>
      <c r="AOB54" s="29"/>
      <c r="AOC54" s="29"/>
      <c r="AOD54" s="29"/>
      <c r="AOE54" s="29"/>
      <c r="AOF54" s="29"/>
      <c r="AOG54" s="29"/>
      <c r="AOH54" s="29"/>
      <c r="AOI54" s="29"/>
      <c r="AOJ54" s="29"/>
      <c r="AOK54" s="29"/>
      <c r="AOL54" s="29"/>
      <c r="AOM54" s="29"/>
      <c r="AON54" s="29"/>
      <c r="AOO54" s="29"/>
      <c r="AOP54" s="29"/>
      <c r="AOQ54" s="29"/>
      <c r="AOR54" s="29"/>
      <c r="AOS54" s="29"/>
      <c r="AOT54" s="29"/>
      <c r="AOU54" s="29"/>
      <c r="AOV54" s="29"/>
      <c r="AOW54" s="29"/>
      <c r="AOX54" s="29"/>
      <c r="AOY54" s="29"/>
      <c r="AOZ54" s="29"/>
      <c r="APA54" s="29"/>
      <c r="APB54" s="29"/>
      <c r="APC54" s="29"/>
      <c r="APD54" s="29"/>
      <c r="APE54" s="29"/>
      <c r="APF54" s="29"/>
      <c r="APG54" s="29"/>
      <c r="APH54" s="29"/>
      <c r="API54" s="29"/>
      <c r="APJ54" s="29"/>
      <c r="APK54" s="29"/>
      <c r="APL54" s="29"/>
      <c r="APM54" s="29"/>
      <c r="APN54" s="29"/>
      <c r="APO54" s="29"/>
      <c r="APP54" s="29"/>
      <c r="APQ54" s="29"/>
      <c r="APR54" s="29"/>
      <c r="APS54" s="29"/>
      <c r="APT54" s="29"/>
      <c r="APU54" s="29"/>
      <c r="APV54" s="29"/>
      <c r="APW54" s="29"/>
      <c r="APX54" s="29"/>
      <c r="APY54" s="29"/>
      <c r="APZ54" s="29"/>
      <c r="AQA54" s="29"/>
      <c r="AQB54" s="29"/>
      <c r="AQC54" s="29"/>
      <c r="AQD54" s="29"/>
      <c r="AQE54" s="29"/>
      <c r="AQF54" s="29"/>
      <c r="AQG54" s="29"/>
      <c r="AQH54" s="29"/>
      <c r="AQI54" s="29"/>
      <c r="AQJ54" s="29"/>
      <c r="AQK54" s="29"/>
      <c r="AQL54" s="29"/>
      <c r="AQM54" s="29"/>
      <c r="AQN54" s="29"/>
      <c r="AQO54" s="29"/>
      <c r="AQP54" s="29"/>
      <c r="AQQ54" s="29"/>
      <c r="AQR54" s="29"/>
      <c r="AQS54" s="29"/>
      <c r="AQT54" s="29"/>
      <c r="AQU54" s="29"/>
      <c r="AQV54" s="29"/>
      <c r="AQW54" s="29"/>
      <c r="AQX54" s="29"/>
      <c r="AQY54" s="29"/>
      <c r="AQZ54" s="29"/>
      <c r="ARA54" s="29"/>
      <c r="ARB54" s="29"/>
      <c r="ARC54" s="29"/>
      <c r="ARD54" s="29"/>
      <c r="ARE54" s="29"/>
      <c r="ARF54" s="29"/>
      <c r="ARG54" s="29"/>
      <c r="ARH54" s="29"/>
      <c r="ARI54" s="29"/>
      <c r="ARJ54" s="29"/>
      <c r="ARK54" s="29"/>
      <c r="ARL54" s="29"/>
      <c r="ARM54" s="29"/>
      <c r="ARN54" s="29"/>
      <c r="ARO54" s="29"/>
      <c r="ARP54" s="29"/>
      <c r="ARQ54" s="29"/>
      <c r="ARR54" s="29"/>
      <c r="ARS54" s="29"/>
      <c r="ART54" s="29"/>
      <c r="ARU54" s="29"/>
      <c r="ARV54" s="29"/>
      <c r="ARW54" s="29"/>
      <c r="ARX54" s="29"/>
      <c r="ARY54" s="29"/>
      <c r="ARZ54" s="29"/>
      <c r="ASA54" s="29"/>
      <c r="ASB54" s="29"/>
      <c r="ASC54" s="29"/>
      <c r="ASD54" s="29"/>
      <c r="ASE54" s="29"/>
      <c r="ASF54" s="29"/>
      <c r="ASG54" s="29"/>
      <c r="ASH54" s="29"/>
      <c r="ASI54" s="29"/>
      <c r="ASJ54" s="29"/>
      <c r="ASK54" s="29"/>
      <c r="ASL54" s="29"/>
      <c r="ASM54" s="29"/>
      <c r="ASN54" s="29"/>
      <c r="ASO54" s="29"/>
      <c r="ASP54" s="29"/>
      <c r="ASQ54" s="29"/>
      <c r="ASR54" s="29"/>
      <c r="ASS54" s="29"/>
      <c r="AST54" s="29"/>
      <c r="ASU54" s="29"/>
      <c r="ASV54" s="29"/>
      <c r="ASW54" s="29"/>
      <c r="ASX54" s="29"/>
      <c r="ASY54" s="29"/>
      <c r="ASZ54" s="29"/>
      <c r="ATA54" s="29"/>
      <c r="ATB54" s="29"/>
      <c r="ATC54" s="29"/>
      <c r="ATD54" s="29"/>
      <c r="ATE54" s="29"/>
      <c r="ATF54" s="29"/>
      <c r="ATG54" s="29"/>
      <c r="ATH54" s="29"/>
      <c r="ATI54" s="29"/>
      <c r="ATJ54" s="29"/>
      <c r="ATK54" s="29"/>
      <c r="ATL54" s="29"/>
      <c r="ATM54" s="29"/>
      <c r="ATN54" s="29"/>
      <c r="ATO54" s="29"/>
      <c r="ATP54" s="29"/>
      <c r="ATQ54" s="29"/>
      <c r="ATR54" s="29"/>
      <c r="ATS54" s="29"/>
      <c r="ATT54" s="29"/>
      <c r="ATU54" s="29"/>
      <c r="ATV54" s="29"/>
      <c r="ATW54" s="29"/>
      <c r="ATX54" s="29"/>
      <c r="ATY54" s="29"/>
      <c r="ATZ54" s="29"/>
      <c r="AUA54" s="29"/>
      <c r="AUB54" s="29"/>
      <c r="AUC54" s="29"/>
      <c r="AUD54" s="29"/>
      <c r="AUE54" s="29"/>
      <c r="AUF54" s="29"/>
      <c r="AUG54" s="29"/>
      <c r="AUH54" s="29"/>
      <c r="AUI54" s="29"/>
      <c r="AUJ54" s="29"/>
      <c r="AUK54" s="29"/>
      <c r="AUL54" s="29"/>
      <c r="AUM54" s="29"/>
      <c r="AUN54" s="29"/>
      <c r="AUO54" s="29"/>
      <c r="AUP54" s="29"/>
      <c r="AUQ54" s="29"/>
      <c r="AUR54" s="29"/>
      <c r="AUS54" s="29"/>
      <c r="AUT54" s="29"/>
      <c r="AUU54" s="29"/>
      <c r="AUV54" s="29"/>
      <c r="AUW54" s="29"/>
      <c r="AUX54" s="29"/>
      <c r="AUY54" s="29"/>
      <c r="AUZ54" s="29"/>
      <c r="AVA54" s="29"/>
      <c r="AVB54" s="29"/>
      <c r="AVC54" s="29"/>
      <c r="AVD54" s="29"/>
      <c r="AVE54" s="29"/>
      <c r="AVF54" s="29"/>
      <c r="AVG54" s="29"/>
      <c r="AVH54" s="29"/>
      <c r="AVI54" s="29"/>
      <c r="AVJ54" s="29"/>
      <c r="AVK54" s="29"/>
      <c r="AVL54" s="29"/>
      <c r="AVM54" s="29"/>
      <c r="AVN54" s="29"/>
      <c r="AVO54" s="29"/>
      <c r="AVP54" s="29"/>
      <c r="AVQ54" s="29"/>
      <c r="AVR54" s="29"/>
      <c r="AVS54" s="29"/>
      <c r="AVT54" s="29"/>
      <c r="AVU54" s="29"/>
      <c r="AVV54" s="29"/>
      <c r="AVW54" s="29"/>
      <c r="AVX54" s="29"/>
      <c r="AVY54" s="29"/>
      <c r="AVZ54" s="29"/>
      <c r="AWA54" s="29"/>
      <c r="AWB54" s="29"/>
      <c r="AWC54" s="29"/>
      <c r="AWD54" s="29"/>
      <c r="AWE54" s="29"/>
      <c r="AWF54" s="29"/>
      <c r="AWG54" s="29"/>
      <c r="AWH54" s="29"/>
      <c r="AWI54" s="29"/>
      <c r="AWJ54" s="29"/>
      <c r="AWK54" s="29"/>
      <c r="AWL54" s="29"/>
      <c r="AWM54" s="29"/>
      <c r="AWN54" s="29"/>
      <c r="AWO54" s="29"/>
      <c r="AWP54" s="29"/>
      <c r="AWQ54" s="29"/>
      <c r="AWR54" s="29"/>
      <c r="AWS54" s="29"/>
      <c r="AWT54" s="29"/>
      <c r="AWU54" s="29"/>
      <c r="AWV54" s="29"/>
      <c r="AWW54" s="29"/>
      <c r="AWX54" s="29"/>
      <c r="AWY54" s="29"/>
      <c r="AWZ54" s="29"/>
      <c r="AXA54" s="29"/>
      <c r="AXB54" s="29"/>
      <c r="AXC54" s="29"/>
      <c r="AXD54" s="29"/>
      <c r="AXE54" s="29"/>
      <c r="AXF54" s="29"/>
      <c r="AXG54" s="29"/>
      <c r="AXH54" s="29"/>
      <c r="AXI54" s="29"/>
      <c r="AXJ54" s="29"/>
      <c r="AXK54" s="29"/>
      <c r="AXL54" s="29"/>
      <c r="AXM54" s="29"/>
      <c r="AXN54" s="29"/>
      <c r="AXO54" s="29"/>
      <c r="AXP54" s="29"/>
      <c r="AXQ54" s="29"/>
      <c r="AXR54" s="29"/>
      <c r="AXS54" s="29"/>
      <c r="AXT54" s="29"/>
      <c r="AXU54" s="29"/>
      <c r="AXV54" s="29"/>
      <c r="AXW54" s="29"/>
      <c r="AXX54" s="29"/>
      <c r="AXY54" s="29"/>
      <c r="AXZ54" s="29"/>
      <c r="AYA54" s="29"/>
      <c r="AYB54" s="29"/>
      <c r="AYC54" s="29"/>
      <c r="AYD54" s="29"/>
      <c r="AYE54" s="29"/>
      <c r="AYF54" s="29"/>
      <c r="AYG54" s="29"/>
      <c r="AYH54" s="29"/>
      <c r="AYI54" s="29"/>
      <c r="AYJ54" s="29"/>
      <c r="AYK54" s="29"/>
      <c r="AYL54" s="29"/>
      <c r="AYM54" s="29"/>
      <c r="AYN54" s="29"/>
      <c r="AYO54" s="29"/>
      <c r="AYP54" s="29"/>
      <c r="AYQ54" s="29"/>
      <c r="AYR54" s="29"/>
      <c r="AYS54" s="29"/>
      <c r="AYT54" s="29"/>
      <c r="AYU54" s="29"/>
      <c r="AYV54" s="29"/>
      <c r="AYW54" s="29"/>
      <c r="AYX54" s="29"/>
      <c r="AYY54" s="29"/>
      <c r="AYZ54" s="29"/>
      <c r="AZA54" s="29"/>
      <c r="AZB54" s="29"/>
      <c r="AZC54" s="29"/>
      <c r="AZD54" s="29"/>
      <c r="AZE54" s="29"/>
      <c r="AZF54" s="29"/>
      <c r="AZG54" s="29"/>
      <c r="AZH54" s="29"/>
      <c r="AZI54" s="29"/>
      <c r="AZJ54" s="29"/>
      <c r="AZK54" s="29"/>
      <c r="AZL54" s="29"/>
      <c r="AZM54" s="29"/>
      <c r="AZN54" s="29"/>
      <c r="AZO54" s="29"/>
      <c r="AZP54" s="29"/>
      <c r="AZQ54" s="29"/>
      <c r="AZR54" s="29"/>
      <c r="AZS54" s="29"/>
      <c r="AZT54" s="29"/>
      <c r="AZU54" s="29"/>
      <c r="AZV54" s="29"/>
      <c r="AZW54" s="29"/>
      <c r="AZX54" s="29"/>
      <c r="AZY54" s="29"/>
      <c r="AZZ54" s="29"/>
      <c r="BAA54" s="29"/>
      <c r="BAB54" s="29"/>
      <c r="BAC54" s="29"/>
      <c r="BAD54" s="29"/>
      <c r="BAE54" s="29"/>
      <c r="BAF54" s="29"/>
      <c r="BAG54" s="29"/>
      <c r="BAH54" s="29"/>
      <c r="BAI54" s="29"/>
      <c r="BAJ54" s="29"/>
      <c r="BAK54" s="29"/>
      <c r="BAL54" s="29"/>
      <c r="BAM54" s="29"/>
      <c r="BAN54" s="29"/>
      <c r="BAO54" s="29"/>
      <c r="BAP54" s="29"/>
      <c r="BAQ54" s="29"/>
      <c r="BAR54" s="29"/>
      <c r="BAS54" s="29"/>
      <c r="BAT54" s="29"/>
      <c r="BAU54" s="29"/>
      <c r="BAV54" s="29"/>
      <c r="BAW54" s="29"/>
      <c r="BAX54" s="29"/>
      <c r="BAY54" s="29"/>
      <c r="BAZ54" s="29"/>
      <c r="BBA54" s="29"/>
      <c r="BBB54" s="29"/>
      <c r="BBC54" s="29"/>
      <c r="BBD54" s="29"/>
      <c r="BBE54" s="29"/>
      <c r="BBF54" s="29"/>
      <c r="BBG54" s="29"/>
      <c r="BBH54" s="29"/>
      <c r="BBI54" s="29"/>
      <c r="BBJ54" s="29"/>
      <c r="BBK54" s="29"/>
      <c r="BBL54" s="29"/>
      <c r="BBM54" s="29"/>
      <c r="BBN54" s="29"/>
      <c r="BBO54" s="29"/>
      <c r="BBP54" s="29"/>
      <c r="BBQ54" s="29"/>
      <c r="BBR54" s="29"/>
      <c r="BBS54" s="29"/>
      <c r="BBT54" s="29"/>
      <c r="BBU54" s="29"/>
      <c r="BBV54" s="29"/>
      <c r="BBW54" s="29"/>
      <c r="BBX54" s="29"/>
      <c r="BBY54" s="29"/>
      <c r="BBZ54" s="29"/>
      <c r="BCA54" s="29"/>
      <c r="BCB54" s="29"/>
      <c r="BCC54" s="29"/>
      <c r="BCD54" s="29"/>
      <c r="BCE54" s="29"/>
      <c r="BCF54" s="29"/>
      <c r="BCG54" s="29"/>
      <c r="BCH54" s="29"/>
      <c r="BCI54" s="29"/>
      <c r="BCJ54" s="29"/>
      <c r="BCK54" s="29"/>
      <c r="BCL54" s="29"/>
      <c r="BCM54" s="29"/>
      <c r="BCN54" s="29"/>
      <c r="BCO54" s="29"/>
      <c r="BCP54" s="29"/>
      <c r="BCQ54" s="29"/>
      <c r="BCR54" s="29"/>
      <c r="BCS54" s="29"/>
      <c r="BCT54" s="29"/>
      <c r="BCU54" s="29"/>
      <c r="BCV54" s="29"/>
      <c r="BCW54" s="29"/>
      <c r="BCX54" s="29"/>
      <c r="BCY54" s="29"/>
      <c r="BCZ54" s="29"/>
      <c r="BDA54" s="29"/>
      <c r="BDB54" s="29"/>
      <c r="BDC54" s="29"/>
      <c r="BDD54" s="29"/>
      <c r="BDE54" s="29"/>
      <c r="BDF54" s="29"/>
      <c r="BDG54" s="29"/>
      <c r="BDH54" s="29"/>
      <c r="BDI54" s="29"/>
      <c r="BDJ54" s="29"/>
      <c r="BDK54" s="29"/>
      <c r="BDL54" s="29"/>
      <c r="BDM54" s="29"/>
      <c r="BDN54" s="29"/>
      <c r="BDO54" s="29"/>
      <c r="BDP54" s="29"/>
      <c r="BDQ54" s="29"/>
      <c r="BDR54" s="29"/>
      <c r="BDS54" s="29"/>
      <c r="BDT54" s="29"/>
      <c r="BDU54" s="29"/>
      <c r="BDV54" s="29"/>
      <c r="BDW54" s="29"/>
      <c r="BDX54" s="29"/>
      <c r="BDY54" s="29"/>
      <c r="BDZ54" s="29"/>
      <c r="BEA54" s="29"/>
      <c r="BEB54" s="29"/>
      <c r="BEC54" s="29"/>
      <c r="BED54" s="29"/>
      <c r="BEE54" s="29"/>
      <c r="BEF54" s="29"/>
      <c r="BEG54" s="29"/>
      <c r="BEH54" s="29"/>
      <c r="BEI54" s="29"/>
      <c r="BEJ54" s="29"/>
      <c r="BEK54" s="29"/>
      <c r="BEL54" s="29"/>
      <c r="BEM54" s="29"/>
      <c r="BEN54" s="29"/>
      <c r="BEO54" s="29"/>
      <c r="BEP54" s="29"/>
      <c r="BEQ54" s="29"/>
      <c r="BER54" s="29"/>
      <c r="BES54" s="29"/>
      <c r="BET54" s="29"/>
      <c r="BEU54" s="29"/>
      <c r="BEV54" s="29"/>
      <c r="BEW54" s="29"/>
      <c r="BEX54" s="29"/>
      <c r="BEY54" s="29"/>
      <c r="BEZ54" s="29"/>
      <c r="BFA54" s="29"/>
      <c r="BFB54" s="29"/>
      <c r="BFC54" s="29"/>
      <c r="BFD54" s="29"/>
      <c r="BFE54" s="29"/>
      <c r="BFF54" s="29"/>
      <c r="BFG54" s="29"/>
      <c r="BFH54" s="29"/>
      <c r="BFI54" s="29"/>
      <c r="BFJ54" s="29"/>
      <c r="BFK54" s="29"/>
      <c r="BFL54" s="29"/>
      <c r="BFM54" s="29"/>
      <c r="BFN54" s="29"/>
      <c r="BFO54" s="29"/>
      <c r="BFP54" s="29"/>
      <c r="BFQ54" s="29"/>
      <c r="BFR54" s="29"/>
      <c r="BFS54" s="29"/>
      <c r="BFT54" s="29"/>
      <c r="BFU54" s="29"/>
      <c r="BFV54" s="29"/>
      <c r="BFW54" s="29"/>
      <c r="BFX54" s="29"/>
      <c r="BFY54" s="29"/>
      <c r="BFZ54" s="29"/>
      <c r="BGA54" s="29"/>
      <c r="BGB54" s="29"/>
      <c r="BGC54" s="29"/>
      <c r="BGD54" s="29"/>
      <c r="BGE54" s="29"/>
      <c r="BGF54" s="29"/>
      <c r="BGG54" s="29"/>
      <c r="BGH54" s="29"/>
      <c r="BGI54" s="29"/>
      <c r="BGJ54" s="29"/>
      <c r="BGK54" s="29"/>
      <c r="BGL54" s="29"/>
      <c r="BGM54" s="29"/>
      <c r="BGN54" s="29"/>
      <c r="BGO54" s="29"/>
      <c r="BGP54" s="29"/>
      <c r="BGQ54" s="29"/>
      <c r="BGR54" s="29"/>
      <c r="BGS54" s="29"/>
      <c r="BGT54" s="29"/>
      <c r="BGU54" s="29"/>
      <c r="BGV54" s="29"/>
      <c r="BGW54" s="29"/>
      <c r="BGX54" s="29"/>
      <c r="BGY54" s="29"/>
      <c r="BGZ54" s="29"/>
      <c r="BHA54" s="29"/>
      <c r="BHB54" s="29"/>
      <c r="BHC54" s="29"/>
      <c r="BHD54" s="29"/>
      <c r="BHE54" s="29"/>
      <c r="BHF54" s="29"/>
      <c r="BHG54" s="29"/>
      <c r="BHH54" s="29"/>
      <c r="BHI54" s="29"/>
      <c r="BHJ54" s="29"/>
      <c r="BHK54" s="29"/>
      <c r="BHL54" s="29"/>
      <c r="BHM54" s="29"/>
      <c r="BHN54" s="29"/>
      <c r="BHO54" s="29"/>
      <c r="BHP54" s="29"/>
      <c r="BHQ54" s="29"/>
      <c r="BHR54" s="29"/>
      <c r="BHS54" s="29"/>
      <c r="BHT54" s="29"/>
      <c r="BHU54" s="29"/>
      <c r="BHV54" s="29"/>
      <c r="BHW54" s="29"/>
      <c r="BHX54" s="29"/>
      <c r="BHY54" s="29"/>
      <c r="BHZ54" s="29"/>
      <c r="BIA54" s="29"/>
      <c r="BIB54" s="29"/>
      <c r="BIC54" s="29"/>
      <c r="BID54" s="29"/>
      <c r="BIE54" s="29"/>
      <c r="BIF54" s="29"/>
      <c r="BIG54" s="29"/>
      <c r="BIH54" s="29"/>
      <c r="BII54" s="29"/>
      <c r="BIJ54" s="29"/>
      <c r="BIK54" s="29"/>
      <c r="BIL54" s="29"/>
      <c r="BIM54" s="29"/>
      <c r="BIN54" s="29"/>
      <c r="BIO54" s="29"/>
      <c r="BIP54" s="29"/>
      <c r="BIQ54" s="29"/>
      <c r="BIR54" s="29"/>
      <c r="BIS54" s="29"/>
      <c r="BIT54" s="29"/>
      <c r="BIU54" s="29"/>
      <c r="BIV54" s="29"/>
      <c r="BIW54" s="29"/>
      <c r="BIX54" s="29"/>
      <c r="BIY54" s="29"/>
      <c r="BIZ54" s="29"/>
      <c r="BJA54" s="29"/>
      <c r="BJB54" s="29"/>
      <c r="BJC54" s="29"/>
      <c r="BJD54" s="29"/>
      <c r="BJE54" s="29"/>
      <c r="BJF54" s="29"/>
      <c r="BJG54" s="29"/>
      <c r="BJH54" s="29"/>
      <c r="BJI54" s="29"/>
      <c r="BJJ54" s="29"/>
      <c r="BJK54" s="29"/>
      <c r="BJL54" s="29"/>
      <c r="BJM54" s="29"/>
      <c r="BJN54" s="29"/>
      <c r="BJO54" s="29"/>
      <c r="BJP54" s="29"/>
      <c r="BJQ54" s="29"/>
      <c r="BJR54" s="29"/>
      <c r="BJS54" s="29"/>
      <c r="BJT54" s="29"/>
      <c r="BJU54" s="29"/>
      <c r="BJV54" s="29"/>
      <c r="BJW54" s="29"/>
      <c r="BJX54" s="29"/>
      <c r="BJY54" s="29"/>
      <c r="BJZ54" s="29"/>
      <c r="BKA54" s="29"/>
      <c r="BKB54" s="29"/>
      <c r="BKC54" s="29"/>
      <c r="BKD54" s="29"/>
      <c r="BKE54" s="29"/>
      <c r="BKF54" s="29"/>
      <c r="BKG54" s="29"/>
      <c r="BKH54" s="29"/>
      <c r="BKI54" s="29"/>
      <c r="BKJ54" s="29"/>
      <c r="BKK54" s="29"/>
      <c r="BKL54" s="29"/>
      <c r="BKM54" s="29"/>
      <c r="BKN54" s="29"/>
      <c r="BKO54" s="29"/>
      <c r="BKP54" s="29"/>
      <c r="BKQ54" s="29"/>
      <c r="BKR54" s="29"/>
      <c r="BKS54" s="29"/>
      <c r="BKT54" s="29"/>
      <c r="BKU54" s="29"/>
      <c r="BKV54" s="29"/>
      <c r="BKW54" s="29"/>
      <c r="BKX54" s="29"/>
      <c r="BKY54" s="29"/>
      <c r="BKZ54" s="29"/>
      <c r="BLA54" s="29"/>
      <c r="BLB54" s="29"/>
      <c r="BLC54" s="29"/>
      <c r="BLD54" s="29"/>
      <c r="BLE54" s="29"/>
      <c r="BLF54" s="29"/>
      <c r="BLG54" s="29"/>
      <c r="BLH54" s="29"/>
      <c r="BLI54" s="29"/>
      <c r="BLJ54" s="29"/>
      <c r="BLK54" s="29"/>
      <c r="BLL54" s="29"/>
      <c r="BLM54" s="29"/>
      <c r="BLN54" s="29"/>
      <c r="BLO54" s="29"/>
      <c r="BLP54" s="29"/>
      <c r="BLQ54" s="29"/>
      <c r="BLR54" s="29"/>
      <c r="BLS54" s="29"/>
      <c r="BLT54" s="29"/>
      <c r="BLU54" s="29"/>
      <c r="BLV54" s="29"/>
      <c r="BLW54" s="29"/>
      <c r="BLX54" s="29"/>
      <c r="BLY54" s="29"/>
      <c r="BLZ54" s="29"/>
      <c r="BMA54" s="29"/>
      <c r="BMB54" s="29"/>
      <c r="BMC54" s="29"/>
      <c r="BMD54" s="29"/>
      <c r="BME54" s="29"/>
      <c r="BMF54" s="29"/>
      <c r="BMG54" s="29"/>
      <c r="BMH54" s="29"/>
      <c r="BMI54" s="29"/>
      <c r="BMJ54" s="29"/>
      <c r="BMK54" s="29"/>
      <c r="BML54" s="29"/>
      <c r="BMM54" s="29"/>
      <c r="BMN54" s="29"/>
      <c r="BMO54" s="29"/>
      <c r="BMP54" s="29"/>
      <c r="BMQ54" s="29"/>
      <c r="BMR54" s="29"/>
      <c r="BMS54" s="29"/>
      <c r="BMT54" s="29"/>
      <c r="BMU54" s="29"/>
      <c r="BMV54" s="29"/>
      <c r="BMW54" s="29"/>
      <c r="BMX54" s="29"/>
      <c r="BMY54" s="29"/>
      <c r="BMZ54" s="29"/>
      <c r="BNA54" s="29"/>
      <c r="BNB54" s="29"/>
      <c r="BNC54" s="29"/>
      <c r="BND54" s="29"/>
      <c r="BNE54" s="29"/>
      <c r="BNF54" s="29"/>
      <c r="BNG54" s="29"/>
      <c r="BNH54" s="29"/>
      <c r="BNI54" s="29"/>
      <c r="BNJ54" s="29"/>
      <c r="BNK54" s="29"/>
      <c r="BNL54" s="29"/>
      <c r="BNM54" s="29"/>
      <c r="BNN54" s="29"/>
      <c r="BNO54" s="29"/>
      <c r="BNP54" s="29"/>
      <c r="BNQ54" s="29"/>
      <c r="BNR54" s="29"/>
      <c r="BNS54" s="29"/>
      <c r="BNT54" s="29"/>
      <c r="BNU54" s="29"/>
      <c r="BNV54" s="29"/>
      <c r="BNW54" s="29"/>
      <c r="BNX54" s="29"/>
      <c r="BNY54" s="29"/>
      <c r="BNZ54" s="29"/>
      <c r="BOA54" s="29"/>
      <c r="BOB54" s="29"/>
      <c r="BOC54" s="29"/>
      <c r="BOD54" s="29"/>
      <c r="BOE54" s="29"/>
      <c r="BOF54" s="29"/>
      <c r="BOG54" s="29"/>
      <c r="BOH54" s="29"/>
      <c r="BOI54" s="29"/>
      <c r="BOJ54" s="29"/>
      <c r="BOK54" s="29"/>
      <c r="BOL54" s="29"/>
      <c r="BOM54" s="29"/>
      <c r="BON54" s="29"/>
      <c r="BOO54" s="29"/>
      <c r="BOP54" s="29"/>
      <c r="BOQ54" s="29"/>
      <c r="BOR54" s="29"/>
      <c r="BOS54" s="29"/>
      <c r="BOT54" s="29"/>
      <c r="BOU54" s="29"/>
      <c r="BOV54" s="29"/>
      <c r="BOW54" s="29"/>
      <c r="BOX54" s="29"/>
      <c r="BOY54" s="29"/>
      <c r="BOZ54" s="29"/>
      <c r="BPA54" s="29"/>
      <c r="BPB54" s="29"/>
      <c r="BPC54" s="29"/>
      <c r="BPD54" s="29"/>
      <c r="BPE54" s="29"/>
      <c r="BPF54" s="29"/>
      <c r="BPG54" s="29"/>
      <c r="BPH54" s="29"/>
      <c r="BPI54" s="29"/>
      <c r="BPJ54" s="29"/>
      <c r="BPK54" s="29"/>
      <c r="BPL54" s="29"/>
      <c r="BPM54" s="29"/>
      <c r="BPN54" s="29"/>
      <c r="BPO54" s="29"/>
      <c r="BPP54" s="29"/>
      <c r="BPQ54" s="29"/>
      <c r="BPR54" s="29"/>
      <c r="BPS54" s="29"/>
      <c r="BPT54" s="29"/>
      <c r="BPU54" s="29"/>
      <c r="BPV54" s="29"/>
      <c r="BPW54" s="29"/>
      <c r="BPX54" s="29"/>
      <c r="BPY54" s="29"/>
      <c r="BPZ54" s="29"/>
      <c r="BQA54" s="29"/>
      <c r="BQB54" s="29"/>
      <c r="BQC54" s="29"/>
      <c r="BQD54" s="29"/>
      <c r="BQE54" s="29"/>
      <c r="BQF54" s="29"/>
      <c r="BQG54" s="29"/>
      <c r="BQH54" s="29"/>
      <c r="BQI54" s="29"/>
      <c r="BQJ54" s="29"/>
      <c r="BQK54" s="29"/>
      <c r="BQL54" s="29"/>
      <c r="BQM54" s="29"/>
      <c r="BQN54" s="29"/>
      <c r="BQO54" s="29"/>
      <c r="BQP54" s="29"/>
      <c r="BQQ54" s="29"/>
      <c r="BQR54" s="29"/>
      <c r="BQS54" s="29"/>
      <c r="BQT54" s="29"/>
      <c r="BQU54" s="29"/>
      <c r="BQV54" s="29"/>
      <c r="BQW54" s="29"/>
      <c r="BQX54" s="29"/>
      <c r="BQY54" s="29"/>
      <c r="BQZ54" s="29"/>
      <c r="BRA54" s="29"/>
      <c r="BRB54" s="29"/>
      <c r="BRC54" s="29"/>
      <c r="BRD54" s="29"/>
      <c r="BRE54" s="29"/>
      <c r="BRF54" s="29"/>
      <c r="BRG54" s="29"/>
      <c r="BRH54" s="29"/>
      <c r="BRI54" s="29"/>
      <c r="BRJ54" s="29"/>
      <c r="BRK54" s="29"/>
      <c r="BRL54" s="29"/>
      <c r="BRM54" s="29"/>
      <c r="BRN54" s="29"/>
      <c r="BRO54" s="29"/>
      <c r="BRP54" s="29"/>
      <c r="BRQ54" s="29"/>
      <c r="BRR54" s="29"/>
      <c r="BRS54" s="29"/>
      <c r="BRT54" s="29"/>
      <c r="BRU54" s="29"/>
      <c r="BRV54" s="29"/>
      <c r="BRW54" s="29"/>
      <c r="BRX54" s="29"/>
      <c r="BRY54" s="29"/>
      <c r="BRZ54" s="29"/>
      <c r="BSA54" s="29"/>
      <c r="BSB54" s="29"/>
      <c r="BSC54" s="29"/>
      <c r="BSD54" s="29"/>
      <c r="BSE54" s="29"/>
      <c r="BSF54" s="29"/>
      <c r="BSG54" s="29"/>
      <c r="BSH54" s="29"/>
      <c r="BSI54" s="29"/>
      <c r="BSJ54" s="29"/>
      <c r="BSK54" s="29"/>
      <c r="BSL54" s="29"/>
      <c r="BSM54" s="29"/>
      <c r="BSN54" s="29"/>
      <c r="BSO54" s="29"/>
      <c r="BSP54" s="29"/>
      <c r="BSQ54" s="29"/>
      <c r="BSR54" s="29"/>
      <c r="BSS54" s="29"/>
      <c r="BST54" s="29"/>
      <c r="BSU54" s="29"/>
      <c r="BSV54" s="29"/>
      <c r="BSW54" s="29"/>
      <c r="BSX54" s="29"/>
      <c r="BSY54" s="29"/>
      <c r="BSZ54" s="29"/>
      <c r="BTA54" s="29"/>
      <c r="BTB54" s="29"/>
      <c r="BTC54" s="29"/>
      <c r="BTD54" s="29"/>
      <c r="BTE54" s="29"/>
      <c r="BTF54" s="29"/>
      <c r="BTG54" s="29"/>
      <c r="BTH54" s="29"/>
      <c r="BTI54" s="29"/>
      <c r="BTJ54" s="29"/>
      <c r="BTK54" s="29"/>
      <c r="BTL54" s="29"/>
      <c r="BTM54" s="29"/>
      <c r="BTN54" s="29"/>
      <c r="BTO54" s="29"/>
      <c r="BTP54" s="29"/>
      <c r="BTQ54" s="29"/>
      <c r="BTR54" s="29"/>
      <c r="BTS54" s="29"/>
      <c r="BTT54" s="29"/>
      <c r="BTU54" s="29"/>
      <c r="BTV54" s="29"/>
      <c r="BTW54" s="29"/>
      <c r="BTX54" s="29"/>
      <c r="BTY54" s="29"/>
      <c r="BTZ54" s="29"/>
      <c r="BUA54" s="29"/>
      <c r="BUB54" s="29"/>
      <c r="BUC54" s="29"/>
      <c r="BUD54" s="29"/>
      <c r="BUE54" s="29"/>
      <c r="BUF54" s="29"/>
      <c r="BUG54" s="29"/>
      <c r="BUH54" s="29"/>
      <c r="BUI54" s="29"/>
      <c r="BUJ54" s="29"/>
      <c r="BUK54" s="29"/>
      <c r="BUL54" s="29"/>
      <c r="BUM54" s="29"/>
      <c r="BUN54" s="29"/>
      <c r="BUO54" s="29"/>
      <c r="BUP54" s="29"/>
      <c r="BUQ54" s="29"/>
      <c r="BUR54" s="29"/>
      <c r="BUS54" s="29"/>
      <c r="BUT54" s="29"/>
      <c r="BUU54" s="29"/>
      <c r="BUV54" s="29"/>
      <c r="BUW54" s="29"/>
      <c r="BUX54" s="29"/>
      <c r="BUY54" s="29"/>
      <c r="BUZ54" s="29"/>
      <c r="BVA54" s="29"/>
      <c r="BVB54" s="29"/>
      <c r="BVC54" s="29"/>
      <c r="BVD54" s="29"/>
      <c r="BVE54" s="29"/>
      <c r="BVF54" s="29"/>
      <c r="BVG54" s="29"/>
      <c r="BVH54" s="29"/>
      <c r="BVI54" s="29"/>
      <c r="BVJ54" s="29"/>
      <c r="BVK54" s="29"/>
      <c r="BVL54" s="29"/>
      <c r="BVM54" s="29"/>
      <c r="BVN54" s="29"/>
      <c r="BVO54" s="29"/>
      <c r="BVP54" s="29"/>
      <c r="BVQ54" s="29"/>
      <c r="BVR54" s="29"/>
      <c r="BVS54" s="29"/>
      <c r="BVT54" s="29"/>
      <c r="BVU54" s="29"/>
      <c r="BVV54" s="29"/>
      <c r="BVW54" s="29"/>
      <c r="BVX54" s="29"/>
      <c r="BVY54" s="29"/>
      <c r="BVZ54" s="29"/>
      <c r="BWA54" s="29"/>
      <c r="BWB54" s="29"/>
      <c r="BWC54" s="29"/>
      <c r="BWD54" s="29"/>
      <c r="BWE54" s="29"/>
      <c r="BWF54" s="29"/>
      <c r="BWG54" s="29"/>
      <c r="BWH54" s="29"/>
      <c r="BWI54" s="29"/>
      <c r="BWJ54" s="29"/>
      <c r="BWK54" s="29"/>
      <c r="BWL54" s="29"/>
      <c r="BWM54" s="29"/>
      <c r="BWN54" s="29"/>
      <c r="BWO54" s="29"/>
      <c r="BWP54" s="29"/>
      <c r="BWQ54" s="29"/>
      <c r="BWR54" s="29"/>
      <c r="BWS54" s="29"/>
      <c r="BWT54" s="29"/>
      <c r="BWU54" s="29"/>
      <c r="BWV54" s="29"/>
      <c r="BWW54" s="29"/>
      <c r="BWX54" s="29"/>
      <c r="BWY54" s="29"/>
      <c r="BWZ54" s="29"/>
      <c r="BXA54" s="29"/>
      <c r="BXB54" s="29"/>
      <c r="BXC54" s="29"/>
      <c r="BXD54" s="29"/>
      <c r="BXE54" s="29"/>
      <c r="BXF54" s="29"/>
      <c r="BXG54" s="29"/>
      <c r="BXH54" s="29"/>
      <c r="BXI54" s="29"/>
      <c r="BXJ54" s="29"/>
      <c r="BXK54" s="29"/>
      <c r="BXL54" s="29"/>
      <c r="BXM54" s="29"/>
      <c r="BXN54" s="29"/>
      <c r="BXO54" s="29"/>
      <c r="BXP54" s="29"/>
      <c r="BXQ54" s="29"/>
      <c r="BXR54" s="29"/>
      <c r="BXS54" s="29"/>
      <c r="BXT54" s="29"/>
      <c r="BXU54" s="29"/>
      <c r="BXV54" s="29"/>
      <c r="BXW54" s="29"/>
      <c r="BXX54" s="29"/>
      <c r="BXY54" s="29"/>
      <c r="BXZ54" s="29"/>
      <c r="BYA54" s="29"/>
      <c r="BYB54" s="29"/>
      <c r="BYC54" s="29"/>
      <c r="BYD54" s="29"/>
      <c r="BYE54" s="29"/>
      <c r="BYF54" s="29"/>
      <c r="BYG54" s="29"/>
      <c r="BYH54" s="29"/>
      <c r="BYI54" s="29"/>
      <c r="BYJ54" s="29"/>
      <c r="BYK54" s="29"/>
      <c r="BYL54" s="29"/>
      <c r="BYM54" s="29"/>
      <c r="BYN54" s="29"/>
      <c r="BYO54" s="29"/>
      <c r="BYP54" s="29"/>
      <c r="BYQ54" s="29"/>
      <c r="BYR54" s="29"/>
      <c r="BYS54" s="29"/>
      <c r="BYT54" s="29"/>
      <c r="BYU54" s="29"/>
      <c r="BYV54" s="29"/>
      <c r="BYW54" s="29"/>
      <c r="BYX54" s="29"/>
      <c r="BYY54" s="29"/>
      <c r="BYZ54" s="29"/>
      <c r="BZA54" s="29"/>
      <c r="BZB54" s="29"/>
      <c r="BZC54" s="29"/>
      <c r="BZD54" s="29"/>
      <c r="BZE54" s="29"/>
      <c r="BZF54" s="29"/>
      <c r="BZG54" s="29"/>
      <c r="BZH54" s="29"/>
      <c r="BZI54" s="29"/>
      <c r="BZJ54" s="29"/>
      <c r="BZK54" s="29"/>
      <c r="BZL54" s="29"/>
      <c r="BZM54" s="29"/>
      <c r="BZN54" s="29"/>
      <c r="BZO54" s="29"/>
      <c r="BZP54" s="29"/>
      <c r="BZQ54" s="29"/>
      <c r="BZR54" s="29"/>
      <c r="BZS54" s="29"/>
      <c r="BZT54" s="29"/>
      <c r="BZU54" s="29"/>
      <c r="BZV54" s="29"/>
      <c r="BZW54" s="29"/>
      <c r="BZX54" s="29"/>
      <c r="BZY54" s="29"/>
      <c r="BZZ54" s="29"/>
      <c r="CAA54" s="29"/>
      <c r="CAB54" s="29"/>
      <c r="CAC54" s="29"/>
      <c r="CAD54" s="29"/>
      <c r="CAE54" s="29"/>
      <c r="CAF54" s="29"/>
      <c r="CAG54" s="29"/>
      <c r="CAH54" s="29"/>
      <c r="CAI54" s="29"/>
      <c r="CAJ54" s="29"/>
      <c r="CAK54" s="29"/>
      <c r="CAL54" s="29"/>
      <c r="CAM54" s="29"/>
      <c r="CAN54" s="29"/>
      <c r="CAO54" s="29"/>
      <c r="CAP54" s="29"/>
      <c r="CAQ54" s="29"/>
      <c r="CAR54" s="29"/>
      <c r="CAS54" s="29"/>
      <c r="CAT54" s="29"/>
      <c r="CAU54" s="29"/>
      <c r="CAV54" s="29"/>
      <c r="CAW54" s="29"/>
      <c r="CAX54" s="29"/>
      <c r="CAY54" s="29"/>
      <c r="CAZ54" s="29"/>
      <c r="CBA54" s="29"/>
      <c r="CBB54" s="29"/>
      <c r="CBC54" s="29"/>
      <c r="CBD54" s="29"/>
      <c r="CBE54" s="29"/>
      <c r="CBF54" s="29"/>
      <c r="CBG54" s="29"/>
      <c r="CBH54" s="29"/>
      <c r="CBI54" s="29"/>
      <c r="CBJ54" s="29"/>
      <c r="CBK54" s="29"/>
      <c r="CBL54" s="29"/>
      <c r="CBM54" s="29"/>
      <c r="CBN54" s="29"/>
      <c r="CBO54" s="29"/>
      <c r="CBP54" s="29"/>
      <c r="CBQ54" s="29"/>
      <c r="CBR54" s="29"/>
      <c r="CBS54" s="29"/>
      <c r="CBT54" s="29"/>
      <c r="CBU54" s="29"/>
      <c r="CBV54" s="29"/>
      <c r="CBW54" s="29"/>
      <c r="CBX54" s="29"/>
      <c r="CBY54" s="29"/>
      <c r="CBZ54" s="29"/>
      <c r="CCA54" s="29"/>
      <c r="CCB54" s="29"/>
      <c r="CCC54" s="29"/>
      <c r="CCD54" s="29"/>
      <c r="CCE54" s="29"/>
      <c r="CCF54" s="29"/>
      <c r="CCG54" s="29"/>
      <c r="CCH54" s="29"/>
      <c r="CCI54" s="29"/>
      <c r="CCJ54" s="29"/>
      <c r="CCK54" s="29"/>
      <c r="CCL54" s="29"/>
      <c r="CCM54" s="29"/>
      <c r="CCN54" s="29"/>
      <c r="CCO54" s="29"/>
      <c r="CCP54" s="29"/>
      <c r="CCQ54" s="29"/>
      <c r="CCR54" s="29"/>
      <c r="CCS54" s="29"/>
      <c r="CCT54" s="29"/>
      <c r="CCU54" s="29"/>
      <c r="CCV54" s="29"/>
      <c r="CCW54" s="29"/>
      <c r="CCX54" s="29"/>
      <c r="CCY54" s="29"/>
      <c r="CCZ54" s="29"/>
      <c r="CDA54" s="29"/>
      <c r="CDB54" s="29"/>
      <c r="CDC54" s="29"/>
      <c r="CDD54" s="29"/>
      <c r="CDE54" s="29"/>
      <c r="CDF54" s="29"/>
      <c r="CDG54" s="29"/>
      <c r="CDH54" s="29"/>
      <c r="CDI54" s="29"/>
      <c r="CDJ54" s="29"/>
      <c r="CDK54" s="29"/>
      <c r="CDL54" s="29"/>
      <c r="CDM54" s="29"/>
      <c r="CDN54" s="29"/>
      <c r="CDO54" s="29"/>
      <c r="CDP54" s="29"/>
      <c r="CDQ54" s="29"/>
      <c r="CDR54" s="29"/>
      <c r="CDS54" s="29"/>
      <c r="CDT54" s="29"/>
      <c r="CDU54" s="29"/>
      <c r="CDV54" s="29"/>
      <c r="CDW54" s="29"/>
      <c r="CDX54" s="29"/>
      <c r="CDY54" s="29"/>
      <c r="CDZ54" s="29"/>
      <c r="CEA54" s="29"/>
      <c r="CEB54" s="29"/>
      <c r="CEC54" s="29"/>
      <c r="CED54" s="29"/>
      <c r="CEE54" s="29"/>
      <c r="CEF54" s="29"/>
      <c r="CEG54" s="29"/>
      <c r="CEH54" s="29"/>
      <c r="CEI54" s="29"/>
      <c r="CEJ54" s="29"/>
      <c r="CEK54" s="29"/>
      <c r="CEL54" s="29"/>
      <c r="CEM54" s="29"/>
      <c r="CEN54" s="29"/>
      <c r="CEO54" s="29"/>
      <c r="CEP54" s="29"/>
      <c r="CEQ54" s="29"/>
      <c r="CER54" s="29"/>
      <c r="CES54" s="29"/>
      <c r="CET54" s="29"/>
      <c r="CEU54" s="29"/>
      <c r="CEV54" s="29"/>
      <c r="CEW54" s="29"/>
      <c r="CEX54" s="29"/>
      <c r="CEY54" s="29"/>
      <c r="CEZ54" s="29"/>
      <c r="CFA54" s="29"/>
      <c r="CFB54" s="29"/>
      <c r="CFC54" s="29"/>
      <c r="CFD54" s="29"/>
      <c r="CFE54" s="29"/>
      <c r="CFF54" s="29"/>
      <c r="CFG54" s="29"/>
      <c r="CFH54" s="29"/>
      <c r="CFI54" s="29"/>
      <c r="CFJ54" s="29"/>
      <c r="CFK54" s="29"/>
      <c r="CFL54" s="29"/>
      <c r="CFM54" s="29"/>
      <c r="CFN54" s="29"/>
      <c r="CFO54" s="29"/>
      <c r="CFP54" s="29"/>
      <c r="CFQ54" s="29"/>
      <c r="CFR54" s="29"/>
      <c r="CFS54" s="29"/>
      <c r="CFT54" s="29"/>
      <c r="CFU54" s="29"/>
      <c r="CFV54" s="29"/>
      <c r="CFW54" s="29"/>
      <c r="CFX54" s="29"/>
      <c r="CFY54" s="29"/>
      <c r="CFZ54" s="29"/>
      <c r="CGA54" s="29"/>
      <c r="CGB54" s="29"/>
      <c r="CGC54" s="29"/>
      <c r="CGD54" s="29"/>
      <c r="CGE54" s="29"/>
      <c r="CGF54" s="29"/>
      <c r="CGG54" s="29"/>
      <c r="CGH54" s="29"/>
      <c r="CGI54" s="29"/>
      <c r="CGJ54" s="29"/>
      <c r="CGK54" s="29"/>
      <c r="CGL54" s="29"/>
      <c r="CGM54" s="29"/>
      <c r="CGN54" s="29"/>
      <c r="CGO54" s="29"/>
      <c r="CGP54" s="29"/>
      <c r="CGQ54" s="29"/>
      <c r="CGR54" s="29"/>
      <c r="CGS54" s="29"/>
      <c r="CGT54" s="29"/>
      <c r="CGU54" s="29"/>
      <c r="CGV54" s="29"/>
      <c r="CGW54" s="29"/>
      <c r="CGX54" s="29"/>
      <c r="CGY54" s="29"/>
      <c r="CGZ54" s="29"/>
      <c r="CHA54" s="29"/>
      <c r="CHB54" s="29"/>
      <c r="CHC54" s="29"/>
      <c r="CHD54" s="29"/>
      <c r="CHE54" s="29"/>
      <c r="CHF54" s="29"/>
      <c r="CHG54" s="29"/>
      <c r="CHH54" s="29"/>
      <c r="CHI54" s="29"/>
      <c r="CHJ54" s="29"/>
      <c r="CHK54" s="29"/>
      <c r="CHL54" s="29"/>
      <c r="CHM54" s="29"/>
      <c r="CHN54" s="29"/>
      <c r="CHO54" s="29"/>
      <c r="CHP54" s="29"/>
      <c r="CHQ54" s="29"/>
      <c r="CHR54" s="29"/>
      <c r="CHS54" s="29"/>
      <c r="CHT54" s="29"/>
      <c r="CHU54" s="29"/>
      <c r="CHV54" s="29"/>
      <c r="CHW54" s="29"/>
      <c r="CHX54" s="29"/>
      <c r="CHY54" s="29"/>
      <c r="CHZ54" s="29"/>
      <c r="CIA54" s="29"/>
      <c r="CIB54" s="29"/>
      <c r="CIC54" s="29"/>
      <c r="CID54" s="29"/>
      <c r="CIE54" s="29"/>
      <c r="CIF54" s="29"/>
      <c r="CIG54" s="29"/>
      <c r="CIH54" s="29"/>
      <c r="CII54" s="29"/>
      <c r="CIJ54" s="29"/>
      <c r="CIK54" s="29"/>
      <c r="CIL54" s="29"/>
      <c r="CIM54" s="29"/>
      <c r="CIN54" s="29"/>
      <c r="CIO54" s="29"/>
      <c r="CIP54" s="29"/>
      <c r="CIQ54" s="29"/>
      <c r="CIR54" s="29"/>
      <c r="CIS54" s="29"/>
      <c r="CIT54" s="29"/>
      <c r="CIU54" s="29"/>
      <c r="CIV54" s="29"/>
      <c r="CIW54" s="29"/>
      <c r="CIX54" s="29"/>
      <c r="CIY54" s="29"/>
      <c r="CIZ54" s="29"/>
      <c r="CJA54" s="29"/>
      <c r="CJB54" s="29"/>
      <c r="CJC54" s="29"/>
      <c r="CJD54" s="29"/>
      <c r="CJE54" s="29"/>
      <c r="CJF54" s="29"/>
      <c r="CJG54" s="29"/>
      <c r="CJH54" s="29"/>
      <c r="CJI54" s="29"/>
      <c r="CJJ54" s="29"/>
      <c r="CJK54" s="29"/>
      <c r="CJL54" s="29"/>
      <c r="CJM54" s="29"/>
      <c r="CJN54" s="29"/>
      <c r="CJO54" s="29"/>
      <c r="CJP54" s="29"/>
      <c r="CJQ54" s="29"/>
      <c r="CJR54" s="29"/>
      <c r="CJS54" s="29"/>
      <c r="CJT54" s="29"/>
      <c r="CJU54" s="29"/>
      <c r="CJV54" s="29"/>
      <c r="CJW54" s="29"/>
      <c r="CJX54" s="29"/>
      <c r="CJY54" s="29"/>
      <c r="CJZ54" s="29"/>
      <c r="CKA54" s="29"/>
      <c r="CKB54" s="29"/>
      <c r="CKC54" s="29"/>
      <c r="CKD54" s="29"/>
      <c r="CKE54" s="29"/>
      <c r="CKF54" s="29"/>
      <c r="CKG54" s="29"/>
      <c r="CKH54" s="29"/>
      <c r="CKI54" s="29"/>
      <c r="CKJ54" s="29"/>
      <c r="CKK54" s="29"/>
      <c r="CKL54" s="29"/>
      <c r="CKM54" s="29"/>
      <c r="CKN54" s="29"/>
      <c r="CKO54" s="29"/>
      <c r="CKP54" s="29"/>
      <c r="CKQ54" s="29"/>
      <c r="CKR54" s="29"/>
      <c r="CKS54" s="29"/>
      <c r="CKT54" s="29"/>
      <c r="CKU54" s="29"/>
      <c r="CKV54" s="29"/>
      <c r="CKW54" s="29"/>
      <c r="CKX54" s="29"/>
      <c r="CKY54" s="29"/>
      <c r="CKZ54" s="29"/>
      <c r="CLA54" s="29"/>
      <c r="CLB54" s="29"/>
      <c r="CLC54" s="29"/>
      <c r="CLD54" s="29"/>
      <c r="CLE54" s="29"/>
      <c r="CLF54" s="29"/>
      <c r="CLG54" s="29"/>
      <c r="CLH54" s="29"/>
      <c r="CLI54" s="29"/>
      <c r="CLJ54" s="29"/>
      <c r="CLK54" s="29"/>
      <c r="CLL54" s="29"/>
      <c r="CLM54" s="29"/>
      <c r="CLN54" s="29"/>
      <c r="CLO54" s="29"/>
      <c r="CLP54" s="29"/>
      <c r="CLQ54" s="29"/>
      <c r="CLR54" s="29"/>
      <c r="CLS54" s="29"/>
      <c r="CLT54" s="29"/>
      <c r="CLU54" s="29"/>
      <c r="CLV54" s="29"/>
      <c r="CLW54" s="29"/>
      <c r="CLX54" s="29"/>
      <c r="CLY54" s="29"/>
      <c r="CLZ54" s="29"/>
      <c r="CMA54" s="29"/>
      <c r="CMB54" s="29"/>
      <c r="CMC54" s="29"/>
      <c r="CMD54" s="29"/>
      <c r="CME54" s="29"/>
      <c r="CMF54" s="29"/>
      <c r="CMG54" s="29"/>
      <c r="CMH54" s="29"/>
      <c r="CMI54" s="29"/>
      <c r="CMJ54" s="29"/>
      <c r="CMK54" s="29"/>
      <c r="CML54" s="29"/>
      <c r="CMM54" s="29"/>
      <c r="CMN54" s="29"/>
      <c r="CMO54" s="29"/>
      <c r="CMP54" s="29"/>
      <c r="CMQ54" s="29"/>
      <c r="CMR54" s="29"/>
      <c r="CMS54" s="29"/>
      <c r="CMT54" s="29"/>
      <c r="CMU54" s="29"/>
      <c r="CMV54" s="29"/>
      <c r="CMW54" s="29"/>
      <c r="CMX54" s="29"/>
      <c r="CMY54" s="29"/>
      <c r="CMZ54" s="29"/>
      <c r="CNA54" s="29"/>
      <c r="CNB54" s="29"/>
      <c r="CNC54" s="29"/>
      <c r="CND54" s="29"/>
      <c r="CNE54" s="29"/>
      <c r="CNF54" s="29"/>
      <c r="CNG54" s="29"/>
      <c r="CNH54" s="29"/>
      <c r="CNI54" s="29"/>
      <c r="CNJ54" s="29"/>
      <c r="CNK54" s="29"/>
      <c r="CNL54" s="29"/>
      <c r="CNM54" s="29"/>
      <c r="CNN54" s="29"/>
      <c r="CNO54" s="29"/>
      <c r="CNP54" s="29"/>
      <c r="CNQ54" s="29"/>
      <c r="CNR54" s="29"/>
      <c r="CNS54" s="29"/>
      <c r="CNT54" s="29"/>
      <c r="CNU54" s="29"/>
      <c r="CNV54" s="29"/>
      <c r="CNW54" s="29"/>
      <c r="CNX54" s="29"/>
      <c r="CNY54" s="29"/>
      <c r="CNZ54" s="29"/>
      <c r="COA54" s="29"/>
      <c r="COB54" s="29"/>
      <c r="COC54" s="29"/>
      <c r="COD54" s="29"/>
      <c r="COE54" s="29"/>
      <c r="COF54" s="29"/>
      <c r="COG54" s="29"/>
      <c r="COH54" s="29"/>
      <c r="COI54" s="29"/>
      <c r="COJ54" s="29"/>
      <c r="COK54" s="29"/>
      <c r="COL54" s="29"/>
      <c r="COM54" s="29"/>
      <c r="CON54" s="29"/>
      <c r="COO54" s="29"/>
      <c r="COP54" s="29"/>
      <c r="COQ54" s="29"/>
      <c r="COR54" s="29"/>
      <c r="COS54" s="29"/>
      <c r="COT54" s="29"/>
      <c r="COU54" s="29"/>
      <c r="COV54" s="29"/>
      <c r="COW54" s="29"/>
      <c r="COX54" s="29"/>
      <c r="COY54" s="29"/>
      <c r="COZ54" s="29"/>
      <c r="CPA54" s="29"/>
      <c r="CPB54" s="29"/>
      <c r="CPC54" s="29"/>
      <c r="CPD54" s="29"/>
      <c r="CPE54" s="29"/>
      <c r="CPF54" s="29"/>
      <c r="CPG54" s="29"/>
      <c r="CPH54" s="29"/>
      <c r="CPI54" s="29"/>
      <c r="CPJ54" s="29"/>
      <c r="CPK54" s="29"/>
      <c r="CPL54" s="29"/>
      <c r="CPM54" s="29"/>
      <c r="CPN54" s="29"/>
      <c r="CPO54" s="29"/>
      <c r="CPP54" s="29"/>
      <c r="CPQ54" s="29"/>
      <c r="CPR54" s="29"/>
      <c r="CPS54" s="29"/>
      <c r="CPT54" s="29"/>
      <c r="CPU54" s="29"/>
      <c r="CPV54" s="29"/>
      <c r="CPW54" s="29"/>
      <c r="CPX54" s="29"/>
      <c r="CPY54" s="29"/>
      <c r="CPZ54" s="29"/>
      <c r="CQA54" s="29"/>
      <c r="CQB54" s="29"/>
      <c r="CQC54" s="29"/>
      <c r="CQD54" s="29"/>
      <c r="CQE54" s="29"/>
      <c r="CQF54" s="29"/>
      <c r="CQG54" s="29"/>
      <c r="CQH54" s="29"/>
      <c r="CQI54" s="29"/>
      <c r="CQJ54" s="29"/>
      <c r="CQK54" s="29"/>
      <c r="CQL54" s="29"/>
      <c r="CQM54" s="29"/>
      <c r="CQN54" s="29"/>
      <c r="CQO54" s="29"/>
      <c r="CQP54" s="29"/>
      <c r="CQQ54" s="29"/>
      <c r="CQR54" s="29"/>
      <c r="CQS54" s="29"/>
      <c r="CQT54" s="29"/>
      <c r="CQU54" s="29"/>
      <c r="CQV54" s="29"/>
      <c r="CQW54" s="29"/>
      <c r="CQX54" s="29"/>
      <c r="CQY54" s="29"/>
      <c r="CQZ54" s="29"/>
      <c r="CRA54" s="29"/>
      <c r="CRB54" s="29"/>
      <c r="CRC54" s="29"/>
      <c r="CRD54" s="29"/>
      <c r="CRE54" s="29"/>
      <c r="CRF54" s="29"/>
      <c r="CRG54" s="29"/>
      <c r="CRH54" s="29"/>
      <c r="CRI54" s="29"/>
      <c r="CRJ54" s="29"/>
      <c r="CRK54" s="29"/>
      <c r="CRL54" s="29"/>
      <c r="CRM54" s="29"/>
      <c r="CRN54" s="29"/>
      <c r="CRO54" s="29"/>
      <c r="CRP54" s="29"/>
      <c r="CRQ54" s="29"/>
      <c r="CRR54" s="29"/>
      <c r="CRS54" s="29"/>
      <c r="CRT54" s="29"/>
      <c r="CRU54" s="29"/>
      <c r="CRV54" s="29"/>
      <c r="CRW54" s="29"/>
      <c r="CRX54" s="29"/>
      <c r="CRY54" s="29"/>
      <c r="CRZ54" s="29"/>
      <c r="CSA54" s="29"/>
      <c r="CSB54" s="29"/>
      <c r="CSC54" s="29"/>
      <c r="CSD54" s="29"/>
      <c r="CSE54" s="29"/>
      <c r="CSF54" s="29"/>
      <c r="CSG54" s="29"/>
      <c r="CSH54" s="29"/>
      <c r="CSI54" s="29"/>
      <c r="CSJ54" s="29"/>
      <c r="CSK54" s="29"/>
      <c r="CSL54" s="29"/>
      <c r="CSM54" s="29"/>
      <c r="CSN54" s="29"/>
      <c r="CSO54" s="29"/>
      <c r="CSP54" s="29"/>
      <c r="CSQ54" s="29"/>
      <c r="CSR54" s="29"/>
      <c r="CSS54" s="29"/>
      <c r="CST54" s="29"/>
      <c r="CSU54" s="29"/>
      <c r="CSV54" s="29"/>
      <c r="CSW54" s="29"/>
      <c r="CSX54" s="29"/>
      <c r="CSY54" s="29"/>
      <c r="CSZ54" s="29"/>
      <c r="CTA54" s="29"/>
      <c r="CTB54" s="29"/>
      <c r="CTC54" s="29"/>
      <c r="CTD54" s="29"/>
      <c r="CTE54" s="29"/>
      <c r="CTF54" s="29"/>
      <c r="CTG54" s="29"/>
      <c r="CTH54" s="29"/>
      <c r="CTI54" s="29"/>
      <c r="CTJ54" s="29"/>
      <c r="CTK54" s="29"/>
      <c r="CTL54" s="29"/>
      <c r="CTM54" s="29"/>
      <c r="CTN54" s="29"/>
      <c r="CTO54" s="29"/>
      <c r="CTP54" s="29"/>
      <c r="CTQ54" s="29"/>
      <c r="CTR54" s="29"/>
      <c r="CTS54" s="29"/>
      <c r="CTT54" s="29"/>
      <c r="CTU54" s="29"/>
      <c r="CTV54" s="29"/>
      <c r="CTW54" s="29"/>
      <c r="CTX54" s="29"/>
      <c r="CTY54" s="29"/>
      <c r="CTZ54" s="29"/>
      <c r="CUA54" s="29"/>
      <c r="CUB54" s="29"/>
      <c r="CUC54" s="29"/>
      <c r="CUD54" s="29"/>
      <c r="CUE54" s="29"/>
      <c r="CUF54" s="29"/>
      <c r="CUG54" s="29"/>
      <c r="CUH54" s="29"/>
      <c r="CUI54" s="29"/>
      <c r="CUJ54" s="29"/>
      <c r="CUK54" s="29"/>
      <c r="CUL54" s="29"/>
      <c r="CUM54" s="29"/>
      <c r="CUN54" s="29"/>
      <c r="CUO54" s="29"/>
      <c r="CUP54" s="29"/>
      <c r="CUQ54" s="29"/>
      <c r="CUR54" s="29"/>
      <c r="CUS54" s="29"/>
      <c r="CUT54" s="29"/>
      <c r="CUU54" s="29"/>
      <c r="CUV54" s="29"/>
      <c r="CUW54" s="29"/>
      <c r="CUX54" s="29"/>
      <c r="CUY54" s="29"/>
      <c r="CUZ54" s="29"/>
      <c r="CVA54" s="29"/>
      <c r="CVB54" s="29"/>
      <c r="CVC54" s="29"/>
      <c r="CVD54" s="29"/>
      <c r="CVE54" s="29"/>
      <c r="CVF54" s="29"/>
      <c r="CVG54" s="29"/>
      <c r="CVH54" s="29"/>
      <c r="CVI54" s="29"/>
      <c r="CVJ54" s="29"/>
      <c r="CVK54" s="29"/>
      <c r="CVL54" s="29"/>
      <c r="CVM54" s="29"/>
      <c r="CVN54" s="29"/>
      <c r="CVO54" s="29"/>
      <c r="CVP54" s="29"/>
      <c r="CVQ54" s="29"/>
      <c r="CVR54" s="29"/>
      <c r="CVS54" s="29"/>
      <c r="CVT54" s="29"/>
      <c r="CVU54" s="29"/>
      <c r="CVV54" s="29"/>
      <c r="CVW54" s="29"/>
      <c r="CVX54" s="29"/>
      <c r="CVY54" s="29"/>
      <c r="CVZ54" s="29"/>
      <c r="CWA54" s="29"/>
      <c r="CWB54" s="29"/>
      <c r="CWC54" s="29"/>
      <c r="CWD54" s="29"/>
      <c r="CWE54" s="29"/>
      <c r="CWF54" s="29"/>
      <c r="CWG54" s="29"/>
      <c r="CWH54" s="29"/>
      <c r="CWI54" s="29"/>
      <c r="CWJ54" s="29"/>
      <c r="CWK54" s="29"/>
      <c r="CWL54" s="29"/>
      <c r="CWM54" s="29"/>
      <c r="CWN54" s="29"/>
      <c r="CWO54" s="29"/>
      <c r="CWP54" s="29"/>
      <c r="CWQ54" s="29"/>
      <c r="CWR54" s="29"/>
      <c r="CWS54" s="29"/>
      <c r="CWT54" s="29"/>
      <c r="CWU54" s="29"/>
      <c r="CWV54" s="29"/>
      <c r="CWW54" s="29"/>
      <c r="CWX54" s="29"/>
      <c r="CWY54" s="29"/>
      <c r="CWZ54" s="29"/>
      <c r="CXA54" s="29"/>
      <c r="CXB54" s="29"/>
      <c r="CXC54" s="29"/>
      <c r="CXD54" s="29"/>
      <c r="CXE54" s="29"/>
      <c r="CXF54" s="29"/>
      <c r="CXG54" s="29"/>
      <c r="CXH54" s="29"/>
      <c r="CXI54" s="29"/>
      <c r="CXJ54" s="29"/>
      <c r="CXK54" s="29"/>
      <c r="CXL54" s="29"/>
      <c r="CXM54" s="29"/>
      <c r="CXN54" s="29"/>
      <c r="CXO54" s="29"/>
      <c r="CXP54" s="29"/>
      <c r="CXQ54" s="29"/>
      <c r="CXR54" s="29"/>
      <c r="CXS54" s="29"/>
      <c r="CXT54" s="29"/>
      <c r="CXU54" s="29"/>
      <c r="CXV54" s="29"/>
      <c r="CXW54" s="29"/>
      <c r="CXX54" s="29"/>
      <c r="CXY54" s="29"/>
      <c r="CXZ54" s="29"/>
      <c r="CYA54" s="29"/>
      <c r="CYB54" s="29"/>
      <c r="CYC54" s="29"/>
      <c r="CYD54" s="29"/>
      <c r="CYE54" s="29"/>
      <c r="CYF54" s="29"/>
      <c r="CYG54" s="29"/>
      <c r="CYH54" s="29"/>
      <c r="CYI54" s="29"/>
      <c r="CYJ54" s="29"/>
      <c r="CYK54" s="29"/>
      <c r="CYL54" s="29"/>
      <c r="CYM54" s="29"/>
      <c r="CYN54" s="29"/>
      <c r="CYO54" s="29"/>
      <c r="CYP54" s="29"/>
      <c r="CYQ54" s="29"/>
      <c r="CYR54" s="29"/>
      <c r="CYS54" s="29"/>
      <c r="CYT54" s="29"/>
      <c r="CYU54" s="29"/>
      <c r="CYV54" s="29"/>
      <c r="CYW54" s="29"/>
      <c r="CYX54" s="29"/>
      <c r="CYY54" s="29"/>
      <c r="CYZ54" s="29"/>
      <c r="CZA54" s="29"/>
      <c r="CZB54" s="29"/>
      <c r="CZC54" s="29"/>
      <c r="CZD54" s="29"/>
      <c r="CZE54" s="29"/>
      <c r="CZF54" s="29"/>
      <c r="CZG54" s="29"/>
      <c r="CZH54" s="29"/>
      <c r="CZI54" s="29"/>
      <c r="CZJ54" s="29"/>
      <c r="CZK54" s="29"/>
      <c r="CZL54" s="29"/>
      <c r="CZM54" s="29"/>
      <c r="CZN54" s="29"/>
      <c r="CZO54" s="29"/>
      <c r="CZP54" s="29"/>
      <c r="CZQ54" s="29"/>
      <c r="CZR54" s="29"/>
      <c r="CZS54" s="29"/>
      <c r="CZT54" s="29"/>
      <c r="CZU54" s="29"/>
      <c r="CZV54" s="29"/>
      <c r="CZW54" s="29"/>
      <c r="CZX54" s="29"/>
      <c r="CZY54" s="29"/>
      <c r="CZZ54" s="29"/>
      <c r="DAA54" s="29"/>
      <c r="DAB54" s="29"/>
      <c r="DAC54" s="29"/>
      <c r="DAD54" s="29"/>
      <c r="DAE54" s="29"/>
      <c r="DAF54" s="29"/>
      <c r="DAG54" s="29"/>
      <c r="DAH54" s="29"/>
      <c r="DAI54" s="29"/>
      <c r="DAJ54" s="29"/>
      <c r="DAK54" s="29"/>
      <c r="DAL54" s="29"/>
      <c r="DAM54" s="29"/>
      <c r="DAN54" s="29"/>
      <c r="DAO54" s="29"/>
      <c r="DAP54" s="29"/>
      <c r="DAQ54" s="29"/>
      <c r="DAR54" s="29"/>
      <c r="DAS54" s="29"/>
      <c r="DAT54" s="29"/>
      <c r="DAU54" s="29"/>
      <c r="DAV54" s="29"/>
      <c r="DAW54" s="29"/>
      <c r="DAX54" s="29"/>
      <c r="DAY54" s="29"/>
      <c r="DAZ54" s="29"/>
      <c r="DBA54" s="29"/>
      <c r="DBB54" s="29"/>
      <c r="DBC54" s="29"/>
      <c r="DBD54" s="29"/>
      <c r="DBE54" s="29"/>
      <c r="DBF54" s="29"/>
      <c r="DBG54" s="29"/>
      <c r="DBH54" s="29"/>
      <c r="DBI54" s="29"/>
      <c r="DBJ54" s="29"/>
      <c r="DBK54" s="29"/>
      <c r="DBL54" s="29"/>
      <c r="DBM54" s="29"/>
      <c r="DBN54" s="29"/>
      <c r="DBO54" s="29"/>
      <c r="DBP54" s="29"/>
      <c r="DBQ54" s="29"/>
      <c r="DBR54" s="29"/>
      <c r="DBS54" s="29"/>
      <c r="DBT54" s="29"/>
      <c r="DBU54" s="29"/>
      <c r="DBV54" s="29"/>
      <c r="DBW54" s="29"/>
      <c r="DBX54" s="29"/>
      <c r="DBY54" s="29"/>
      <c r="DBZ54" s="29"/>
      <c r="DCA54" s="29"/>
      <c r="DCB54" s="29"/>
      <c r="DCC54" s="29"/>
      <c r="DCD54" s="29"/>
      <c r="DCE54" s="29"/>
      <c r="DCF54" s="29"/>
      <c r="DCG54" s="29"/>
      <c r="DCH54" s="29"/>
      <c r="DCI54" s="29"/>
      <c r="DCJ54" s="29"/>
      <c r="DCK54" s="29"/>
      <c r="DCL54" s="29"/>
      <c r="DCM54" s="29"/>
      <c r="DCN54" s="29"/>
      <c r="DCO54" s="29"/>
      <c r="DCP54" s="29"/>
      <c r="DCQ54" s="29"/>
      <c r="DCR54" s="29"/>
      <c r="DCS54" s="29"/>
      <c r="DCT54" s="29"/>
      <c r="DCU54" s="29"/>
      <c r="DCV54" s="29"/>
      <c r="DCW54" s="29"/>
      <c r="DCX54" s="29"/>
      <c r="DCY54" s="29"/>
      <c r="DCZ54" s="29"/>
      <c r="DDA54" s="29"/>
      <c r="DDB54" s="29"/>
      <c r="DDC54" s="29"/>
      <c r="DDD54" s="29"/>
      <c r="DDE54" s="29"/>
      <c r="DDF54" s="29"/>
      <c r="DDG54" s="29"/>
      <c r="DDH54" s="29"/>
      <c r="DDI54" s="29"/>
      <c r="DDJ54" s="29"/>
      <c r="DDK54" s="29"/>
      <c r="DDL54" s="29"/>
      <c r="DDM54" s="29"/>
      <c r="DDN54" s="29"/>
      <c r="DDO54" s="29"/>
      <c r="DDP54" s="29"/>
      <c r="DDQ54" s="29"/>
      <c r="DDR54" s="29"/>
      <c r="DDS54" s="29"/>
      <c r="DDT54" s="29"/>
      <c r="DDU54" s="29"/>
      <c r="DDV54" s="29"/>
      <c r="DDW54" s="29"/>
      <c r="DDX54" s="29"/>
      <c r="DDY54" s="29"/>
      <c r="DDZ54" s="29"/>
      <c r="DEA54" s="29"/>
      <c r="DEB54" s="29"/>
      <c r="DEC54" s="29"/>
      <c r="DED54" s="29"/>
      <c r="DEE54" s="29"/>
      <c r="DEF54" s="29"/>
      <c r="DEG54" s="29"/>
      <c r="DEH54" s="29"/>
      <c r="DEI54" s="29"/>
      <c r="DEJ54" s="29"/>
      <c r="DEK54" s="29"/>
      <c r="DEL54" s="29"/>
      <c r="DEM54" s="29"/>
      <c r="DEN54" s="29"/>
      <c r="DEO54" s="29"/>
      <c r="DEP54" s="29"/>
      <c r="DEQ54" s="29"/>
      <c r="DER54" s="29"/>
      <c r="DES54" s="29"/>
      <c r="DET54" s="29"/>
      <c r="DEU54" s="29"/>
      <c r="DEV54" s="29"/>
      <c r="DEW54" s="29"/>
      <c r="DEX54" s="29"/>
      <c r="DEY54" s="29"/>
      <c r="DEZ54" s="29"/>
      <c r="DFA54" s="29"/>
      <c r="DFB54" s="29"/>
      <c r="DFC54" s="29"/>
      <c r="DFD54" s="29"/>
      <c r="DFE54" s="29"/>
      <c r="DFF54" s="29"/>
      <c r="DFG54" s="29"/>
      <c r="DFH54" s="29"/>
      <c r="DFI54" s="29"/>
      <c r="DFJ54" s="29"/>
      <c r="DFK54" s="29"/>
      <c r="DFL54" s="29"/>
      <c r="DFM54" s="29"/>
      <c r="DFN54" s="29"/>
      <c r="DFO54" s="29"/>
      <c r="DFP54" s="29"/>
      <c r="DFQ54" s="29"/>
      <c r="DFR54" s="29"/>
      <c r="DFS54" s="29"/>
      <c r="DFT54" s="29"/>
      <c r="DFU54" s="29"/>
      <c r="DFV54" s="29"/>
      <c r="DFW54" s="29"/>
      <c r="DFX54" s="29"/>
      <c r="DFY54" s="29"/>
      <c r="DFZ54" s="29"/>
      <c r="DGA54" s="29"/>
      <c r="DGB54" s="29"/>
      <c r="DGC54" s="29"/>
      <c r="DGD54" s="29"/>
      <c r="DGE54" s="29"/>
      <c r="DGF54" s="29"/>
      <c r="DGG54" s="29"/>
      <c r="DGH54" s="29"/>
      <c r="DGI54" s="29"/>
      <c r="DGJ54" s="29"/>
      <c r="DGK54" s="29"/>
      <c r="DGL54" s="29"/>
      <c r="DGM54" s="29"/>
      <c r="DGN54" s="29"/>
      <c r="DGO54" s="29"/>
      <c r="DGP54" s="29"/>
      <c r="DGQ54" s="29"/>
      <c r="DGR54" s="29"/>
      <c r="DGS54" s="29"/>
      <c r="DGT54" s="29"/>
      <c r="DGU54" s="29"/>
      <c r="DGV54" s="29"/>
      <c r="DGW54" s="29"/>
      <c r="DGX54" s="29"/>
      <c r="DGY54" s="29"/>
      <c r="DGZ54" s="29"/>
      <c r="DHA54" s="29"/>
      <c r="DHB54" s="29"/>
      <c r="DHC54" s="29"/>
      <c r="DHD54" s="29"/>
      <c r="DHE54" s="29"/>
      <c r="DHF54" s="29"/>
      <c r="DHG54" s="29"/>
      <c r="DHH54" s="29"/>
      <c r="DHI54" s="29"/>
      <c r="DHJ54" s="29"/>
      <c r="DHK54" s="29"/>
      <c r="DHL54" s="29"/>
      <c r="DHM54" s="29"/>
      <c r="DHN54" s="29"/>
      <c r="DHO54" s="29"/>
      <c r="DHP54" s="29"/>
      <c r="DHQ54" s="29"/>
      <c r="DHR54" s="29"/>
      <c r="DHS54" s="29"/>
      <c r="DHT54" s="29"/>
      <c r="DHU54" s="29"/>
      <c r="DHV54" s="29"/>
      <c r="DHW54" s="29"/>
      <c r="DHX54" s="29"/>
      <c r="DHY54" s="29"/>
      <c r="DHZ54" s="29"/>
      <c r="DIA54" s="29"/>
      <c r="DIB54" s="29"/>
      <c r="DIC54" s="29"/>
      <c r="DID54" s="29"/>
      <c r="DIE54" s="29"/>
      <c r="DIF54" s="29"/>
      <c r="DIG54" s="29"/>
      <c r="DIH54" s="29"/>
      <c r="DII54" s="29"/>
      <c r="DIJ54" s="29"/>
      <c r="DIK54" s="29"/>
      <c r="DIL54" s="29"/>
      <c r="DIM54" s="29"/>
      <c r="DIN54" s="29"/>
      <c r="DIO54" s="29"/>
      <c r="DIP54" s="29"/>
      <c r="DIQ54" s="29"/>
      <c r="DIR54" s="29"/>
      <c r="DIS54" s="29"/>
      <c r="DIT54" s="29"/>
      <c r="DIU54" s="29"/>
      <c r="DIV54" s="29"/>
      <c r="DIW54" s="29"/>
      <c r="DIX54" s="29"/>
      <c r="DIY54" s="29"/>
      <c r="DIZ54" s="29"/>
      <c r="DJA54" s="29"/>
      <c r="DJB54" s="29"/>
      <c r="DJC54" s="29"/>
      <c r="DJD54" s="29"/>
      <c r="DJE54" s="29"/>
      <c r="DJF54" s="29"/>
      <c r="DJG54" s="29"/>
      <c r="DJH54" s="29"/>
      <c r="DJI54" s="29"/>
      <c r="DJJ54" s="29"/>
      <c r="DJK54" s="29"/>
      <c r="DJL54" s="29"/>
      <c r="DJM54" s="29"/>
      <c r="DJN54" s="29"/>
      <c r="DJO54" s="29"/>
      <c r="DJP54" s="29"/>
      <c r="DJQ54" s="29"/>
      <c r="DJR54" s="29"/>
      <c r="DJS54" s="29"/>
      <c r="DJT54" s="29"/>
      <c r="DJU54" s="29"/>
      <c r="DJV54" s="29"/>
      <c r="DJW54" s="29"/>
      <c r="DJX54" s="29"/>
      <c r="DJY54" s="29"/>
      <c r="DJZ54" s="29"/>
      <c r="DKA54" s="29"/>
      <c r="DKB54" s="29"/>
      <c r="DKC54" s="29"/>
      <c r="DKD54" s="29"/>
      <c r="DKE54" s="29"/>
      <c r="DKF54" s="29"/>
      <c r="DKG54" s="29"/>
      <c r="DKH54" s="29"/>
      <c r="DKI54" s="29"/>
      <c r="DKJ54" s="29"/>
      <c r="DKK54" s="29"/>
      <c r="DKL54" s="29"/>
      <c r="DKM54" s="29"/>
      <c r="DKN54" s="29"/>
      <c r="DKO54" s="29"/>
      <c r="DKP54" s="29"/>
      <c r="DKQ54" s="29"/>
      <c r="DKR54" s="29"/>
      <c r="DKS54" s="29"/>
      <c r="DKT54" s="29"/>
      <c r="DKU54" s="29"/>
      <c r="DKV54" s="29"/>
      <c r="DKW54" s="29"/>
      <c r="DKX54" s="29"/>
      <c r="DKY54" s="29"/>
      <c r="DKZ54" s="29"/>
      <c r="DLA54" s="29"/>
      <c r="DLB54" s="29"/>
      <c r="DLC54" s="29"/>
      <c r="DLD54" s="29"/>
      <c r="DLE54" s="29"/>
      <c r="DLF54" s="29"/>
      <c r="DLG54" s="29"/>
      <c r="DLH54" s="29"/>
      <c r="DLI54" s="29"/>
      <c r="DLJ54" s="29"/>
      <c r="DLK54" s="29"/>
      <c r="DLL54" s="29"/>
      <c r="DLM54" s="29"/>
      <c r="DLN54" s="29"/>
      <c r="DLO54" s="29"/>
      <c r="DLP54" s="29"/>
      <c r="DLQ54" s="29"/>
      <c r="DLR54" s="29"/>
      <c r="DLS54" s="29"/>
      <c r="DLT54" s="29"/>
      <c r="DLU54" s="29"/>
      <c r="DLV54" s="29"/>
      <c r="DLW54" s="29"/>
      <c r="DLX54" s="29"/>
      <c r="DLY54" s="29"/>
      <c r="DLZ54" s="29"/>
      <c r="DMA54" s="29"/>
      <c r="DMB54" s="29"/>
      <c r="DMC54" s="29"/>
      <c r="DMD54" s="29"/>
      <c r="DME54" s="29"/>
      <c r="DMF54" s="29"/>
      <c r="DMG54" s="29"/>
      <c r="DMH54" s="29"/>
      <c r="DMI54" s="29"/>
      <c r="DMJ54" s="29"/>
      <c r="DMK54" s="29"/>
      <c r="DML54" s="29"/>
      <c r="DMM54" s="29"/>
      <c r="DMN54" s="29"/>
      <c r="DMO54" s="29"/>
      <c r="DMP54" s="29"/>
      <c r="DMQ54" s="29"/>
      <c r="DMR54" s="29"/>
      <c r="DMS54" s="29"/>
      <c r="DMT54" s="29"/>
      <c r="DMU54" s="29"/>
      <c r="DMV54" s="29"/>
      <c r="DMW54" s="29"/>
      <c r="DMX54" s="29"/>
      <c r="DMY54" s="29"/>
      <c r="DMZ54" s="29"/>
      <c r="DNA54" s="29"/>
      <c r="DNB54" s="29"/>
      <c r="DNC54" s="29"/>
      <c r="DND54" s="29"/>
      <c r="DNE54" s="29"/>
      <c r="DNF54" s="29"/>
      <c r="DNG54" s="29"/>
      <c r="DNH54" s="29"/>
      <c r="DNI54" s="29"/>
      <c r="DNJ54" s="29"/>
      <c r="DNK54" s="29"/>
      <c r="DNL54" s="29"/>
      <c r="DNM54" s="29"/>
      <c r="DNN54" s="29"/>
      <c r="DNO54" s="29"/>
      <c r="DNP54" s="29"/>
      <c r="DNQ54" s="29"/>
      <c r="DNR54" s="29"/>
      <c r="DNS54" s="29"/>
      <c r="DNT54" s="29"/>
      <c r="DNU54" s="29"/>
      <c r="DNV54" s="29"/>
      <c r="DNW54" s="29"/>
      <c r="DNX54" s="29"/>
      <c r="DNY54" s="29"/>
      <c r="DNZ54" s="29"/>
      <c r="DOA54" s="29"/>
      <c r="DOB54" s="29"/>
      <c r="DOC54" s="29"/>
      <c r="DOD54" s="29"/>
      <c r="DOE54" s="29"/>
      <c r="DOF54" s="29"/>
      <c r="DOG54" s="29"/>
      <c r="DOH54" s="29"/>
      <c r="DOI54" s="29"/>
      <c r="DOJ54" s="29"/>
      <c r="DOK54" s="29"/>
      <c r="DOL54" s="29"/>
      <c r="DOM54" s="29"/>
      <c r="DON54" s="29"/>
      <c r="DOO54" s="29"/>
      <c r="DOP54" s="29"/>
      <c r="DOQ54" s="29"/>
      <c r="DOR54" s="29"/>
      <c r="DOS54" s="29"/>
      <c r="DOT54" s="29"/>
      <c r="DOU54" s="29"/>
      <c r="DOV54" s="29"/>
      <c r="DOW54" s="29"/>
      <c r="DOX54" s="29"/>
      <c r="DOY54" s="29"/>
      <c r="DOZ54" s="29"/>
      <c r="DPA54" s="29"/>
      <c r="DPB54" s="29"/>
      <c r="DPC54" s="29"/>
      <c r="DPD54" s="29"/>
      <c r="DPE54" s="29"/>
      <c r="DPF54" s="29"/>
      <c r="DPG54" s="29"/>
      <c r="DPH54" s="29"/>
      <c r="DPI54" s="29"/>
      <c r="DPJ54" s="29"/>
      <c r="DPK54" s="29"/>
      <c r="DPL54" s="29"/>
      <c r="DPM54" s="29"/>
      <c r="DPN54" s="29"/>
      <c r="DPO54" s="29"/>
      <c r="DPP54" s="29"/>
      <c r="DPQ54" s="29"/>
      <c r="DPR54" s="29"/>
      <c r="DPS54" s="29"/>
      <c r="DPT54" s="29"/>
      <c r="DPU54" s="29"/>
      <c r="DPV54" s="29"/>
      <c r="DPW54" s="29"/>
      <c r="DPX54" s="29"/>
      <c r="DPY54" s="29"/>
      <c r="DPZ54" s="29"/>
      <c r="DQA54" s="29"/>
      <c r="DQB54" s="29"/>
      <c r="DQC54" s="29"/>
      <c r="DQD54" s="29"/>
      <c r="DQE54" s="29"/>
      <c r="DQF54" s="29"/>
      <c r="DQG54" s="29"/>
      <c r="DQH54" s="29"/>
      <c r="DQI54" s="29"/>
      <c r="DQJ54" s="29"/>
      <c r="DQK54" s="29"/>
      <c r="DQL54" s="29"/>
      <c r="DQM54" s="29"/>
      <c r="DQN54" s="29"/>
      <c r="DQO54" s="29"/>
      <c r="DQP54" s="29"/>
      <c r="DQQ54" s="29"/>
      <c r="DQR54" s="29"/>
      <c r="DQS54" s="29"/>
      <c r="DQT54" s="29"/>
      <c r="DQU54" s="29"/>
      <c r="DQV54" s="29"/>
      <c r="DQW54" s="29"/>
      <c r="DQX54" s="29"/>
      <c r="DQY54" s="29"/>
      <c r="DQZ54" s="29"/>
      <c r="DRA54" s="29"/>
      <c r="DRB54" s="29"/>
      <c r="DRC54" s="29"/>
      <c r="DRD54" s="29"/>
      <c r="DRE54" s="29"/>
      <c r="DRF54" s="29"/>
      <c r="DRG54" s="29"/>
      <c r="DRH54" s="29"/>
      <c r="DRI54" s="29"/>
      <c r="DRJ54" s="29"/>
      <c r="DRK54" s="29"/>
      <c r="DRL54" s="29"/>
      <c r="DRM54" s="29"/>
      <c r="DRN54" s="29"/>
      <c r="DRO54" s="29"/>
      <c r="DRP54" s="29"/>
      <c r="DRQ54" s="29"/>
      <c r="DRR54" s="29"/>
      <c r="DRS54" s="29"/>
      <c r="DRT54" s="29"/>
      <c r="DRU54" s="29"/>
      <c r="DRV54" s="29"/>
      <c r="DRW54" s="29"/>
      <c r="DRX54" s="29"/>
      <c r="DRY54" s="29"/>
      <c r="DRZ54" s="29"/>
      <c r="DSA54" s="29"/>
      <c r="DSB54" s="29"/>
      <c r="DSC54" s="29"/>
      <c r="DSD54" s="29"/>
      <c r="DSE54" s="29"/>
      <c r="DSF54" s="29"/>
      <c r="DSG54" s="29"/>
      <c r="DSH54" s="29"/>
      <c r="DSI54" s="29"/>
      <c r="DSJ54" s="29"/>
      <c r="DSK54" s="29"/>
      <c r="DSL54" s="29"/>
      <c r="DSM54" s="29"/>
      <c r="DSN54" s="29"/>
      <c r="DSO54" s="29"/>
      <c r="DSP54" s="29"/>
      <c r="DSQ54" s="29"/>
      <c r="DSR54" s="29"/>
      <c r="DSS54" s="29"/>
      <c r="DST54" s="29"/>
      <c r="DSU54" s="29"/>
      <c r="DSV54" s="29"/>
      <c r="DSW54" s="29"/>
      <c r="DSX54" s="29"/>
      <c r="DSY54" s="29"/>
      <c r="DSZ54" s="29"/>
      <c r="DTA54" s="29"/>
      <c r="DTB54" s="29"/>
      <c r="DTC54" s="29"/>
      <c r="DTD54" s="29"/>
      <c r="DTE54" s="29"/>
      <c r="DTF54" s="29"/>
      <c r="DTG54" s="29"/>
      <c r="DTH54" s="29"/>
      <c r="DTI54" s="29"/>
      <c r="DTJ54" s="29"/>
      <c r="DTK54" s="29"/>
      <c r="DTL54" s="29"/>
      <c r="DTM54" s="29"/>
      <c r="DTN54" s="29"/>
      <c r="DTO54" s="29"/>
      <c r="DTP54" s="29"/>
      <c r="DTQ54" s="29"/>
      <c r="DTR54" s="29"/>
      <c r="DTS54" s="29"/>
      <c r="DTT54" s="29"/>
      <c r="DTU54" s="29"/>
      <c r="DTV54" s="29"/>
      <c r="DTW54" s="29"/>
      <c r="DTX54" s="29"/>
      <c r="DTY54" s="29"/>
      <c r="DTZ54" s="29"/>
      <c r="DUA54" s="29"/>
      <c r="DUB54" s="29"/>
      <c r="DUC54" s="29"/>
      <c r="DUD54" s="29"/>
      <c r="DUE54" s="29"/>
      <c r="DUF54" s="29"/>
      <c r="DUG54" s="29"/>
      <c r="DUH54" s="29"/>
      <c r="DUI54" s="29"/>
      <c r="DUJ54" s="29"/>
      <c r="DUK54" s="29"/>
      <c r="DUL54" s="29"/>
      <c r="DUM54" s="29"/>
      <c r="DUN54" s="29"/>
      <c r="DUO54" s="29"/>
      <c r="DUP54" s="29"/>
      <c r="DUQ54" s="29"/>
      <c r="DUR54" s="29"/>
      <c r="DUS54" s="29"/>
      <c r="DUT54" s="29"/>
      <c r="DUU54" s="29"/>
      <c r="DUV54" s="29"/>
      <c r="DUW54" s="29"/>
      <c r="DUX54" s="29"/>
      <c r="DUY54" s="29"/>
      <c r="DUZ54" s="29"/>
      <c r="DVA54" s="29"/>
      <c r="DVB54" s="29"/>
      <c r="DVC54" s="29"/>
      <c r="DVD54" s="29"/>
      <c r="DVE54" s="29"/>
      <c r="DVF54" s="29"/>
      <c r="DVG54" s="29"/>
      <c r="DVH54" s="29"/>
      <c r="DVI54" s="29"/>
      <c r="DVJ54" s="29"/>
      <c r="DVK54" s="29"/>
      <c r="DVL54" s="29"/>
      <c r="DVM54" s="29"/>
      <c r="DVN54" s="29"/>
      <c r="DVO54" s="29"/>
      <c r="DVP54" s="29"/>
      <c r="DVQ54" s="29"/>
      <c r="DVR54" s="29"/>
      <c r="DVS54" s="29"/>
      <c r="DVT54" s="29"/>
      <c r="DVU54" s="29"/>
      <c r="DVV54" s="29"/>
      <c r="DVW54" s="29"/>
      <c r="DVX54" s="29"/>
      <c r="DVY54" s="29"/>
      <c r="DVZ54" s="29"/>
      <c r="DWA54" s="29"/>
      <c r="DWB54" s="29"/>
      <c r="DWC54" s="29"/>
      <c r="DWD54" s="29"/>
      <c r="DWE54" s="29"/>
      <c r="DWF54" s="29"/>
      <c r="DWG54" s="29"/>
      <c r="DWH54" s="29"/>
      <c r="DWI54" s="29"/>
      <c r="DWJ54" s="29"/>
      <c r="DWK54" s="29"/>
      <c r="DWL54" s="29"/>
      <c r="DWM54" s="29"/>
      <c r="DWN54" s="29"/>
      <c r="DWO54" s="29"/>
      <c r="DWP54" s="29"/>
      <c r="DWQ54" s="29"/>
      <c r="DWR54" s="29"/>
      <c r="DWS54" s="29"/>
      <c r="DWT54" s="29"/>
      <c r="DWU54" s="29"/>
      <c r="DWV54" s="29"/>
      <c r="DWW54" s="29"/>
      <c r="DWX54" s="29"/>
      <c r="DWY54" s="29"/>
      <c r="DWZ54" s="29"/>
      <c r="DXA54" s="29"/>
      <c r="DXB54" s="29"/>
      <c r="DXC54" s="29"/>
      <c r="DXD54" s="29"/>
      <c r="DXE54" s="29"/>
      <c r="DXF54" s="29"/>
      <c r="DXG54" s="29"/>
      <c r="DXH54" s="29"/>
      <c r="DXI54" s="29"/>
      <c r="DXJ54" s="29"/>
      <c r="DXK54" s="29"/>
      <c r="DXL54" s="29"/>
      <c r="DXM54" s="29"/>
      <c r="DXN54" s="29"/>
      <c r="DXO54" s="29"/>
      <c r="DXP54" s="29"/>
      <c r="DXQ54" s="29"/>
      <c r="DXR54" s="29"/>
      <c r="DXS54" s="29"/>
      <c r="DXT54" s="29"/>
      <c r="DXU54" s="29"/>
      <c r="DXV54" s="29"/>
      <c r="DXW54" s="29"/>
      <c r="DXX54" s="29"/>
      <c r="DXY54" s="29"/>
      <c r="DXZ54" s="29"/>
      <c r="DYA54" s="29"/>
      <c r="DYB54" s="29"/>
      <c r="DYC54" s="29"/>
      <c r="DYD54" s="29"/>
      <c r="DYE54" s="29"/>
      <c r="DYF54" s="29"/>
      <c r="DYG54" s="29"/>
      <c r="DYH54" s="29"/>
      <c r="DYI54" s="29"/>
      <c r="DYJ54" s="29"/>
      <c r="DYK54" s="29"/>
      <c r="DYL54" s="29"/>
      <c r="DYM54" s="29"/>
      <c r="DYN54" s="29"/>
      <c r="DYO54" s="29"/>
      <c r="DYP54" s="29"/>
      <c r="DYQ54" s="29"/>
      <c r="DYR54" s="29"/>
      <c r="DYS54" s="29"/>
      <c r="DYT54" s="29"/>
      <c r="DYU54" s="29"/>
      <c r="DYV54" s="29"/>
      <c r="DYW54" s="29"/>
      <c r="DYX54" s="29"/>
      <c r="DYY54" s="29"/>
      <c r="DYZ54" s="29"/>
      <c r="DZA54" s="29"/>
      <c r="DZB54" s="29"/>
      <c r="DZC54" s="29"/>
      <c r="DZD54" s="29"/>
      <c r="DZE54" s="29"/>
      <c r="DZF54" s="29"/>
      <c r="DZG54" s="29"/>
      <c r="DZH54" s="29"/>
      <c r="DZI54" s="29"/>
      <c r="DZJ54" s="29"/>
      <c r="DZK54" s="29"/>
      <c r="DZL54" s="29"/>
      <c r="DZM54" s="29"/>
      <c r="DZN54" s="29"/>
      <c r="DZO54" s="29"/>
      <c r="DZP54" s="29"/>
      <c r="DZQ54" s="29"/>
      <c r="DZR54" s="29"/>
      <c r="DZS54" s="29"/>
      <c r="DZT54" s="29"/>
      <c r="DZU54" s="29"/>
      <c r="DZV54" s="29"/>
      <c r="DZW54" s="29"/>
      <c r="DZX54" s="29"/>
      <c r="DZY54" s="29"/>
      <c r="DZZ54" s="29"/>
      <c r="EAA54" s="29"/>
      <c r="EAB54" s="29"/>
      <c r="EAC54" s="29"/>
      <c r="EAD54" s="29"/>
      <c r="EAE54" s="29"/>
      <c r="EAF54" s="29"/>
      <c r="EAG54" s="29"/>
      <c r="EAH54" s="29"/>
      <c r="EAI54" s="29"/>
      <c r="EAJ54" s="29"/>
      <c r="EAK54" s="29"/>
      <c r="EAL54" s="29"/>
      <c r="EAM54" s="29"/>
      <c r="EAN54" s="29"/>
      <c r="EAO54" s="29"/>
      <c r="EAP54" s="29"/>
      <c r="EAQ54" s="29"/>
      <c r="EAR54" s="29"/>
      <c r="EAS54" s="29"/>
      <c r="EAT54" s="29"/>
      <c r="EAU54" s="29"/>
      <c r="EAV54" s="29"/>
      <c r="EAW54" s="29"/>
      <c r="EAX54" s="29"/>
      <c r="EAY54" s="29"/>
      <c r="EAZ54" s="29"/>
      <c r="EBA54" s="29"/>
      <c r="EBB54" s="29"/>
      <c r="EBC54" s="29"/>
      <c r="EBD54" s="29"/>
      <c r="EBE54" s="29"/>
      <c r="EBF54" s="29"/>
      <c r="EBG54" s="29"/>
      <c r="EBH54" s="29"/>
      <c r="EBI54" s="29"/>
      <c r="EBJ54" s="29"/>
      <c r="EBK54" s="29"/>
      <c r="EBL54" s="29"/>
      <c r="EBM54" s="29"/>
      <c r="EBN54" s="29"/>
      <c r="EBO54" s="29"/>
      <c r="EBP54" s="29"/>
      <c r="EBQ54" s="29"/>
      <c r="EBR54" s="29"/>
      <c r="EBS54" s="29"/>
      <c r="EBT54" s="29"/>
      <c r="EBU54" s="29"/>
      <c r="EBV54" s="29"/>
      <c r="EBW54" s="29"/>
      <c r="EBX54" s="29"/>
      <c r="EBY54" s="29"/>
      <c r="EBZ54" s="29"/>
      <c r="ECA54" s="29"/>
      <c r="ECB54" s="29"/>
      <c r="ECC54" s="29"/>
      <c r="ECD54" s="29"/>
      <c r="ECE54" s="29"/>
      <c r="ECF54" s="29"/>
      <c r="ECG54" s="29"/>
      <c r="ECH54" s="29"/>
      <c r="ECI54" s="29"/>
      <c r="ECJ54" s="29"/>
      <c r="ECK54" s="29"/>
      <c r="ECL54" s="29"/>
      <c r="ECM54" s="29"/>
      <c r="ECN54" s="29"/>
      <c r="ECO54" s="29"/>
      <c r="ECP54" s="29"/>
      <c r="ECQ54" s="29"/>
      <c r="ECR54" s="29"/>
      <c r="ECS54" s="29"/>
      <c r="ECT54" s="29"/>
      <c r="ECU54" s="29"/>
      <c r="ECV54" s="29"/>
      <c r="ECW54" s="29"/>
      <c r="ECX54" s="29"/>
      <c r="ECY54" s="29"/>
      <c r="ECZ54" s="29"/>
      <c r="EDA54" s="29"/>
      <c r="EDB54" s="29"/>
      <c r="EDC54" s="29"/>
      <c r="EDD54" s="29"/>
      <c r="EDE54" s="29"/>
      <c r="EDF54" s="29"/>
      <c r="EDG54" s="29"/>
      <c r="EDH54" s="29"/>
      <c r="EDI54" s="29"/>
      <c r="EDJ54" s="29"/>
      <c r="EDK54" s="29"/>
      <c r="EDL54" s="29"/>
      <c r="EDM54" s="29"/>
      <c r="EDN54" s="29"/>
      <c r="EDO54" s="29"/>
      <c r="EDP54" s="29"/>
      <c r="EDQ54" s="29"/>
      <c r="EDR54" s="29"/>
      <c r="EDS54" s="29"/>
      <c r="EDT54" s="29"/>
      <c r="EDU54" s="29"/>
      <c r="EDV54" s="29"/>
      <c r="EDW54" s="29"/>
      <c r="EDX54" s="29"/>
      <c r="EDY54" s="29"/>
      <c r="EDZ54" s="29"/>
      <c r="EEA54" s="29"/>
      <c r="EEB54" s="29"/>
      <c r="EEC54" s="29"/>
      <c r="EED54" s="29"/>
      <c r="EEE54" s="29"/>
      <c r="EEF54" s="29"/>
      <c r="EEG54" s="29"/>
      <c r="EEH54" s="29"/>
      <c r="EEI54" s="29"/>
      <c r="EEJ54" s="29"/>
      <c r="EEK54" s="29"/>
      <c r="EEL54" s="29"/>
      <c r="EEM54" s="29"/>
      <c r="EEN54" s="29"/>
      <c r="EEO54" s="29"/>
      <c r="EEP54" s="29"/>
      <c r="EEQ54" s="29"/>
      <c r="EER54" s="29"/>
      <c r="EES54" s="29"/>
      <c r="EET54" s="29"/>
      <c r="EEU54" s="29"/>
      <c r="EEV54" s="29"/>
      <c r="EEW54" s="29"/>
      <c r="EEX54" s="29"/>
      <c r="EEY54" s="29"/>
      <c r="EEZ54" s="29"/>
      <c r="EFA54" s="29"/>
      <c r="EFB54" s="29"/>
      <c r="EFC54" s="29"/>
      <c r="EFD54" s="29"/>
      <c r="EFE54" s="29"/>
      <c r="EFF54" s="29"/>
      <c r="EFG54" s="29"/>
      <c r="EFH54" s="29"/>
      <c r="EFI54" s="29"/>
      <c r="EFJ54" s="29"/>
      <c r="EFK54" s="29"/>
      <c r="EFL54" s="29"/>
      <c r="EFM54" s="29"/>
      <c r="EFN54" s="29"/>
      <c r="EFO54" s="29"/>
      <c r="EFP54" s="29"/>
      <c r="EFQ54" s="29"/>
      <c r="EFR54" s="29"/>
      <c r="EFS54" s="29"/>
      <c r="EFT54" s="29"/>
      <c r="EFU54" s="29"/>
      <c r="EFV54" s="29"/>
      <c r="EFW54" s="29"/>
      <c r="EFX54" s="29"/>
      <c r="EFY54" s="29"/>
      <c r="EFZ54" s="29"/>
      <c r="EGA54" s="29"/>
      <c r="EGB54" s="29"/>
      <c r="EGC54" s="29"/>
      <c r="EGD54" s="29"/>
      <c r="EGE54" s="29"/>
      <c r="EGF54" s="29"/>
      <c r="EGG54" s="29"/>
      <c r="EGH54" s="29"/>
      <c r="EGI54" s="29"/>
      <c r="EGJ54" s="29"/>
      <c r="EGK54" s="29"/>
      <c r="EGL54" s="29"/>
      <c r="EGM54" s="29"/>
      <c r="EGN54" s="29"/>
      <c r="EGO54" s="29"/>
      <c r="EGP54" s="29"/>
      <c r="EGQ54" s="29"/>
      <c r="EGR54" s="29"/>
      <c r="EGS54" s="29"/>
      <c r="EGT54" s="29"/>
      <c r="EGU54" s="29"/>
      <c r="EGV54" s="29"/>
      <c r="EGW54" s="29"/>
      <c r="EGX54" s="29"/>
      <c r="EGY54" s="29"/>
      <c r="EGZ54" s="29"/>
      <c r="EHA54" s="29"/>
      <c r="EHB54" s="29"/>
      <c r="EHC54" s="29"/>
      <c r="EHD54" s="29"/>
      <c r="EHE54" s="29"/>
      <c r="EHF54" s="29"/>
      <c r="EHG54" s="29"/>
      <c r="EHH54" s="29"/>
      <c r="EHI54" s="29"/>
      <c r="EHJ54" s="29"/>
      <c r="EHK54" s="29"/>
      <c r="EHL54" s="29"/>
      <c r="EHM54" s="29"/>
      <c r="EHN54" s="29"/>
      <c r="EHO54" s="29"/>
      <c r="EHP54" s="29"/>
      <c r="EHQ54" s="29"/>
      <c r="EHR54" s="29"/>
      <c r="EHS54" s="29"/>
      <c r="EHT54" s="29"/>
      <c r="EHU54" s="29"/>
      <c r="EHV54" s="29"/>
      <c r="EHW54" s="29"/>
      <c r="EHX54" s="29"/>
      <c r="EHY54" s="29"/>
      <c r="EHZ54" s="29"/>
      <c r="EIA54" s="29"/>
      <c r="EIB54" s="29"/>
      <c r="EIC54" s="29"/>
      <c r="EID54" s="29"/>
      <c r="EIE54" s="29"/>
      <c r="EIF54" s="29"/>
      <c r="EIG54" s="29"/>
      <c r="EIH54" s="29"/>
      <c r="EII54" s="29"/>
      <c r="EIJ54" s="29"/>
      <c r="EIK54" s="29"/>
      <c r="EIL54" s="29"/>
      <c r="EIM54" s="29"/>
      <c r="EIN54" s="29"/>
      <c r="EIO54" s="29"/>
      <c r="EIP54" s="29"/>
      <c r="EIQ54" s="29"/>
      <c r="EIR54" s="29"/>
      <c r="EIS54" s="29"/>
      <c r="EIT54" s="29"/>
      <c r="EIU54" s="29"/>
      <c r="EIV54" s="29"/>
      <c r="EIW54" s="29"/>
      <c r="EIX54" s="29"/>
      <c r="EIY54" s="29"/>
      <c r="EIZ54" s="29"/>
      <c r="EJA54" s="29"/>
      <c r="EJB54" s="29"/>
      <c r="EJC54" s="29"/>
      <c r="EJD54" s="29"/>
      <c r="EJE54" s="29"/>
      <c r="EJF54" s="29"/>
      <c r="EJG54" s="29"/>
      <c r="EJH54" s="29"/>
      <c r="EJI54" s="29"/>
      <c r="EJJ54" s="29"/>
      <c r="EJK54" s="29"/>
      <c r="EJL54" s="29"/>
      <c r="EJM54" s="29"/>
      <c r="EJN54" s="29"/>
      <c r="EJO54" s="29"/>
      <c r="EJP54" s="29"/>
      <c r="EJQ54" s="29"/>
      <c r="EJR54" s="29"/>
      <c r="EJS54" s="29"/>
      <c r="EJT54" s="29"/>
      <c r="EJU54" s="29"/>
      <c r="EJV54" s="29"/>
      <c r="EJW54" s="29"/>
      <c r="EJX54" s="29"/>
      <c r="EJY54" s="29"/>
      <c r="EJZ54" s="29"/>
      <c r="EKA54" s="29"/>
      <c r="EKB54" s="29"/>
      <c r="EKC54" s="29"/>
      <c r="EKD54" s="29"/>
      <c r="EKE54" s="29"/>
      <c r="EKF54" s="29"/>
      <c r="EKG54" s="29"/>
      <c r="EKH54" s="29"/>
      <c r="EKI54" s="29"/>
      <c r="EKJ54" s="29"/>
      <c r="EKK54" s="29"/>
      <c r="EKL54" s="29"/>
      <c r="EKM54" s="29"/>
      <c r="EKN54" s="29"/>
      <c r="EKO54" s="29"/>
      <c r="EKP54" s="29"/>
      <c r="EKQ54" s="29"/>
      <c r="EKR54" s="29"/>
      <c r="EKS54" s="29"/>
      <c r="EKT54" s="29"/>
      <c r="EKU54" s="29"/>
      <c r="EKV54" s="29"/>
      <c r="EKW54" s="29"/>
      <c r="EKX54" s="29"/>
      <c r="EKY54" s="29"/>
      <c r="EKZ54" s="29"/>
      <c r="ELA54" s="29"/>
      <c r="ELB54" s="29"/>
      <c r="ELC54" s="29"/>
      <c r="ELD54" s="29"/>
      <c r="ELE54" s="29"/>
      <c r="ELF54" s="29"/>
      <c r="ELG54" s="29"/>
      <c r="ELH54" s="29"/>
      <c r="ELI54" s="29"/>
      <c r="ELJ54" s="29"/>
      <c r="ELK54" s="29"/>
      <c r="ELL54" s="29"/>
      <c r="ELM54" s="29"/>
      <c r="ELN54" s="29"/>
      <c r="ELO54" s="29"/>
      <c r="ELP54" s="29"/>
      <c r="ELQ54" s="29"/>
      <c r="ELR54" s="29"/>
      <c r="ELS54" s="29"/>
      <c r="ELT54" s="29"/>
      <c r="ELU54" s="29"/>
      <c r="ELV54" s="29"/>
      <c r="ELW54" s="29"/>
      <c r="ELX54" s="29"/>
      <c r="ELY54" s="29"/>
      <c r="ELZ54" s="29"/>
      <c r="EMA54" s="29"/>
      <c r="EMB54" s="29"/>
      <c r="EMC54" s="29"/>
      <c r="EMD54" s="29"/>
      <c r="EME54" s="29"/>
      <c r="EMF54" s="29"/>
      <c r="EMG54" s="29"/>
      <c r="EMH54" s="29"/>
      <c r="EMI54" s="29"/>
      <c r="EMJ54" s="29"/>
      <c r="EMK54" s="29"/>
      <c r="EML54" s="29"/>
      <c r="EMM54" s="29"/>
      <c r="EMN54" s="29"/>
      <c r="EMO54" s="29"/>
      <c r="EMP54" s="29"/>
      <c r="EMQ54" s="29"/>
      <c r="EMR54" s="29"/>
      <c r="EMS54" s="29"/>
      <c r="EMT54" s="29"/>
      <c r="EMU54" s="29"/>
      <c r="EMV54" s="29"/>
      <c r="EMW54" s="29"/>
      <c r="EMX54" s="29"/>
      <c r="EMY54" s="29"/>
      <c r="EMZ54" s="29"/>
      <c r="ENA54" s="29"/>
      <c r="ENB54" s="29"/>
      <c r="ENC54" s="29"/>
      <c r="END54" s="29"/>
      <c r="ENE54" s="29"/>
      <c r="ENF54" s="29"/>
      <c r="ENG54" s="29"/>
      <c r="ENH54" s="29"/>
      <c r="ENI54" s="29"/>
      <c r="ENJ54" s="29"/>
      <c r="ENK54" s="29"/>
      <c r="ENL54" s="29"/>
      <c r="ENM54" s="29"/>
      <c r="ENN54" s="29"/>
      <c r="ENO54" s="29"/>
      <c r="ENP54" s="29"/>
      <c r="ENQ54" s="29"/>
      <c r="ENR54" s="29"/>
      <c r="ENS54" s="29"/>
      <c r="ENT54" s="29"/>
      <c r="ENU54" s="29"/>
      <c r="ENV54" s="29"/>
      <c r="ENW54" s="29"/>
      <c r="ENX54" s="29"/>
      <c r="ENY54" s="29"/>
      <c r="ENZ54" s="29"/>
      <c r="EOA54" s="29"/>
      <c r="EOB54" s="29"/>
      <c r="EOC54" s="29"/>
      <c r="EOD54" s="29"/>
      <c r="EOE54" s="29"/>
      <c r="EOF54" s="29"/>
      <c r="EOG54" s="29"/>
      <c r="EOH54" s="29"/>
      <c r="EOI54" s="29"/>
      <c r="EOJ54" s="29"/>
      <c r="EOK54" s="29"/>
      <c r="EOL54" s="29"/>
      <c r="EOM54" s="29"/>
      <c r="EON54" s="29"/>
      <c r="EOO54" s="29"/>
      <c r="EOP54" s="29"/>
      <c r="EOQ54" s="29"/>
      <c r="EOR54" s="29"/>
      <c r="EOS54" s="29"/>
      <c r="EOT54" s="29"/>
      <c r="EOU54" s="29"/>
      <c r="EOV54" s="29"/>
      <c r="EOW54" s="29"/>
      <c r="EOX54" s="29"/>
      <c r="EOY54" s="29"/>
      <c r="EOZ54" s="29"/>
      <c r="EPA54" s="29"/>
      <c r="EPB54" s="29"/>
      <c r="EPC54" s="29"/>
      <c r="EPD54" s="29"/>
      <c r="EPE54" s="29"/>
      <c r="EPF54" s="29"/>
      <c r="EPG54" s="29"/>
      <c r="EPH54" s="29"/>
      <c r="EPI54" s="29"/>
      <c r="EPJ54" s="29"/>
      <c r="EPK54" s="29"/>
      <c r="EPL54" s="29"/>
      <c r="EPM54" s="29"/>
      <c r="EPN54" s="29"/>
      <c r="EPO54" s="29"/>
      <c r="EPP54" s="29"/>
      <c r="EPQ54" s="29"/>
      <c r="EPR54" s="29"/>
      <c r="EPS54" s="29"/>
      <c r="EPT54" s="29"/>
      <c r="EPU54" s="29"/>
      <c r="EPV54" s="29"/>
      <c r="EPW54" s="29"/>
      <c r="EPX54" s="29"/>
      <c r="EPY54" s="29"/>
      <c r="EPZ54" s="29"/>
      <c r="EQA54" s="29"/>
      <c r="EQB54" s="29"/>
      <c r="EQC54" s="29"/>
      <c r="EQD54" s="29"/>
      <c r="EQE54" s="29"/>
      <c r="EQF54" s="29"/>
      <c r="EQG54" s="29"/>
      <c r="EQH54" s="29"/>
      <c r="EQI54" s="29"/>
      <c r="EQJ54" s="29"/>
      <c r="EQK54" s="29"/>
      <c r="EQL54" s="29"/>
      <c r="EQM54" s="29"/>
      <c r="EQN54" s="29"/>
      <c r="EQO54" s="29"/>
      <c r="EQP54" s="29"/>
      <c r="EQQ54" s="29"/>
      <c r="EQR54" s="29"/>
      <c r="EQS54" s="29"/>
      <c r="EQT54" s="29"/>
      <c r="EQU54" s="29"/>
      <c r="EQV54" s="29"/>
      <c r="EQW54" s="29"/>
      <c r="EQX54" s="29"/>
      <c r="EQY54" s="29"/>
      <c r="EQZ54" s="29"/>
      <c r="ERA54" s="29"/>
      <c r="ERB54" s="29"/>
      <c r="ERC54" s="29"/>
      <c r="ERD54" s="29"/>
      <c r="ERE54" s="29"/>
      <c r="ERF54" s="29"/>
      <c r="ERG54" s="29"/>
      <c r="ERH54" s="29"/>
      <c r="ERI54" s="29"/>
      <c r="ERJ54" s="29"/>
      <c r="ERK54" s="29"/>
      <c r="ERL54" s="29"/>
      <c r="ERM54" s="29"/>
      <c r="ERN54" s="29"/>
      <c r="ERO54" s="29"/>
      <c r="ERP54" s="29"/>
      <c r="ERQ54" s="29"/>
      <c r="ERR54" s="29"/>
      <c r="ERS54" s="29"/>
      <c r="ERT54" s="29"/>
      <c r="ERU54" s="29"/>
      <c r="ERV54" s="29"/>
      <c r="ERW54" s="29"/>
      <c r="ERX54" s="29"/>
      <c r="ERY54" s="29"/>
      <c r="ERZ54" s="29"/>
      <c r="ESA54" s="29"/>
      <c r="ESB54" s="29"/>
      <c r="ESC54" s="29"/>
      <c r="ESD54" s="29"/>
      <c r="ESE54" s="29"/>
      <c r="ESF54" s="29"/>
      <c r="ESG54" s="29"/>
      <c r="ESH54" s="29"/>
      <c r="ESI54" s="29"/>
      <c r="ESJ54" s="29"/>
      <c r="ESK54" s="29"/>
      <c r="ESL54" s="29"/>
      <c r="ESM54" s="29"/>
      <c r="ESN54" s="29"/>
      <c r="ESO54" s="29"/>
      <c r="ESP54" s="29"/>
      <c r="ESQ54" s="29"/>
      <c r="ESR54" s="29"/>
      <c r="ESS54" s="29"/>
      <c r="EST54" s="29"/>
      <c r="ESU54" s="29"/>
      <c r="ESV54" s="29"/>
      <c r="ESW54" s="29"/>
      <c r="ESX54" s="29"/>
      <c r="ESY54" s="29"/>
      <c r="ESZ54" s="29"/>
      <c r="ETA54" s="29"/>
      <c r="ETB54" s="29"/>
      <c r="ETC54" s="29"/>
      <c r="ETD54" s="29"/>
      <c r="ETE54" s="29"/>
      <c r="ETF54" s="29"/>
      <c r="ETG54" s="29"/>
      <c r="ETH54" s="29"/>
      <c r="ETI54" s="29"/>
      <c r="ETJ54" s="29"/>
      <c r="ETK54" s="29"/>
      <c r="ETL54" s="29"/>
      <c r="ETM54" s="29"/>
      <c r="ETN54" s="29"/>
      <c r="ETO54" s="29"/>
      <c r="ETP54" s="29"/>
      <c r="ETQ54" s="29"/>
      <c r="ETR54" s="29"/>
      <c r="ETS54" s="29"/>
      <c r="ETT54" s="29"/>
      <c r="ETU54" s="29"/>
      <c r="ETV54" s="29"/>
      <c r="ETW54" s="29"/>
      <c r="ETX54" s="29"/>
      <c r="ETY54" s="29"/>
      <c r="ETZ54" s="29"/>
      <c r="EUA54" s="29"/>
      <c r="EUB54" s="29"/>
      <c r="EUC54" s="29"/>
      <c r="EUD54" s="29"/>
      <c r="EUE54" s="29"/>
      <c r="EUF54" s="29"/>
      <c r="EUG54" s="29"/>
      <c r="EUH54" s="29"/>
      <c r="EUI54" s="29"/>
      <c r="EUJ54" s="29"/>
      <c r="EUK54" s="29"/>
      <c r="EUL54" s="29"/>
      <c r="EUM54" s="29"/>
      <c r="EUN54" s="29"/>
      <c r="EUO54" s="29"/>
      <c r="EUP54" s="29"/>
      <c r="EUQ54" s="29"/>
      <c r="EUR54" s="29"/>
      <c r="EUS54" s="29"/>
      <c r="EUT54" s="29"/>
      <c r="EUU54" s="29"/>
      <c r="EUV54" s="29"/>
      <c r="EUW54" s="29"/>
      <c r="EUX54" s="29"/>
      <c r="EUY54" s="29"/>
      <c r="EUZ54" s="29"/>
      <c r="EVA54" s="29"/>
      <c r="EVB54" s="29"/>
      <c r="EVC54" s="29"/>
      <c r="EVD54" s="29"/>
      <c r="EVE54" s="29"/>
      <c r="EVF54" s="29"/>
      <c r="EVG54" s="29"/>
      <c r="EVH54" s="29"/>
      <c r="EVI54" s="29"/>
      <c r="EVJ54" s="29"/>
      <c r="EVK54" s="29"/>
      <c r="EVL54" s="29"/>
      <c r="EVM54" s="29"/>
      <c r="EVN54" s="29"/>
      <c r="EVO54" s="29"/>
      <c r="EVP54" s="29"/>
      <c r="EVQ54" s="29"/>
      <c r="EVR54" s="29"/>
      <c r="EVS54" s="29"/>
      <c r="EVT54" s="29"/>
      <c r="EVU54" s="29"/>
      <c r="EVV54" s="29"/>
      <c r="EVW54" s="29"/>
      <c r="EVX54" s="29"/>
      <c r="EVY54" s="29"/>
      <c r="EVZ54" s="29"/>
      <c r="EWA54" s="29"/>
      <c r="EWB54" s="29"/>
      <c r="EWC54" s="29"/>
      <c r="EWD54" s="29"/>
      <c r="EWE54" s="29"/>
      <c r="EWF54" s="29"/>
      <c r="EWG54" s="29"/>
      <c r="EWH54" s="29"/>
      <c r="EWI54" s="29"/>
      <c r="EWJ54" s="29"/>
      <c r="EWK54" s="29"/>
      <c r="EWL54" s="29"/>
      <c r="EWM54" s="29"/>
      <c r="EWN54" s="29"/>
      <c r="EWO54" s="29"/>
      <c r="EWP54" s="29"/>
      <c r="EWQ54" s="29"/>
      <c r="EWR54" s="29"/>
      <c r="EWS54" s="29"/>
      <c r="EWT54" s="29"/>
      <c r="EWU54" s="29"/>
      <c r="EWV54" s="29"/>
      <c r="EWW54" s="29"/>
      <c r="EWX54" s="29"/>
      <c r="EWY54" s="29"/>
      <c r="EWZ54" s="29"/>
      <c r="EXA54" s="29"/>
      <c r="EXB54" s="29"/>
      <c r="EXC54" s="29"/>
      <c r="EXD54" s="29"/>
      <c r="EXE54" s="29"/>
      <c r="EXF54" s="29"/>
      <c r="EXG54" s="29"/>
      <c r="EXH54" s="29"/>
      <c r="EXI54" s="29"/>
      <c r="EXJ54" s="29"/>
      <c r="EXK54" s="29"/>
      <c r="EXL54" s="29"/>
      <c r="EXM54" s="29"/>
      <c r="EXN54" s="29"/>
      <c r="EXO54" s="29"/>
      <c r="EXP54" s="29"/>
      <c r="EXQ54" s="29"/>
      <c r="EXR54" s="29"/>
      <c r="EXS54" s="29"/>
      <c r="EXT54" s="29"/>
      <c r="EXU54" s="29"/>
      <c r="EXV54" s="29"/>
      <c r="EXW54" s="29"/>
      <c r="EXX54" s="29"/>
      <c r="EXY54" s="29"/>
      <c r="EXZ54" s="29"/>
      <c r="EYA54" s="29"/>
      <c r="EYB54" s="29"/>
      <c r="EYC54" s="29"/>
      <c r="EYD54" s="29"/>
      <c r="EYE54" s="29"/>
      <c r="EYF54" s="29"/>
      <c r="EYG54" s="29"/>
      <c r="EYH54" s="29"/>
      <c r="EYI54" s="29"/>
      <c r="EYJ54" s="29"/>
      <c r="EYK54" s="29"/>
      <c r="EYL54" s="29"/>
      <c r="EYM54" s="29"/>
      <c r="EYN54" s="29"/>
      <c r="EYO54" s="29"/>
      <c r="EYP54" s="29"/>
      <c r="EYQ54" s="29"/>
      <c r="EYR54" s="29"/>
      <c r="EYS54" s="29"/>
      <c r="EYT54" s="29"/>
      <c r="EYU54" s="29"/>
      <c r="EYV54" s="29"/>
      <c r="EYW54" s="29"/>
      <c r="EYX54" s="29"/>
      <c r="EYY54" s="29"/>
      <c r="EYZ54" s="29"/>
      <c r="EZA54" s="29"/>
      <c r="EZB54" s="29"/>
      <c r="EZC54" s="29"/>
      <c r="EZD54" s="29"/>
      <c r="EZE54" s="29"/>
      <c r="EZF54" s="29"/>
      <c r="EZG54" s="29"/>
      <c r="EZH54" s="29"/>
      <c r="EZI54" s="29"/>
      <c r="EZJ54" s="29"/>
      <c r="EZK54" s="29"/>
      <c r="EZL54" s="29"/>
      <c r="EZM54" s="29"/>
      <c r="EZN54" s="29"/>
      <c r="EZO54" s="29"/>
      <c r="EZP54" s="29"/>
      <c r="EZQ54" s="29"/>
      <c r="EZR54" s="29"/>
      <c r="EZS54" s="29"/>
      <c r="EZT54" s="29"/>
      <c r="EZU54" s="29"/>
      <c r="EZV54" s="29"/>
      <c r="EZW54" s="29"/>
      <c r="EZX54" s="29"/>
      <c r="EZY54" s="29"/>
      <c r="EZZ54" s="29"/>
      <c r="FAA54" s="29"/>
      <c r="FAB54" s="29"/>
      <c r="FAC54" s="29"/>
      <c r="FAD54" s="29"/>
      <c r="FAE54" s="29"/>
      <c r="FAF54" s="29"/>
      <c r="FAG54" s="29"/>
      <c r="FAH54" s="29"/>
      <c r="FAI54" s="29"/>
      <c r="FAJ54" s="29"/>
      <c r="FAK54" s="29"/>
      <c r="FAL54" s="29"/>
      <c r="FAM54" s="29"/>
      <c r="FAN54" s="29"/>
      <c r="FAO54" s="29"/>
      <c r="FAP54" s="29"/>
      <c r="FAQ54" s="29"/>
      <c r="FAR54" s="29"/>
      <c r="FAS54" s="29"/>
      <c r="FAT54" s="29"/>
      <c r="FAU54" s="29"/>
      <c r="FAV54" s="29"/>
      <c r="FAW54" s="29"/>
      <c r="FAX54" s="29"/>
      <c r="FAY54" s="29"/>
      <c r="FAZ54" s="29"/>
      <c r="FBA54" s="29"/>
      <c r="FBB54" s="29"/>
      <c r="FBC54" s="29"/>
      <c r="FBD54" s="29"/>
      <c r="FBE54" s="29"/>
      <c r="FBF54" s="29"/>
      <c r="FBG54" s="29"/>
      <c r="FBH54" s="29"/>
      <c r="FBI54" s="29"/>
      <c r="FBJ54" s="29"/>
      <c r="FBK54" s="29"/>
      <c r="FBL54" s="29"/>
      <c r="FBM54" s="29"/>
      <c r="FBN54" s="29"/>
      <c r="FBO54" s="29"/>
      <c r="FBP54" s="29"/>
      <c r="FBQ54" s="29"/>
      <c r="FBR54" s="29"/>
      <c r="FBS54" s="29"/>
      <c r="FBT54" s="29"/>
      <c r="FBU54" s="29"/>
      <c r="FBV54" s="29"/>
      <c r="FBW54" s="29"/>
      <c r="FBX54" s="29"/>
      <c r="FBY54" s="29"/>
      <c r="FBZ54" s="29"/>
      <c r="FCA54" s="29"/>
      <c r="FCB54" s="29"/>
      <c r="FCC54" s="29"/>
      <c r="FCD54" s="29"/>
      <c r="FCE54" s="29"/>
      <c r="FCF54" s="29"/>
      <c r="FCG54" s="29"/>
      <c r="FCH54" s="29"/>
      <c r="FCI54" s="29"/>
      <c r="FCJ54" s="29"/>
      <c r="FCK54" s="29"/>
      <c r="FCL54" s="29"/>
      <c r="FCM54" s="29"/>
      <c r="FCN54" s="29"/>
      <c r="FCO54" s="29"/>
      <c r="FCP54" s="29"/>
      <c r="FCQ54" s="29"/>
      <c r="FCR54" s="29"/>
      <c r="FCS54" s="29"/>
      <c r="FCT54" s="29"/>
      <c r="FCU54" s="29"/>
      <c r="FCV54" s="29"/>
      <c r="FCW54" s="29"/>
      <c r="FCX54" s="29"/>
      <c r="FCY54" s="29"/>
      <c r="FCZ54" s="29"/>
      <c r="FDA54" s="29"/>
      <c r="FDB54" s="29"/>
      <c r="FDC54" s="29"/>
      <c r="FDD54" s="29"/>
      <c r="FDE54" s="29"/>
      <c r="FDF54" s="29"/>
      <c r="FDG54" s="29"/>
      <c r="FDH54" s="29"/>
      <c r="FDI54" s="29"/>
      <c r="FDJ54" s="29"/>
      <c r="FDK54" s="29"/>
      <c r="FDL54" s="29"/>
      <c r="FDM54" s="29"/>
      <c r="FDN54" s="29"/>
      <c r="FDO54" s="29"/>
      <c r="FDP54" s="29"/>
      <c r="FDQ54" s="29"/>
      <c r="FDR54" s="29"/>
      <c r="FDS54" s="29"/>
      <c r="FDT54" s="29"/>
      <c r="FDU54" s="29"/>
      <c r="FDV54" s="29"/>
      <c r="FDW54" s="29"/>
      <c r="FDX54" s="29"/>
      <c r="FDY54" s="29"/>
      <c r="FDZ54" s="29"/>
      <c r="FEA54" s="29"/>
      <c r="FEB54" s="29"/>
      <c r="FEC54" s="29"/>
      <c r="FED54" s="29"/>
      <c r="FEE54" s="29"/>
      <c r="FEF54" s="29"/>
      <c r="FEG54" s="29"/>
      <c r="FEH54" s="29"/>
      <c r="FEI54" s="29"/>
      <c r="FEJ54" s="29"/>
      <c r="FEK54" s="29"/>
      <c r="FEL54" s="29"/>
      <c r="FEM54" s="29"/>
      <c r="FEN54" s="29"/>
      <c r="FEO54" s="29"/>
      <c r="FEP54" s="29"/>
      <c r="FEQ54" s="29"/>
      <c r="FER54" s="29"/>
      <c r="FES54" s="29"/>
      <c r="FET54" s="29"/>
      <c r="FEU54" s="29"/>
      <c r="FEV54" s="29"/>
      <c r="FEW54" s="29"/>
      <c r="FEX54" s="29"/>
      <c r="FEY54" s="29"/>
      <c r="FEZ54" s="29"/>
      <c r="FFA54" s="29"/>
      <c r="FFB54" s="29"/>
      <c r="FFC54" s="29"/>
      <c r="FFD54" s="29"/>
      <c r="FFE54" s="29"/>
      <c r="FFF54" s="29"/>
      <c r="FFG54" s="29"/>
      <c r="FFH54" s="29"/>
      <c r="FFI54" s="29"/>
      <c r="FFJ54" s="29"/>
      <c r="FFK54" s="29"/>
      <c r="FFL54" s="29"/>
      <c r="FFM54" s="29"/>
      <c r="FFN54" s="29"/>
      <c r="FFO54" s="29"/>
      <c r="FFP54" s="29"/>
      <c r="FFQ54" s="29"/>
      <c r="FFR54" s="29"/>
      <c r="FFS54" s="29"/>
      <c r="FFT54" s="29"/>
      <c r="FFU54" s="29"/>
      <c r="FFV54" s="29"/>
      <c r="FFW54" s="29"/>
      <c r="FFX54" s="29"/>
      <c r="FFY54" s="29"/>
      <c r="FFZ54" s="29"/>
      <c r="FGA54" s="29"/>
      <c r="FGB54" s="29"/>
      <c r="FGC54" s="29"/>
      <c r="FGD54" s="29"/>
      <c r="FGE54" s="29"/>
      <c r="FGF54" s="29"/>
      <c r="FGG54" s="29"/>
      <c r="FGH54" s="29"/>
      <c r="FGI54" s="29"/>
      <c r="FGJ54" s="29"/>
      <c r="FGK54" s="29"/>
      <c r="FGL54" s="29"/>
      <c r="FGM54" s="29"/>
      <c r="FGN54" s="29"/>
      <c r="FGO54" s="29"/>
      <c r="FGP54" s="29"/>
      <c r="FGQ54" s="29"/>
      <c r="FGR54" s="29"/>
      <c r="FGS54" s="29"/>
      <c r="FGT54" s="29"/>
      <c r="FGU54" s="29"/>
      <c r="FGV54" s="29"/>
      <c r="FGW54" s="29"/>
      <c r="FGX54" s="29"/>
      <c r="FGY54" s="29"/>
      <c r="FGZ54" s="29"/>
      <c r="FHA54" s="29"/>
      <c r="FHB54" s="29"/>
      <c r="FHC54" s="29"/>
      <c r="FHD54" s="29"/>
      <c r="FHE54" s="29"/>
      <c r="FHF54" s="29"/>
      <c r="FHG54" s="29"/>
      <c r="FHH54" s="29"/>
      <c r="FHI54" s="29"/>
      <c r="FHJ54" s="29"/>
      <c r="FHK54" s="29"/>
      <c r="FHL54" s="29"/>
      <c r="FHM54" s="29"/>
      <c r="FHN54" s="29"/>
      <c r="FHO54" s="29"/>
      <c r="FHP54" s="29"/>
      <c r="FHQ54" s="29"/>
      <c r="FHR54" s="29"/>
      <c r="FHS54" s="29"/>
      <c r="FHT54" s="29"/>
      <c r="FHU54" s="29"/>
      <c r="FHV54" s="29"/>
      <c r="FHW54" s="29"/>
      <c r="FHX54" s="29"/>
      <c r="FHY54" s="29"/>
      <c r="FHZ54" s="29"/>
      <c r="FIA54" s="29"/>
      <c r="FIB54" s="29"/>
      <c r="FIC54" s="29"/>
      <c r="FID54" s="29"/>
      <c r="FIE54" s="29"/>
      <c r="FIF54" s="29"/>
      <c r="FIG54" s="29"/>
      <c r="FIH54" s="29"/>
      <c r="FII54" s="29"/>
      <c r="FIJ54" s="29"/>
      <c r="FIK54" s="29"/>
      <c r="FIL54" s="29"/>
      <c r="FIM54" s="29"/>
      <c r="FIN54" s="29"/>
      <c r="FIO54" s="29"/>
      <c r="FIP54" s="29"/>
      <c r="FIQ54" s="29"/>
      <c r="FIR54" s="29"/>
      <c r="FIS54" s="29"/>
      <c r="FIT54" s="29"/>
      <c r="FIU54" s="29"/>
      <c r="FIV54" s="29"/>
      <c r="FIW54" s="29"/>
      <c r="FIX54" s="29"/>
      <c r="FIY54" s="29"/>
      <c r="FIZ54" s="29"/>
      <c r="FJA54" s="29"/>
      <c r="FJB54" s="29"/>
      <c r="FJC54" s="29"/>
      <c r="FJD54" s="29"/>
      <c r="FJE54" s="29"/>
      <c r="FJF54" s="29"/>
      <c r="FJG54" s="29"/>
      <c r="FJH54" s="29"/>
      <c r="FJI54" s="29"/>
      <c r="FJJ54" s="29"/>
      <c r="FJK54" s="29"/>
      <c r="FJL54" s="29"/>
      <c r="FJM54" s="29"/>
      <c r="FJN54" s="29"/>
      <c r="FJO54" s="29"/>
      <c r="FJP54" s="29"/>
      <c r="FJQ54" s="29"/>
      <c r="FJR54" s="29"/>
      <c r="FJS54" s="29"/>
      <c r="FJT54" s="29"/>
      <c r="FJU54" s="29"/>
      <c r="FJV54" s="29"/>
      <c r="FJW54" s="29"/>
      <c r="FJX54" s="29"/>
      <c r="FJY54" s="29"/>
      <c r="FJZ54" s="29"/>
      <c r="FKA54" s="29"/>
      <c r="FKB54" s="29"/>
      <c r="FKC54" s="29"/>
      <c r="FKD54" s="29"/>
      <c r="FKE54" s="29"/>
      <c r="FKF54" s="29"/>
      <c r="FKG54" s="29"/>
      <c r="FKH54" s="29"/>
      <c r="FKI54" s="29"/>
      <c r="FKJ54" s="29"/>
      <c r="FKK54" s="29"/>
      <c r="FKL54" s="29"/>
      <c r="FKM54" s="29"/>
      <c r="FKN54" s="29"/>
      <c r="FKO54" s="29"/>
      <c r="FKP54" s="29"/>
      <c r="FKQ54" s="29"/>
      <c r="FKR54" s="29"/>
      <c r="FKS54" s="29"/>
      <c r="FKT54" s="29"/>
      <c r="FKU54" s="29"/>
      <c r="FKV54" s="29"/>
      <c r="FKW54" s="29"/>
      <c r="FKX54" s="29"/>
      <c r="FKY54" s="29"/>
      <c r="FKZ54" s="29"/>
      <c r="FLA54" s="29"/>
      <c r="FLB54" s="29"/>
      <c r="FLC54" s="29"/>
      <c r="FLD54" s="29"/>
      <c r="FLE54" s="29"/>
      <c r="FLF54" s="29"/>
      <c r="FLG54" s="29"/>
      <c r="FLH54" s="29"/>
      <c r="FLI54" s="29"/>
      <c r="FLJ54" s="29"/>
      <c r="FLK54" s="29"/>
      <c r="FLL54" s="29"/>
      <c r="FLM54" s="29"/>
      <c r="FLN54" s="29"/>
      <c r="FLO54" s="29"/>
      <c r="FLP54" s="29"/>
      <c r="FLQ54" s="29"/>
      <c r="FLR54" s="29"/>
      <c r="FLS54" s="29"/>
      <c r="FLT54" s="29"/>
      <c r="FLU54" s="29"/>
      <c r="FLV54" s="29"/>
      <c r="FLW54" s="29"/>
      <c r="FLX54" s="29"/>
      <c r="FLY54" s="29"/>
      <c r="FLZ54" s="29"/>
      <c r="FMA54" s="29"/>
      <c r="FMB54" s="29"/>
      <c r="FMC54" s="29"/>
      <c r="FMD54" s="29"/>
      <c r="FME54" s="29"/>
      <c r="FMF54" s="29"/>
      <c r="FMG54" s="29"/>
      <c r="FMH54" s="29"/>
      <c r="FMI54" s="29"/>
      <c r="FMJ54" s="29"/>
      <c r="FMK54" s="29"/>
      <c r="FML54" s="29"/>
      <c r="FMM54" s="29"/>
      <c r="FMN54" s="29"/>
      <c r="FMO54" s="29"/>
      <c r="FMP54" s="29"/>
      <c r="FMQ54" s="29"/>
      <c r="FMR54" s="29"/>
      <c r="FMS54" s="29"/>
      <c r="FMT54" s="29"/>
      <c r="FMU54" s="29"/>
      <c r="FMV54" s="29"/>
      <c r="FMW54" s="29"/>
      <c r="FMX54" s="29"/>
      <c r="FMY54" s="29"/>
      <c r="FMZ54" s="29"/>
      <c r="FNA54" s="29"/>
      <c r="FNB54" s="29"/>
      <c r="FNC54" s="29"/>
      <c r="FND54" s="29"/>
      <c r="FNE54" s="29"/>
      <c r="FNF54" s="29"/>
      <c r="FNG54" s="29"/>
      <c r="FNH54" s="29"/>
      <c r="FNI54" s="29"/>
      <c r="FNJ54" s="29"/>
      <c r="FNK54" s="29"/>
      <c r="FNL54" s="29"/>
      <c r="FNM54" s="29"/>
      <c r="FNN54" s="29"/>
      <c r="FNO54" s="29"/>
      <c r="FNP54" s="29"/>
      <c r="FNQ54" s="29"/>
      <c r="FNR54" s="29"/>
      <c r="FNS54" s="29"/>
      <c r="FNT54" s="29"/>
      <c r="FNU54" s="29"/>
      <c r="FNV54" s="29"/>
      <c r="FNW54" s="29"/>
      <c r="FNX54" s="29"/>
      <c r="FNY54" s="29"/>
      <c r="FNZ54" s="29"/>
      <c r="FOA54" s="29"/>
      <c r="FOB54" s="29"/>
      <c r="FOC54" s="29"/>
      <c r="FOD54" s="29"/>
      <c r="FOE54" s="29"/>
      <c r="FOF54" s="29"/>
      <c r="FOG54" s="29"/>
      <c r="FOH54" s="29"/>
      <c r="FOI54" s="29"/>
      <c r="FOJ54" s="29"/>
      <c r="FOK54" s="29"/>
      <c r="FOL54" s="29"/>
      <c r="FOM54" s="29"/>
      <c r="FON54" s="29"/>
      <c r="FOO54" s="29"/>
      <c r="FOP54" s="29"/>
      <c r="FOQ54" s="29"/>
      <c r="FOR54" s="29"/>
      <c r="FOS54" s="29"/>
      <c r="FOT54" s="29"/>
      <c r="FOU54" s="29"/>
      <c r="FOV54" s="29"/>
      <c r="FOW54" s="29"/>
      <c r="FOX54" s="29"/>
      <c r="FOY54" s="29"/>
      <c r="FOZ54" s="29"/>
      <c r="FPA54" s="29"/>
      <c r="FPB54" s="29"/>
      <c r="FPC54" s="29"/>
      <c r="FPD54" s="29"/>
      <c r="FPE54" s="29"/>
      <c r="FPF54" s="29"/>
      <c r="FPG54" s="29"/>
      <c r="FPH54" s="29"/>
      <c r="FPI54" s="29"/>
      <c r="FPJ54" s="29"/>
      <c r="FPK54" s="29"/>
      <c r="FPL54" s="29"/>
      <c r="FPM54" s="29"/>
      <c r="FPN54" s="29"/>
      <c r="FPO54" s="29"/>
      <c r="FPP54" s="29"/>
      <c r="FPQ54" s="29"/>
      <c r="FPR54" s="29"/>
      <c r="FPS54" s="29"/>
      <c r="FPT54" s="29"/>
      <c r="FPU54" s="29"/>
      <c r="FPV54" s="29"/>
      <c r="FPW54" s="29"/>
      <c r="FPX54" s="29"/>
      <c r="FPY54" s="29"/>
      <c r="FPZ54" s="29"/>
      <c r="FQA54" s="29"/>
      <c r="FQB54" s="29"/>
      <c r="FQC54" s="29"/>
      <c r="FQD54" s="29"/>
      <c r="FQE54" s="29"/>
      <c r="FQF54" s="29"/>
      <c r="FQG54" s="29"/>
      <c r="FQH54" s="29"/>
      <c r="FQI54" s="29"/>
      <c r="FQJ54" s="29"/>
      <c r="FQK54" s="29"/>
      <c r="FQL54" s="29"/>
      <c r="FQM54" s="29"/>
      <c r="FQN54" s="29"/>
      <c r="FQO54" s="29"/>
      <c r="FQP54" s="29"/>
      <c r="FQQ54" s="29"/>
      <c r="FQR54" s="29"/>
      <c r="FQS54" s="29"/>
      <c r="FQT54" s="29"/>
      <c r="FQU54" s="29"/>
      <c r="FQV54" s="29"/>
      <c r="FQW54" s="29"/>
      <c r="FQX54" s="29"/>
      <c r="FQY54" s="29"/>
      <c r="FQZ54" s="29"/>
      <c r="FRA54" s="29"/>
      <c r="FRB54" s="29"/>
      <c r="FRC54" s="29"/>
      <c r="FRD54" s="29"/>
      <c r="FRE54" s="29"/>
      <c r="FRF54" s="29"/>
      <c r="FRG54" s="29"/>
      <c r="FRH54" s="29"/>
      <c r="FRI54" s="29"/>
      <c r="FRJ54" s="29"/>
      <c r="FRK54" s="29"/>
      <c r="FRL54" s="29"/>
      <c r="FRM54" s="29"/>
      <c r="FRN54" s="29"/>
      <c r="FRO54" s="29"/>
      <c r="FRP54" s="29"/>
      <c r="FRQ54" s="29"/>
      <c r="FRR54" s="29"/>
      <c r="FRS54" s="29"/>
      <c r="FRT54" s="29"/>
      <c r="FRU54" s="29"/>
      <c r="FRV54" s="29"/>
      <c r="FRW54" s="29"/>
      <c r="FRX54" s="29"/>
      <c r="FRY54" s="29"/>
      <c r="FRZ54" s="29"/>
      <c r="FSA54" s="29"/>
      <c r="FSB54" s="29"/>
      <c r="FSC54" s="29"/>
      <c r="FSD54" s="29"/>
      <c r="FSE54" s="29"/>
      <c r="FSF54" s="29"/>
      <c r="FSG54" s="29"/>
      <c r="FSH54" s="29"/>
      <c r="FSI54" s="29"/>
      <c r="FSJ54" s="29"/>
      <c r="FSK54" s="29"/>
      <c r="FSL54" s="29"/>
      <c r="FSM54" s="29"/>
      <c r="FSN54" s="29"/>
      <c r="FSO54" s="29"/>
      <c r="FSP54" s="29"/>
      <c r="FSQ54" s="29"/>
      <c r="FSR54" s="29"/>
      <c r="FSS54" s="29"/>
      <c r="FST54" s="29"/>
      <c r="FSU54" s="29"/>
      <c r="FSV54" s="29"/>
      <c r="FSW54" s="29"/>
      <c r="FSX54" s="29"/>
      <c r="FSY54" s="29"/>
      <c r="FSZ54" s="29"/>
      <c r="FTA54" s="29"/>
      <c r="FTB54" s="29"/>
      <c r="FTC54" s="29"/>
      <c r="FTD54" s="29"/>
      <c r="FTE54" s="29"/>
      <c r="FTF54" s="29"/>
      <c r="FTG54" s="29"/>
      <c r="FTH54" s="29"/>
      <c r="FTI54" s="29"/>
      <c r="FTJ54" s="29"/>
      <c r="FTK54" s="29"/>
      <c r="FTL54" s="29"/>
      <c r="FTM54" s="29"/>
      <c r="FTN54" s="29"/>
      <c r="FTO54" s="29"/>
      <c r="FTP54" s="29"/>
      <c r="FTQ54" s="29"/>
      <c r="FTR54" s="29"/>
      <c r="FTS54" s="29"/>
      <c r="FTT54" s="29"/>
      <c r="FTU54" s="29"/>
      <c r="FTV54" s="29"/>
      <c r="FTW54" s="29"/>
      <c r="FTX54" s="29"/>
      <c r="FTY54" s="29"/>
      <c r="FTZ54" s="29"/>
      <c r="FUA54" s="29"/>
      <c r="FUB54" s="29"/>
      <c r="FUC54" s="29"/>
      <c r="FUD54" s="29"/>
      <c r="FUE54" s="29"/>
      <c r="FUF54" s="29"/>
      <c r="FUG54" s="29"/>
      <c r="FUH54" s="29"/>
      <c r="FUI54" s="29"/>
      <c r="FUJ54" s="29"/>
      <c r="FUK54" s="29"/>
      <c r="FUL54" s="29"/>
      <c r="FUM54" s="29"/>
      <c r="FUN54" s="29"/>
      <c r="FUO54" s="29"/>
      <c r="FUP54" s="29"/>
      <c r="FUQ54" s="29"/>
      <c r="FUR54" s="29"/>
      <c r="FUS54" s="29"/>
      <c r="FUT54" s="29"/>
      <c r="FUU54" s="29"/>
      <c r="FUV54" s="29"/>
      <c r="FUW54" s="29"/>
      <c r="FUX54" s="29"/>
      <c r="FUY54" s="29"/>
      <c r="FUZ54" s="29"/>
      <c r="FVA54" s="29"/>
      <c r="FVB54" s="29"/>
      <c r="FVC54" s="29"/>
      <c r="FVD54" s="29"/>
      <c r="FVE54" s="29"/>
      <c r="FVF54" s="29"/>
      <c r="FVG54" s="29"/>
      <c r="FVH54" s="29"/>
      <c r="FVI54" s="29"/>
      <c r="FVJ54" s="29"/>
      <c r="FVK54" s="29"/>
      <c r="FVL54" s="29"/>
      <c r="FVM54" s="29"/>
      <c r="FVN54" s="29"/>
      <c r="FVO54" s="29"/>
      <c r="FVP54" s="29"/>
      <c r="FVQ54" s="29"/>
      <c r="FVR54" s="29"/>
      <c r="FVS54" s="29"/>
      <c r="FVT54" s="29"/>
      <c r="FVU54" s="29"/>
      <c r="FVV54" s="29"/>
      <c r="FVW54" s="29"/>
      <c r="FVX54" s="29"/>
      <c r="FVY54" s="29"/>
      <c r="FVZ54" s="29"/>
      <c r="FWA54" s="29"/>
      <c r="FWB54" s="29"/>
      <c r="FWC54" s="29"/>
      <c r="FWD54" s="29"/>
      <c r="FWE54" s="29"/>
      <c r="FWF54" s="29"/>
      <c r="FWG54" s="29"/>
      <c r="FWH54" s="29"/>
      <c r="FWI54" s="29"/>
      <c r="FWJ54" s="29"/>
      <c r="FWK54" s="29"/>
      <c r="FWL54" s="29"/>
      <c r="FWM54" s="29"/>
      <c r="FWN54" s="29"/>
      <c r="FWO54" s="29"/>
      <c r="FWP54" s="29"/>
      <c r="FWQ54" s="29"/>
      <c r="FWR54" s="29"/>
      <c r="FWS54" s="29"/>
      <c r="FWT54" s="29"/>
      <c r="FWU54" s="29"/>
      <c r="FWV54" s="29"/>
      <c r="FWW54" s="29"/>
      <c r="FWX54" s="29"/>
      <c r="FWY54" s="29"/>
      <c r="FWZ54" s="29"/>
      <c r="FXA54" s="29"/>
      <c r="FXB54" s="29"/>
      <c r="FXC54" s="29"/>
      <c r="FXD54" s="29"/>
      <c r="FXE54" s="29"/>
      <c r="FXF54" s="29"/>
      <c r="FXG54" s="29"/>
      <c r="FXH54" s="29"/>
      <c r="FXI54" s="29"/>
      <c r="FXJ54" s="29"/>
      <c r="FXK54" s="29"/>
      <c r="FXL54" s="29"/>
      <c r="FXM54" s="29"/>
      <c r="FXN54" s="29"/>
      <c r="FXO54" s="29"/>
      <c r="FXP54" s="29"/>
      <c r="FXQ54" s="29"/>
      <c r="FXR54" s="29"/>
      <c r="FXS54" s="29"/>
      <c r="FXT54" s="29"/>
      <c r="FXU54" s="29"/>
      <c r="FXV54" s="29"/>
      <c r="FXW54" s="29"/>
      <c r="FXX54" s="29"/>
      <c r="FXY54" s="29"/>
      <c r="FXZ54" s="29"/>
      <c r="FYA54" s="29"/>
      <c r="FYB54" s="29"/>
      <c r="FYC54" s="29"/>
      <c r="FYD54" s="29"/>
      <c r="FYE54" s="29"/>
      <c r="FYF54" s="29"/>
      <c r="FYG54" s="29"/>
      <c r="FYH54" s="29"/>
      <c r="FYI54" s="29"/>
      <c r="FYJ54" s="29"/>
      <c r="FYK54" s="29"/>
      <c r="FYL54" s="29"/>
      <c r="FYM54" s="29"/>
      <c r="FYN54" s="29"/>
      <c r="FYO54" s="29"/>
      <c r="FYP54" s="29"/>
      <c r="FYQ54" s="29"/>
      <c r="FYR54" s="29"/>
      <c r="FYS54" s="29"/>
      <c r="FYT54" s="29"/>
      <c r="FYU54" s="29"/>
      <c r="FYV54" s="29"/>
      <c r="FYW54" s="29"/>
      <c r="FYX54" s="29"/>
      <c r="FYY54" s="29"/>
      <c r="FYZ54" s="29"/>
      <c r="FZA54" s="29"/>
      <c r="FZB54" s="29"/>
      <c r="FZC54" s="29"/>
      <c r="FZD54" s="29"/>
      <c r="FZE54" s="29"/>
      <c r="FZF54" s="29"/>
      <c r="FZG54" s="29"/>
      <c r="FZH54" s="29"/>
      <c r="FZI54" s="29"/>
      <c r="FZJ54" s="29"/>
      <c r="FZK54" s="29"/>
      <c r="FZL54" s="29"/>
      <c r="FZM54" s="29"/>
      <c r="FZN54" s="29"/>
      <c r="FZO54" s="29"/>
      <c r="FZP54" s="29"/>
      <c r="FZQ54" s="29"/>
      <c r="FZR54" s="29"/>
      <c r="FZS54" s="29"/>
      <c r="FZT54" s="29"/>
      <c r="FZU54" s="29"/>
      <c r="FZV54" s="29"/>
      <c r="FZW54" s="29"/>
      <c r="FZX54" s="29"/>
      <c r="FZY54" s="29"/>
      <c r="FZZ54" s="29"/>
      <c r="GAA54" s="29"/>
      <c r="GAB54" s="29"/>
      <c r="GAC54" s="29"/>
      <c r="GAD54" s="29"/>
      <c r="GAE54" s="29"/>
      <c r="GAF54" s="29"/>
      <c r="GAG54" s="29"/>
      <c r="GAH54" s="29"/>
      <c r="GAI54" s="29"/>
      <c r="GAJ54" s="29"/>
      <c r="GAK54" s="29"/>
      <c r="GAL54" s="29"/>
      <c r="GAM54" s="29"/>
      <c r="GAN54" s="29"/>
      <c r="GAO54" s="29"/>
      <c r="GAP54" s="29"/>
      <c r="GAQ54" s="29"/>
      <c r="GAR54" s="29"/>
      <c r="GAS54" s="29"/>
      <c r="GAT54" s="29"/>
      <c r="GAU54" s="29"/>
      <c r="GAV54" s="29"/>
      <c r="GAW54" s="29"/>
      <c r="GAX54" s="29"/>
      <c r="GAY54" s="29"/>
      <c r="GAZ54" s="29"/>
      <c r="GBA54" s="29"/>
      <c r="GBB54" s="29"/>
      <c r="GBC54" s="29"/>
      <c r="GBD54" s="29"/>
      <c r="GBE54" s="29"/>
      <c r="GBF54" s="29"/>
      <c r="GBG54" s="29"/>
      <c r="GBH54" s="29"/>
      <c r="GBI54" s="29"/>
      <c r="GBJ54" s="29"/>
      <c r="GBK54" s="29"/>
      <c r="GBL54" s="29"/>
      <c r="GBM54" s="29"/>
      <c r="GBN54" s="29"/>
      <c r="GBO54" s="29"/>
      <c r="GBP54" s="29"/>
      <c r="GBQ54" s="29"/>
      <c r="GBR54" s="29"/>
      <c r="GBS54" s="29"/>
      <c r="GBT54" s="29"/>
      <c r="GBU54" s="29"/>
      <c r="GBV54" s="29"/>
      <c r="GBW54" s="29"/>
      <c r="GBX54" s="29"/>
      <c r="GBY54" s="29"/>
      <c r="GBZ54" s="29"/>
      <c r="GCA54" s="29"/>
      <c r="GCB54" s="29"/>
      <c r="GCC54" s="29"/>
      <c r="GCD54" s="29"/>
      <c r="GCE54" s="29"/>
      <c r="GCF54" s="29"/>
      <c r="GCG54" s="29"/>
      <c r="GCH54" s="29"/>
      <c r="GCI54" s="29"/>
      <c r="GCJ54" s="29"/>
      <c r="GCK54" s="29"/>
      <c r="GCL54" s="29"/>
      <c r="GCM54" s="29"/>
      <c r="GCN54" s="29"/>
      <c r="GCO54" s="29"/>
      <c r="GCP54" s="29"/>
      <c r="GCQ54" s="29"/>
      <c r="GCR54" s="29"/>
      <c r="GCS54" s="29"/>
      <c r="GCT54" s="29"/>
      <c r="GCU54" s="29"/>
      <c r="GCV54" s="29"/>
      <c r="GCW54" s="29"/>
      <c r="GCX54" s="29"/>
      <c r="GCY54" s="29"/>
      <c r="GCZ54" s="29"/>
      <c r="GDA54" s="29"/>
      <c r="GDB54" s="29"/>
      <c r="GDC54" s="29"/>
      <c r="GDD54" s="29"/>
      <c r="GDE54" s="29"/>
      <c r="GDF54" s="29"/>
      <c r="GDG54" s="29"/>
      <c r="GDH54" s="29"/>
      <c r="GDI54" s="29"/>
      <c r="GDJ54" s="29"/>
      <c r="GDK54" s="29"/>
      <c r="GDL54" s="29"/>
      <c r="GDM54" s="29"/>
      <c r="GDN54" s="29"/>
      <c r="GDO54" s="29"/>
      <c r="GDP54" s="29"/>
      <c r="GDQ54" s="29"/>
      <c r="GDR54" s="29"/>
      <c r="GDS54" s="29"/>
      <c r="GDT54" s="29"/>
      <c r="GDU54" s="29"/>
      <c r="GDV54" s="29"/>
      <c r="GDW54" s="29"/>
      <c r="GDX54" s="29"/>
      <c r="GDY54" s="29"/>
      <c r="GDZ54" s="29"/>
      <c r="GEA54" s="29"/>
      <c r="GEB54" s="29"/>
      <c r="GEC54" s="29"/>
      <c r="GED54" s="29"/>
      <c r="GEE54" s="29"/>
      <c r="GEF54" s="29"/>
      <c r="GEG54" s="29"/>
      <c r="GEH54" s="29"/>
      <c r="GEI54" s="29"/>
      <c r="GEJ54" s="29"/>
      <c r="GEK54" s="29"/>
      <c r="GEL54" s="29"/>
      <c r="GEM54" s="29"/>
      <c r="GEN54" s="29"/>
      <c r="GEO54" s="29"/>
      <c r="GEP54" s="29"/>
      <c r="GEQ54" s="29"/>
      <c r="GER54" s="29"/>
      <c r="GES54" s="29"/>
      <c r="GET54" s="29"/>
      <c r="GEU54" s="29"/>
      <c r="GEV54" s="29"/>
      <c r="GEW54" s="29"/>
      <c r="GEX54" s="29"/>
      <c r="GEY54" s="29"/>
      <c r="GEZ54" s="29"/>
      <c r="GFA54" s="29"/>
      <c r="GFB54" s="29"/>
      <c r="GFC54" s="29"/>
      <c r="GFD54" s="29"/>
      <c r="GFE54" s="29"/>
      <c r="GFF54" s="29"/>
      <c r="GFG54" s="29"/>
      <c r="GFH54" s="29"/>
      <c r="GFI54" s="29"/>
      <c r="GFJ54" s="29"/>
      <c r="GFK54" s="29"/>
      <c r="GFL54" s="29"/>
      <c r="GFM54" s="29"/>
      <c r="GFN54" s="29"/>
      <c r="GFO54" s="29"/>
      <c r="GFP54" s="29"/>
      <c r="GFQ54" s="29"/>
      <c r="GFR54" s="29"/>
      <c r="GFS54" s="29"/>
      <c r="GFT54" s="29"/>
      <c r="GFU54" s="29"/>
      <c r="GFV54" s="29"/>
      <c r="GFW54" s="29"/>
      <c r="GFX54" s="29"/>
      <c r="GFY54" s="29"/>
      <c r="GFZ54" s="29"/>
      <c r="GGA54" s="29"/>
      <c r="GGB54" s="29"/>
      <c r="GGC54" s="29"/>
      <c r="GGD54" s="29"/>
      <c r="GGE54" s="29"/>
      <c r="GGF54" s="29"/>
      <c r="GGG54" s="29"/>
      <c r="GGH54" s="29"/>
      <c r="GGI54" s="29"/>
      <c r="GGJ54" s="29"/>
      <c r="GGK54" s="29"/>
      <c r="GGL54" s="29"/>
      <c r="GGM54" s="29"/>
      <c r="GGN54" s="29"/>
      <c r="GGO54" s="29"/>
      <c r="GGP54" s="29"/>
      <c r="GGQ54" s="29"/>
      <c r="GGR54" s="29"/>
      <c r="GGS54" s="29"/>
      <c r="GGT54" s="29"/>
      <c r="GGU54" s="29"/>
      <c r="GGV54" s="29"/>
      <c r="GGW54" s="29"/>
      <c r="GGX54" s="29"/>
      <c r="GGY54" s="29"/>
      <c r="GGZ54" s="29"/>
      <c r="GHA54" s="29"/>
      <c r="GHB54" s="29"/>
      <c r="GHC54" s="29"/>
      <c r="GHD54" s="29"/>
      <c r="GHE54" s="29"/>
      <c r="GHF54" s="29"/>
      <c r="GHG54" s="29"/>
      <c r="GHH54" s="29"/>
      <c r="GHI54" s="29"/>
      <c r="GHJ54" s="29"/>
      <c r="GHK54" s="29"/>
      <c r="GHL54" s="29"/>
      <c r="GHM54" s="29"/>
      <c r="GHN54" s="29"/>
      <c r="GHO54" s="29"/>
      <c r="GHP54" s="29"/>
      <c r="GHQ54" s="29"/>
      <c r="GHR54" s="29"/>
      <c r="GHS54" s="29"/>
      <c r="GHT54" s="29"/>
      <c r="GHU54" s="29"/>
      <c r="GHV54" s="29"/>
      <c r="GHW54" s="29"/>
      <c r="GHX54" s="29"/>
      <c r="GHY54" s="29"/>
      <c r="GHZ54" s="29"/>
      <c r="GIA54" s="29"/>
      <c r="GIB54" s="29"/>
      <c r="GIC54" s="29"/>
      <c r="GID54" s="29"/>
      <c r="GIE54" s="29"/>
      <c r="GIF54" s="29"/>
      <c r="GIG54" s="29"/>
      <c r="GIH54" s="29"/>
      <c r="GII54" s="29"/>
      <c r="GIJ54" s="29"/>
      <c r="GIK54" s="29"/>
      <c r="GIL54" s="29"/>
      <c r="GIM54" s="29"/>
      <c r="GIN54" s="29"/>
      <c r="GIO54" s="29"/>
      <c r="GIP54" s="29"/>
      <c r="GIQ54" s="29"/>
      <c r="GIR54" s="29"/>
      <c r="GIS54" s="29"/>
      <c r="GIT54" s="29"/>
      <c r="GIU54" s="29"/>
      <c r="GIV54" s="29"/>
      <c r="GIW54" s="29"/>
      <c r="GIX54" s="29"/>
      <c r="GIY54" s="29"/>
      <c r="GIZ54" s="29"/>
      <c r="GJA54" s="29"/>
      <c r="GJB54" s="29"/>
      <c r="GJC54" s="29"/>
      <c r="GJD54" s="29"/>
      <c r="GJE54" s="29"/>
      <c r="GJF54" s="29"/>
      <c r="GJG54" s="29"/>
      <c r="GJH54" s="29"/>
      <c r="GJI54" s="29"/>
      <c r="GJJ54" s="29"/>
      <c r="GJK54" s="29"/>
      <c r="GJL54" s="29"/>
      <c r="GJM54" s="29"/>
      <c r="GJN54" s="29"/>
      <c r="GJO54" s="29"/>
      <c r="GJP54" s="29"/>
      <c r="GJQ54" s="29"/>
      <c r="GJR54" s="29"/>
      <c r="GJS54" s="29"/>
      <c r="GJT54" s="29"/>
      <c r="GJU54" s="29"/>
      <c r="GJV54" s="29"/>
      <c r="GJW54" s="29"/>
      <c r="GJX54" s="29"/>
      <c r="GJY54" s="29"/>
      <c r="GJZ54" s="29"/>
      <c r="GKA54" s="29"/>
      <c r="GKB54" s="29"/>
      <c r="GKC54" s="29"/>
      <c r="GKD54" s="29"/>
      <c r="GKE54" s="29"/>
      <c r="GKF54" s="29"/>
      <c r="GKG54" s="29"/>
      <c r="GKH54" s="29"/>
      <c r="GKI54" s="29"/>
      <c r="GKJ54" s="29"/>
      <c r="GKK54" s="29"/>
      <c r="GKL54" s="29"/>
      <c r="GKM54" s="29"/>
      <c r="GKN54" s="29"/>
      <c r="GKO54" s="29"/>
      <c r="GKP54" s="29"/>
      <c r="GKQ54" s="29"/>
      <c r="GKR54" s="29"/>
      <c r="GKS54" s="29"/>
      <c r="GKT54" s="29"/>
      <c r="GKU54" s="29"/>
      <c r="GKV54" s="29"/>
      <c r="GKW54" s="29"/>
      <c r="GKX54" s="29"/>
      <c r="GKY54" s="29"/>
      <c r="GKZ54" s="29"/>
      <c r="GLA54" s="29"/>
      <c r="GLB54" s="29"/>
      <c r="GLC54" s="29"/>
      <c r="GLD54" s="29"/>
      <c r="GLE54" s="29"/>
      <c r="GLF54" s="29"/>
      <c r="GLG54" s="29"/>
      <c r="GLH54" s="29"/>
      <c r="GLI54" s="29"/>
      <c r="GLJ54" s="29"/>
      <c r="GLK54" s="29"/>
      <c r="GLL54" s="29"/>
      <c r="GLM54" s="29"/>
      <c r="GLN54" s="29"/>
      <c r="GLO54" s="29"/>
      <c r="GLP54" s="29"/>
      <c r="GLQ54" s="29"/>
      <c r="GLR54" s="29"/>
      <c r="GLS54" s="29"/>
      <c r="GLT54" s="29"/>
      <c r="GLU54" s="29"/>
      <c r="GLV54" s="29"/>
      <c r="GLW54" s="29"/>
      <c r="GLX54" s="29"/>
      <c r="GLY54" s="29"/>
      <c r="GLZ54" s="29"/>
      <c r="GMA54" s="29"/>
      <c r="GMB54" s="29"/>
      <c r="GMC54" s="29"/>
      <c r="GMD54" s="29"/>
      <c r="GME54" s="29"/>
      <c r="GMF54" s="29"/>
      <c r="GMG54" s="29"/>
      <c r="GMH54" s="29"/>
      <c r="GMI54" s="29"/>
      <c r="GMJ54" s="29"/>
      <c r="GMK54" s="29"/>
      <c r="GML54" s="29"/>
      <c r="GMM54" s="29"/>
      <c r="GMN54" s="29"/>
      <c r="GMO54" s="29"/>
      <c r="GMP54" s="29"/>
      <c r="GMQ54" s="29"/>
      <c r="GMR54" s="29"/>
      <c r="GMS54" s="29"/>
      <c r="GMT54" s="29"/>
      <c r="GMU54" s="29"/>
      <c r="GMV54" s="29"/>
      <c r="GMW54" s="29"/>
      <c r="GMX54" s="29"/>
      <c r="GMY54" s="29"/>
      <c r="GMZ54" s="29"/>
      <c r="GNA54" s="29"/>
      <c r="GNB54" s="29"/>
      <c r="GNC54" s="29"/>
      <c r="GND54" s="29"/>
      <c r="GNE54" s="29"/>
      <c r="GNF54" s="29"/>
      <c r="GNG54" s="29"/>
      <c r="GNH54" s="29"/>
      <c r="GNI54" s="29"/>
      <c r="GNJ54" s="29"/>
      <c r="GNK54" s="29"/>
      <c r="GNL54" s="29"/>
      <c r="GNM54" s="29"/>
      <c r="GNN54" s="29"/>
      <c r="GNO54" s="29"/>
      <c r="GNP54" s="29"/>
      <c r="GNQ54" s="29"/>
      <c r="GNR54" s="29"/>
      <c r="GNS54" s="29"/>
      <c r="GNT54" s="29"/>
      <c r="GNU54" s="29"/>
      <c r="GNV54" s="29"/>
      <c r="GNW54" s="29"/>
      <c r="GNX54" s="29"/>
      <c r="GNY54" s="29"/>
      <c r="GNZ54" s="29"/>
      <c r="GOA54" s="29"/>
      <c r="GOB54" s="29"/>
      <c r="GOC54" s="29"/>
      <c r="GOD54" s="29"/>
      <c r="GOE54" s="29"/>
      <c r="GOF54" s="29"/>
      <c r="GOG54" s="29"/>
      <c r="GOH54" s="29"/>
      <c r="GOI54" s="29"/>
      <c r="GOJ54" s="29"/>
      <c r="GOK54" s="29"/>
      <c r="GOL54" s="29"/>
      <c r="GOM54" s="29"/>
      <c r="GON54" s="29"/>
      <c r="GOO54" s="29"/>
      <c r="GOP54" s="29"/>
      <c r="GOQ54" s="29"/>
      <c r="GOR54" s="29"/>
      <c r="GOS54" s="29"/>
      <c r="GOT54" s="29"/>
      <c r="GOU54" s="29"/>
      <c r="GOV54" s="29"/>
      <c r="GOW54" s="29"/>
      <c r="GOX54" s="29"/>
      <c r="GOY54" s="29"/>
      <c r="GOZ54" s="29"/>
      <c r="GPA54" s="29"/>
      <c r="GPB54" s="29"/>
      <c r="GPC54" s="29"/>
      <c r="GPD54" s="29"/>
      <c r="GPE54" s="29"/>
      <c r="GPF54" s="29"/>
      <c r="GPG54" s="29"/>
      <c r="GPH54" s="29"/>
      <c r="GPI54" s="29"/>
      <c r="GPJ54" s="29"/>
      <c r="GPK54" s="29"/>
      <c r="GPL54" s="29"/>
      <c r="GPM54" s="29"/>
      <c r="GPN54" s="29"/>
      <c r="GPO54" s="29"/>
      <c r="GPP54" s="29"/>
      <c r="GPQ54" s="29"/>
      <c r="GPR54" s="29"/>
      <c r="GPS54" s="29"/>
      <c r="GPT54" s="29"/>
      <c r="GPU54" s="29"/>
      <c r="GPV54" s="29"/>
      <c r="GPW54" s="29"/>
      <c r="GPX54" s="29"/>
      <c r="GPY54" s="29"/>
      <c r="GPZ54" s="29"/>
      <c r="GQA54" s="29"/>
      <c r="GQB54" s="29"/>
      <c r="GQC54" s="29"/>
      <c r="GQD54" s="29"/>
      <c r="GQE54" s="29"/>
      <c r="GQF54" s="29"/>
      <c r="GQG54" s="29"/>
      <c r="GQH54" s="29"/>
      <c r="GQI54" s="29"/>
      <c r="GQJ54" s="29"/>
      <c r="GQK54" s="29"/>
      <c r="GQL54" s="29"/>
      <c r="GQM54" s="29"/>
      <c r="GQN54" s="29"/>
      <c r="GQO54" s="29"/>
      <c r="GQP54" s="29"/>
      <c r="GQQ54" s="29"/>
      <c r="GQR54" s="29"/>
      <c r="GQS54" s="29"/>
      <c r="GQT54" s="29"/>
      <c r="GQU54" s="29"/>
      <c r="GQV54" s="29"/>
      <c r="GQW54" s="29"/>
      <c r="GQX54" s="29"/>
      <c r="GQY54" s="29"/>
      <c r="GQZ54" s="29"/>
      <c r="GRA54" s="29"/>
      <c r="GRB54" s="29"/>
      <c r="GRC54" s="29"/>
      <c r="GRD54" s="29"/>
      <c r="GRE54" s="29"/>
      <c r="GRF54" s="29"/>
      <c r="GRG54" s="29"/>
      <c r="GRH54" s="29"/>
      <c r="GRI54" s="29"/>
      <c r="GRJ54" s="29"/>
      <c r="GRK54" s="29"/>
      <c r="GRL54" s="29"/>
      <c r="GRM54" s="29"/>
      <c r="GRN54" s="29"/>
      <c r="GRO54" s="29"/>
      <c r="GRP54" s="29"/>
      <c r="GRQ54" s="29"/>
      <c r="GRR54" s="29"/>
      <c r="GRS54" s="29"/>
      <c r="GRT54" s="29"/>
      <c r="GRU54" s="29"/>
      <c r="GRV54" s="29"/>
      <c r="GRW54" s="29"/>
      <c r="GRX54" s="29"/>
      <c r="GRY54" s="29"/>
      <c r="GRZ54" s="29"/>
      <c r="GSA54" s="29"/>
      <c r="GSB54" s="29"/>
      <c r="GSC54" s="29"/>
      <c r="GSD54" s="29"/>
      <c r="GSE54" s="29"/>
      <c r="GSF54" s="29"/>
      <c r="GSG54" s="29"/>
      <c r="GSH54" s="29"/>
      <c r="GSI54" s="29"/>
      <c r="GSJ54" s="29"/>
      <c r="GSK54" s="29"/>
      <c r="GSL54" s="29"/>
      <c r="GSM54" s="29"/>
      <c r="GSN54" s="29"/>
      <c r="GSO54" s="29"/>
      <c r="GSP54" s="29"/>
      <c r="GSQ54" s="29"/>
      <c r="GSR54" s="29"/>
      <c r="GSS54" s="29"/>
      <c r="GST54" s="29"/>
      <c r="GSU54" s="29"/>
      <c r="GSV54" s="29"/>
      <c r="GSW54" s="29"/>
      <c r="GSX54" s="29"/>
      <c r="GSY54" s="29"/>
      <c r="GSZ54" s="29"/>
      <c r="GTA54" s="29"/>
      <c r="GTB54" s="29"/>
      <c r="GTC54" s="29"/>
      <c r="GTD54" s="29"/>
      <c r="GTE54" s="29"/>
      <c r="GTF54" s="29"/>
      <c r="GTG54" s="29"/>
      <c r="GTH54" s="29"/>
      <c r="GTI54" s="29"/>
      <c r="GTJ54" s="29"/>
      <c r="GTK54" s="29"/>
      <c r="GTL54" s="29"/>
      <c r="GTM54" s="29"/>
      <c r="GTN54" s="29"/>
      <c r="GTO54" s="29"/>
      <c r="GTP54" s="29"/>
      <c r="GTQ54" s="29"/>
      <c r="GTR54" s="29"/>
      <c r="GTS54" s="29"/>
      <c r="GTT54" s="29"/>
      <c r="GTU54" s="29"/>
      <c r="GTV54" s="29"/>
      <c r="GTW54" s="29"/>
      <c r="GTX54" s="29"/>
      <c r="GTY54" s="29"/>
      <c r="GTZ54" s="29"/>
      <c r="GUA54" s="29"/>
      <c r="GUB54" s="29"/>
      <c r="GUC54" s="29"/>
      <c r="GUD54" s="29"/>
      <c r="GUE54" s="29"/>
      <c r="GUF54" s="29"/>
      <c r="GUG54" s="29"/>
      <c r="GUH54" s="29"/>
      <c r="GUI54" s="29"/>
      <c r="GUJ54" s="29"/>
      <c r="GUK54" s="29"/>
      <c r="GUL54" s="29"/>
      <c r="GUM54" s="29"/>
      <c r="GUN54" s="29"/>
      <c r="GUO54" s="29"/>
      <c r="GUP54" s="29"/>
      <c r="GUQ54" s="29"/>
      <c r="GUR54" s="29"/>
      <c r="GUS54" s="29"/>
      <c r="GUT54" s="29"/>
      <c r="GUU54" s="29"/>
      <c r="GUV54" s="29"/>
      <c r="GUW54" s="29"/>
      <c r="GUX54" s="29"/>
      <c r="GUY54" s="29"/>
      <c r="GUZ54" s="29"/>
      <c r="GVA54" s="29"/>
      <c r="GVB54" s="29"/>
      <c r="GVC54" s="29"/>
      <c r="GVD54" s="29"/>
      <c r="GVE54" s="29"/>
      <c r="GVF54" s="29"/>
      <c r="GVG54" s="29"/>
      <c r="GVH54" s="29"/>
      <c r="GVI54" s="29"/>
      <c r="GVJ54" s="29"/>
      <c r="GVK54" s="29"/>
      <c r="GVL54" s="29"/>
      <c r="GVM54" s="29"/>
      <c r="GVN54" s="29"/>
      <c r="GVO54" s="29"/>
      <c r="GVP54" s="29"/>
      <c r="GVQ54" s="29"/>
      <c r="GVR54" s="29"/>
      <c r="GVS54" s="29"/>
      <c r="GVT54" s="29"/>
      <c r="GVU54" s="29"/>
      <c r="GVV54" s="29"/>
      <c r="GVW54" s="29"/>
      <c r="GVX54" s="29"/>
      <c r="GVY54" s="29"/>
      <c r="GVZ54" s="29"/>
      <c r="GWA54" s="29"/>
      <c r="GWB54" s="29"/>
      <c r="GWC54" s="29"/>
      <c r="GWD54" s="29"/>
      <c r="GWE54" s="29"/>
      <c r="GWF54" s="29"/>
      <c r="GWG54" s="29"/>
      <c r="GWH54" s="29"/>
      <c r="GWI54" s="29"/>
      <c r="GWJ54" s="29"/>
      <c r="GWK54" s="29"/>
      <c r="GWL54" s="29"/>
      <c r="GWM54" s="29"/>
      <c r="GWN54" s="29"/>
      <c r="GWO54" s="29"/>
      <c r="GWP54" s="29"/>
      <c r="GWQ54" s="29"/>
      <c r="GWR54" s="29"/>
      <c r="GWS54" s="29"/>
      <c r="GWT54" s="29"/>
      <c r="GWU54" s="29"/>
      <c r="GWV54" s="29"/>
      <c r="GWW54" s="29"/>
      <c r="GWX54" s="29"/>
      <c r="GWY54" s="29"/>
      <c r="GWZ54" s="29"/>
      <c r="GXA54" s="29"/>
      <c r="GXB54" s="29"/>
      <c r="GXC54" s="29"/>
      <c r="GXD54" s="29"/>
      <c r="GXE54" s="29"/>
      <c r="GXF54" s="29"/>
      <c r="GXG54" s="29"/>
      <c r="GXH54" s="29"/>
      <c r="GXI54" s="29"/>
      <c r="GXJ54" s="29"/>
      <c r="GXK54" s="29"/>
      <c r="GXL54" s="29"/>
      <c r="GXM54" s="29"/>
      <c r="GXN54" s="29"/>
      <c r="GXO54" s="29"/>
      <c r="GXP54" s="29"/>
      <c r="GXQ54" s="29"/>
      <c r="GXR54" s="29"/>
      <c r="GXS54" s="29"/>
      <c r="GXT54" s="29"/>
      <c r="GXU54" s="29"/>
      <c r="GXV54" s="29"/>
      <c r="GXW54" s="29"/>
      <c r="GXX54" s="29"/>
      <c r="GXY54" s="29"/>
      <c r="GXZ54" s="29"/>
      <c r="GYA54" s="29"/>
      <c r="GYB54" s="29"/>
      <c r="GYC54" s="29"/>
      <c r="GYD54" s="29"/>
      <c r="GYE54" s="29"/>
      <c r="GYF54" s="29"/>
      <c r="GYG54" s="29"/>
      <c r="GYH54" s="29"/>
      <c r="GYI54" s="29"/>
      <c r="GYJ54" s="29"/>
      <c r="GYK54" s="29"/>
      <c r="GYL54" s="29"/>
      <c r="GYM54" s="29"/>
      <c r="GYN54" s="29"/>
      <c r="GYO54" s="29"/>
      <c r="GYP54" s="29"/>
      <c r="GYQ54" s="29"/>
      <c r="GYR54" s="29"/>
      <c r="GYS54" s="29"/>
      <c r="GYT54" s="29"/>
      <c r="GYU54" s="29"/>
      <c r="GYV54" s="29"/>
      <c r="GYW54" s="29"/>
      <c r="GYX54" s="29"/>
      <c r="GYY54" s="29"/>
      <c r="GYZ54" s="29"/>
      <c r="GZA54" s="29"/>
      <c r="GZB54" s="29"/>
      <c r="GZC54" s="29"/>
      <c r="GZD54" s="29"/>
      <c r="GZE54" s="29"/>
      <c r="GZF54" s="29"/>
      <c r="GZG54" s="29"/>
      <c r="GZH54" s="29"/>
      <c r="GZI54" s="29"/>
      <c r="GZJ54" s="29"/>
      <c r="GZK54" s="29"/>
      <c r="GZL54" s="29"/>
      <c r="GZM54" s="29"/>
      <c r="GZN54" s="29"/>
      <c r="GZO54" s="29"/>
      <c r="GZP54" s="29"/>
      <c r="GZQ54" s="29"/>
      <c r="GZR54" s="29"/>
      <c r="GZS54" s="29"/>
      <c r="GZT54" s="29"/>
      <c r="GZU54" s="29"/>
      <c r="GZV54" s="29"/>
      <c r="GZW54" s="29"/>
      <c r="GZX54" s="29"/>
      <c r="GZY54" s="29"/>
      <c r="GZZ54" s="29"/>
      <c r="HAA54" s="29"/>
      <c r="HAB54" s="29"/>
      <c r="HAC54" s="29"/>
      <c r="HAD54" s="29"/>
      <c r="HAE54" s="29"/>
      <c r="HAF54" s="29"/>
      <c r="HAG54" s="29"/>
      <c r="HAH54" s="29"/>
      <c r="HAI54" s="29"/>
      <c r="HAJ54" s="29"/>
      <c r="HAK54" s="29"/>
      <c r="HAL54" s="29"/>
      <c r="HAM54" s="29"/>
      <c r="HAN54" s="29"/>
      <c r="HAO54" s="29"/>
      <c r="HAP54" s="29"/>
      <c r="HAQ54" s="29"/>
      <c r="HAR54" s="29"/>
      <c r="HAS54" s="29"/>
      <c r="HAT54" s="29"/>
      <c r="HAU54" s="29"/>
      <c r="HAV54" s="29"/>
      <c r="HAW54" s="29"/>
      <c r="HAX54" s="29"/>
      <c r="HAY54" s="29"/>
      <c r="HAZ54" s="29"/>
      <c r="HBA54" s="29"/>
      <c r="HBB54" s="29"/>
      <c r="HBC54" s="29"/>
      <c r="HBD54" s="29"/>
      <c r="HBE54" s="29"/>
      <c r="HBF54" s="29"/>
      <c r="HBG54" s="29"/>
      <c r="HBH54" s="29"/>
      <c r="HBI54" s="29"/>
      <c r="HBJ54" s="29"/>
      <c r="HBK54" s="29"/>
      <c r="HBL54" s="29"/>
      <c r="HBM54" s="29"/>
      <c r="HBN54" s="29"/>
      <c r="HBO54" s="29"/>
      <c r="HBP54" s="29"/>
      <c r="HBQ54" s="29"/>
      <c r="HBR54" s="29"/>
      <c r="HBS54" s="29"/>
      <c r="HBT54" s="29"/>
      <c r="HBU54" s="29"/>
      <c r="HBV54" s="29"/>
      <c r="HBW54" s="29"/>
      <c r="HBX54" s="29"/>
      <c r="HBY54" s="29"/>
      <c r="HBZ54" s="29"/>
      <c r="HCA54" s="29"/>
      <c r="HCB54" s="29"/>
      <c r="HCC54" s="29"/>
      <c r="HCD54" s="29"/>
      <c r="HCE54" s="29"/>
      <c r="HCF54" s="29"/>
      <c r="HCG54" s="29"/>
      <c r="HCH54" s="29"/>
      <c r="HCI54" s="29"/>
      <c r="HCJ54" s="29"/>
      <c r="HCK54" s="29"/>
      <c r="HCL54" s="29"/>
      <c r="HCM54" s="29"/>
      <c r="HCN54" s="29"/>
      <c r="HCO54" s="29"/>
      <c r="HCP54" s="29"/>
      <c r="HCQ54" s="29"/>
      <c r="HCR54" s="29"/>
      <c r="HCS54" s="29"/>
      <c r="HCT54" s="29"/>
      <c r="HCU54" s="29"/>
      <c r="HCV54" s="29"/>
      <c r="HCW54" s="29"/>
      <c r="HCX54" s="29"/>
      <c r="HCY54" s="29"/>
      <c r="HCZ54" s="29"/>
      <c r="HDA54" s="29"/>
      <c r="HDB54" s="29"/>
      <c r="HDC54" s="29"/>
      <c r="HDD54" s="29"/>
      <c r="HDE54" s="29"/>
      <c r="HDF54" s="29"/>
      <c r="HDG54" s="29"/>
      <c r="HDH54" s="29"/>
      <c r="HDI54" s="29"/>
      <c r="HDJ54" s="29"/>
      <c r="HDK54" s="29"/>
      <c r="HDL54" s="29"/>
      <c r="HDM54" s="29"/>
      <c r="HDN54" s="29"/>
      <c r="HDO54" s="29"/>
      <c r="HDP54" s="29"/>
      <c r="HDQ54" s="29"/>
      <c r="HDR54" s="29"/>
      <c r="HDS54" s="29"/>
      <c r="HDT54" s="29"/>
      <c r="HDU54" s="29"/>
      <c r="HDV54" s="29"/>
      <c r="HDW54" s="29"/>
      <c r="HDX54" s="29"/>
      <c r="HDY54" s="29"/>
      <c r="HDZ54" s="29"/>
      <c r="HEA54" s="29"/>
      <c r="HEB54" s="29"/>
      <c r="HEC54" s="29"/>
      <c r="HED54" s="29"/>
      <c r="HEE54" s="29"/>
      <c r="HEF54" s="29"/>
      <c r="HEG54" s="29"/>
      <c r="HEH54" s="29"/>
      <c r="HEI54" s="29"/>
      <c r="HEJ54" s="29"/>
      <c r="HEK54" s="29"/>
      <c r="HEL54" s="29"/>
      <c r="HEM54" s="29"/>
      <c r="HEN54" s="29"/>
      <c r="HEO54" s="29"/>
      <c r="HEP54" s="29"/>
      <c r="HEQ54" s="29"/>
      <c r="HER54" s="29"/>
      <c r="HES54" s="29"/>
      <c r="HET54" s="29"/>
      <c r="HEU54" s="29"/>
      <c r="HEV54" s="29"/>
      <c r="HEW54" s="29"/>
      <c r="HEX54" s="29"/>
      <c r="HEY54" s="29"/>
      <c r="HEZ54" s="29"/>
      <c r="HFA54" s="29"/>
      <c r="HFB54" s="29"/>
      <c r="HFC54" s="29"/>
      <c r="HFD54" s="29"/>
      <c r="HFE54" s="29"/>
      <c r="HFF54" s="29"/>
      <c r="HFG54" s="29"/>
      <c r="HFH54" s="29"/>
      <c r="HFI54" s="29"/>
      <c r="HFJ54" s="29"/>
      <c r="HFK54" s="29"/>
      <c r="HFL54" s="29"/>
      <c r="HFM54" s="29"/>
      <c r="HFN54" s="29"/>
      <c r="HFO54" s="29"/>
      <c r="HFP54" s="29"/>
      <c r="HFQ54" s="29"/>
      <c r="HFR54" s="29"/>
      <c r="HFS54" s="29"/>
      <c r="HFT54" s="29"/>
      <c r="HFU54" s="29"/>
      <c r="HFV54" s="29"/>
      <c r="HFW54" s="29"/>
      <c r="HFX54" s="29"/>
      <c r="HFY54" s="29"/>
      <c r="HFZ54" s="29"/>
      <c r="HGA54" s="29"/>
      <c r="HGB54" s="29"/>
      <c r="HGC54" s="29"/>
      <c r="HGD54" s="29"/>
      <c r="HGE54" s="29"/>
      <c r="HGF54" s="29"/>
      <c r="HGG54" s="29"/>
      <c r="HGH54" s="29"/>
      <c r="HGI54" s="29"/>
      <c r="HGJ54" s="29"/>
      <c r="HGK54" s="29"/>
      <c r="HGL54" s="29"/>
      <c r="HGM54" s="29"/>
      <c r="HGN54" s="29"/>
      <c r="HGO54" s="29"/>
      <c r="HGP54" s="29"/>
      <c r="HGQ54" s="29"/>
      <c r="HGR54" s="29"/>
      <c r="HGS54" s="29"/>
      <c r="HGT54" s="29"/>
      <c r="HGU54" s="29"/>
      <c r="HGV54" s="29"/>
      <c r="HGW54" s="29"/>
      <c r="HGX54" s="29"/>
      <c r="HGY54" s="29"/>
      <c r="HGZ54" s="29"/>
      <c r="HHA54" s="29"/>
      <c r="HHB54" s="29"/>
      <c r="HHC54" s="29"/>
      <c r="HHD54" s="29"/>
      <c r="HHE54" s="29"/>
      <c r="HHF54" s="29"/>
      <c r="HHG54" s="29"/>
      <c r="HHH54" s="29"/>
      <c r="HHI54" s="29"/>
      <c r="HHJ54" s="29"/>
      <c r="HHK54" s="29"/>
      <c r="HHL54" s="29"/>
      <c r="HHM54" s="29"/>
      <c r="HHN54" s="29"/>
      <c r="HHO54" s="29"/>
      <c r="HHP54" s="29"/>
      <c r="HHQ54" s="29"/>
      <c r="HHR54" s="29"/>
      <c r="HHS54" s="29"/>
      <c r="HHT54" s="29"/>
      <c r="HHU54" s="29"/>
      <c r="HHV54" s="29"/>
      <c r="HHW54" s="29"/>
      <c r="HHX54" s="29"/>
      <c r="HHY54" s="29"/>
      <c r="HHZ54" s="29"/>
      <c r="HIA54" s="29"/>
      <c r="HIB54" s="29"/>
      <c r="HIC54" s="29"/>
      <c r="HID54" s="29"/>
      <c r="HIE54" s="29"/>
      <c r="HIF54" s="29"/>
      <c r="HIG54" s="29"/>
      <c r="HIH54" s="29"/>
      <c r="HII54" s="29"/>
      <c r="HIJ54" s="29"/>
      <c r="HIK54" s="29"/>
      <c r="HIL54" s="29"/>
      <c r="HIM54" s="29"/>
      <c r="HIN54" s="29"/>
      <c r="HIO54" s="29"/>
      <c r="HIP54" s="29"/>
      <c r="HIQ54" s="29"/>
      <c r="HIR54" s="29"/>
      <c r="HIS54" s="29"/>
      <c r="HIT54" s="29"/>
      <c r="HIU54" s="29"/>
      <c r="HIV54" s="29"/>
      <c r="HIW54" s="29"/>
      <c r="HIX54" s="29"/>
      <c r="HIY54" s="29"/>
      <c r="HIZ54" s="29"/>
      <c r="HJA54" s="29"/>
      <c r="HJB54" s="29"/>
      <c r="HJC54" s="29"/>
      <c r="HJD54" s="29"/>
      <c r="HJE54" s="29"/>
      <c r="HJF54" s="29"/>
      <c r="HJG54" s="29"/>
      <c r="HJH54" s="29"/>
      <c r="HJI54" s="29"/>
      <c r="HJJ54" s="29"/>
      <c r="HJK54" s="29"/>
      <c r="HJL54" s="29"/>
      <c r="HJM54" s="29"/>
      <c r="HJN54" s="29"/>
      <c r="HJO54" s="29"/>
      <c r="HJP54" s="29"/>
      <c r="HJQ54" s="29"/>
      <c r="HJR54" s="29"/>
      <c r="HJS54" s="29"/>
      <c r="HJT54" s="29"/>
      <c r="HJU54" s="29"/>
      <c r="HJV54" s="29"/>
      <c r="HJW54" s="29"/>
      <c r="HJX54" s="29"/>
      <c r="HJY54" s="29"/>
      <c r="HJZ54" s="29"/>
      <c r="HKA54" s="29"/>
      <c r="HKB54" s="29"/>
      <c r="HKC54" s="29"/>
      <c r="HKD54" s="29"/>
      <c r="HKE54" s="29"/>
      <c r="HKF54" s="29"/>
      <c r="HKG54" s="29"/>
      <c r="HKH54" s="29"/>
      <c r="HKI54" s="29"/>
      <c r="HKJ54" s="29"/>
      <c r="HKK54" s="29"/>
      <c r="HKL54" s="29"/>
      <c r="HKM54" s="29"/>
      <c r="HKN54" s="29"/>
      <c r="HKO54" s="29"/>
      <c r="HKP54" s="29"/>
      <c r="HKQ54" s="29"/>
      <c r="HKR54" s="29"/>
      <c r="HKS54" s="29"/>
      <c r="HKT54" s="29"/>
      <c r="HKU54" s="29"/>
      <c r="HKV54" s="29"/>
      <c r="HKW54" s="29"/>
      <c r="HKX54" s="29"/>
      <c r="HKY54" s="29"/>
      <c r="HKZ54" s="29"/>
      <c r="HLA54" s="29"/>
      <c r="HLB54" s="29"/>
      <c r="HLC54" s="29"/>
      <c r="HLD54" s="29"/>
      <c r="HLE54" s="29"/>
      <c r="HLF54" s="29"/>
      <c r="HLG54" s="29"/>
      <c r="HLH54" s="29"/>
      <c r="HLI54" s="29"/>
      <c r="HLJ54" s="29"/>
      <c r="HLK54" s="29"/>
      <c r="HLL54" s="29"/>
      <c r="HLM54" s="29"/>
      <c r="HLN54" s="29"/>
      <c r="HLO54" s="29"/>
      <c r="HLP54" s="29"/>
      <c r="HLQ54" s="29"/>
      <c r="HLR54" s="29"/>
      <c r="HLS54" s="29"/>
      <c r="HLT54" s="29"/>
      <c r="HLU54" s="29"/>
      <c r="HLV54" s="29"/>
      <c r="HLW54" s="29"/>
      <c r="HLX54" s="29"/>
      <c r="HLY54" s="29"/>
      <c r="HLZ54" s="29"/>
      <c r="HMA54" s="29"/>
      <c r="HMB54" s="29"/>
      <c r="HMC54" s="29"/>
      <c r="HMD54" s="29"/>
      <c r="HME54" s="29"/>
      <c r="HMF54" s="29"/>
      <c r="HMG54" s="29"/>
      <c r="HMH54" s="29"/>
      <c r="HMI54" s="29"/>
      <c r="HMJ54" s="29"/>
      <c r="HMK54" s="29"/>
      <c r="HML54" s="29"/>
      <c r="HMM54" s="29"/>
      <c r="HMN54" s="29"/>
      <c r="HMO54" s="29"/>
      <c r="HMP54" s="29"/>
      <c r="HMQ54" s="29"/>
      <c r="HMR54" s="29"/>
      <c r="HMS54" s="29"/>
      <c r="HMT54" s="29"/>
      <c r="HMU54" s="29"/>
      <c r="HMV54" s="29"/>
      <c r="HMW54" s="29"/>
      <c r="HMX54" s="29"/>
      <c r="HMY54" s="29"/>
      <c r="HMZ54" s="29"/>
      <c r="HNA54" s="29"/>
      <c r="HNB54" s="29"/>
      <c r="HNC54" s="29"/>
      <c r="HND54" s="29"/>
      <c r="HNE54" s="29"/>
      <c r="HNF54" s="29"/>
      <c r="HNG54" s="29"/>
      <c r="HNH54" s="29"/>
      <c r="HNI54" s="29"/>
      <c r="HNJ54" s="29"/>
      <c r="HNK54" s="29"/>
      <c r="HNL54" s="29"/>
      <c r="HNM54" s="29"/>
      <c r="HNN54" s="29"/>
      <c r="HNO54" s="29"/>
      <c r="HNP54" s="29"/>
      <c r="HNQ54" s="29"/>
      <c r="HNR54" s="29"/>
      <c r="HNS54" s="29"/>
      <c r="HNT54" s="29"/>
      <c r="HNU54" s="29"/>
      <c r="HNV54" s="29"/>
      <c r="HNW54" s="29"/>
      <c r="HNX54" s="29"/>
      <c r="HNY54" s="29"/>
      <c r="HNZ54" s="29"/>
      <c r="HOA54" s="29"/>
      <c r="HOB54" s="29"/>
      <c r="HOC54" s="29"/>
      <c r="HOD54" s="29"/>
      <c r="HOE54" s="29"/>
      <c r="HOF54" s="29"/>
      <c r="HOG54" s="29"/>
      <c r="HOH54" s="29"/>
      <c r="HOI54" s="29"/>
      <c r="HOJ54" s="29"/>
      <c r="HOK54" s="29"/>
      <c r="HOL54" s="29"/>
      <c r="HOM54" s="29"/>
      <c r="HON54" s="29"/>
      <c r="HOO54" s="29"/>
      <c r="HOP54" s="29"/>
      <c r="HOQ54" s="29"/>
      <c r="HOR54" s="29"/>
      <c r="HOS54" s="29"/>
      <c r="HOT54" s="29"/>
      <c r="HOU54" s="29"/>
      <c r="HOV54" s="29"/>
      <c r="HOW54" s="29"/>
      <c r="HOX54" s="29"/>
      <c r="HOY54" s="29"/>
      <c r="HOZ54" s="29"/>
      <c r="HPA54" s="29"/>
      <c r="HPB54" s="29"/>
      <c r="HPC54" s="29"/>
      <c r="HPD54" s="29"/>
      <c r="HPE54" s="29"/>
      <c r="HPF54" s="29"/>
      <c r="HPG54" s="29"/>
      <c r="HPH54" s="29"/>
      <c r="HPI54" s="29"/>
      <c r="HPJ54" s="29"/>
      <c r="HPK54" s="29"/>
      <c r="HPL54" s="29"/>
      <c r="HPM54" s="29"/>
      <c r="HPN54" s="29"/>
      <c r="HPO54" s="29"/>
      <c r="HPP54" s="29"/>
      <c r="HPQ54" s="29"/>
      <c r="HPR54" s="29"/>
      <c r="HPS54" s="29"/>
      <c r="HPT54" s="29"/>
      <c r="HPU54" s="29"/>
      <c r="HPV54" s="29"/>
      <c r="HPW54" s="29"/>
      <c r="HPX54" s="29"/>
      <c r="HPY54" s="29"/>
      <c r="HPZ54" s="29"/>
      <c r="HQA54" s="29"/>
      <c r="HQB54" s="29"/>
      <c r="HQC54" s="29"/>
      <c r="HQD54" s="29"/>
      <c r="HQE54" s="29"/>
      <c r="HQF54" s="29"/>
      <c r="HQG54" s="29"/>
      <c r="HQH54" s="29"/>
      <c r="HQI54" s="29"/>
      <c r="HQJ54" s="29"/>
      <c r="HQK54" s="29"/>
      <c r="HQL54" s="29"/>
      <c r="HQM54" s="29"/>
      <c r="HQN54" s="29"/>
      <c r="HQO54" s="29"/>
      <c r="HQP54" s="29"/>
      <c r="HQQ54" s="29"/>
      <c r="HQR54" s="29"/>
      <c r="HQS54" s="29"/>
      <c r="HQT54" s="29"/>
      <c r="HQU54" s="29"/>
      <c r="HQV54" s="29"/>
      <c r="HQW54" s="29"/>
      <c r="HQX54" s="29"/>
      <c r="HQY54" s="29"/>
      <c r="HQZ54" s="29"/>
      <c r="HRA54" s="29"/>
      <c r="HRB54" s="29"/>
      <c r="HRC54" s="29"/>
      <c r="HRD54" s="29"/>
      <c r="HRE54" s="29"/>
      <c r="HRF54" s="29"/>
      <c r="HRG54" s="29"/>
      <c r="HRH54" s="29"/>
      <c r="HRI54" s="29"/>
      <c r="HRJ54" s="29"/>
      <c r="HRK54" s="29"/>
      <c r="HRL54" s="29"/>
      <c r="HRM54" s="29"/>
      <c r="HRN54" s="29"/>
      <c r="HRO54" s="29"/>
      <c r="HRP54" s="29"/>
      <c r="HRQ54" s="29"/>
      <c r="HRR54" s="29"/>
      <c r="HRS54" s="29"/>
      <c r="HRT54" s="29"/>
      <c r="HRU54" s="29"/>
      <c r="HRV54" s="29"/>
      <c r="HRW54" s="29"/>
      <c r="HRX54" s="29"/>
      <c r="HRY54" s="29"/>
      <c r="HRZ54" s="29"/>
      <c r="HSA54" s="29"/>
      <c r="HSB54" s="29"/>
      <c r="HSC54" s="29"/>
      <c r="HSD54" s="29"/>
      <c r="HSE54" s="29"/>
      <c r="HSF54" s="29"/>
      <c r="HSG54" s="29"/>
      <c r="HSH54" s="29"/>
      <c r="HSI54" s="29"/>
      <c r="HSJ54" s="29"/>
      <c r="HSK54" s="29"/>
      <c r="HSL54" s="29"/>
      <c r="HSM54" s="29"/>
      <c r="HSN54" s="29"/>
      <c r="HSO54" s="29"/>
      <c r="HSP54" s="29"/>
      <c r="HSQ54" s="29"/>
      <c r="HSR54" s="29"/>
      <c r="HSS54" s="29"/>
      <c r="HST54" s="29"/>
      <c r="HSU54" s="29"/>
      <c r="HSV54" s="29"/>
      <c r="HSW54" s="29"/>
      <c r="HSX54" s="29"/>
      <c r="HSY54" s="29"/>
      <c r="HSZ54" s="29"/>
      <c r="HTA54" s="29"/>
      <c r="HTB54" s="29"/>
      <c r="HTC54" s="29"/>
      <c r="HTD54" s="29"/>
      <c r="HTE54" s="29"/>
      <c r="HTF54" s="29"/>
      <c r="HTG54" s="29"/>
      <c r="HTH54" s="29"/>
      <c r="HTI54" s="29"/>
      <c r="HTJ54" s="29"/>
      <c r="HTK54" s="29"/>
      <c r="HTL54" s="29"/>
      <c r="HTM54" s="29"/>
      <c r="HTN54" s="29"/>
      <c r="HTO54" s="29"/>
      <c r="HTP54" s="29"/>
      <c r="HTQ54" s="29"/>
      <c r="HTR54" s="29"/>
      <c r="HTS54" s="29"/>
      <c r="HTT54" s="29"/>
      <c r="HTU54" s="29"/>
      <c r="HTV54" s="29"/>
      <c r="HTW54" s="29"/>
      <c r="HTX54" s="29"/>
      <c r="HTY54" s="29"/>
      <c r="HTZ54" s="29"/>
      <c r="HUA54" s="29"/>
      <c r="HUB54" s="29"/>
      <c r="HUC54" s="29"/>
      <c r="HUD54" s="29"/>
      <c r="HUE54" s="29"/>
      <c r="HUF54" s="29"/>
      <c r="HUG54" s="29"/>
      <c r="HUH54" s="29"/>
      <c r="HUI54" s="29"/>
      <c r="HUJ54" s="29"/>
      <c r="HUK54" s="29"/>
      <c r="HUL54" s="29"/>
      <c r="HUM54" s="29"/>
      <c r="HUN54" s="29"/>
      <c r="HUO54" s="29"/>
      <c r="HUP54" s="29"/>
      <c r="HUQ54" s="29"/>
      <c r="HUR54" s="29"/>
      <c r="HUS54" s="29"/>
      <c r="HUT54" s="29"/>
      <c r="HUU54" s="29"/>
      <c r="HUV54" s="29"/>
      <c r="HUW54" s="29"/>
      <c r="HUX54" s="29"/>
      <c r="HUY54" s="29"/>
      <c r="HUZ54" s="29"/>
      <c r="HVA54" s="29"/>
      <c r="HVB54" s="29"/>
      <c r="HVC54" s="29"/>
      <c r="HVD54" s="29"/>
      <c r="HVE54" s="29"/>
      <c r="HVF54" s="29"/>
      <c r="HVG54" s="29"/>
      <c r="HVH54" s="29"/>
      <c r="HVI54" s="29"/>
      <c r="HVJ54" s="29"/>
      <c r="HVK54" s="29"/>
      <c r="HVL54" s="29"/>
      <c r="HVM54" s="29"/>
      <c r="HVN54" s="29"/>
      <c r="HVO54" s="29"/>
      <c r="HVP54" s="29"/>
      <c r="HVQ54" s="29"/>
      <c r="HVR54" s="29"/>
      <c r="HVS54" s="29"/>
      <c r="HVT54" s="29"/>
      <c r="HVU54" s="29"/>
      <c r="HVV54" s="29"/>
      <c r="HVW54" s="29"/>
      <c r="HVX54" s="29"/>
      <c r="HVY54" s="29"/>
      <c r="HVZ54" s="29"/>
      <c r="HWA54" s="29"/>
      <c r="HWB54" s="29"/>
      <c r="HWC54" s="29"/>
      <c r="HWD54" s="29"/>
      <c r="HWE54" s="29"/>
      <c r="HWF54" s="29"/>
      <c r="HWG54" s="29"/>
      <c r="HWH54" s="29"/>
      <c r="HWI54" s="29"/>
      <c r="HWJ54" s="29"/>
      <c r="HWK54" s="29"/>
      <c r="HWL54" s="29"/>
      <c r="HWM54" s="29"/>
      <c r="HWN54" s="29"/>
      <c r="HWO54" s="29"/>
      <c r="HWP54" s="29"/>
      <c r="HWQ54" s="29"/>
      <c r="HWR54" s="29"/>
      <c r="HWS54" s="29"/>
      <c r="HWT54" s="29"/>
      <c r="HWU54" s="29"/>
      <c r="HWV54" s="29"/>
      <c r="HWW54" s="29"/>
      <c r="HWX54" s="29"/>
      <c r="HWY54" s="29"/>
      <c r="HWZ54" s="29"/>
      <c r="HXA54" s="29"/>
      <c r="HXB54" s="29"/>
      <c r="HXC54" s="29"/>
      <c r="HXD54" s="29"/>
      <c r="HXE54" s="29"/>
      <c r="HXF54" s="29"/>
      <c r="HXG54" s="29"/>
      <c r="HXH54" s="29"/>
      <c r="HXI54" s="29"/>
      <c r="HXJ54" s="29"/>
      <c r="HXK54" s="29"/>
      <c r="HXL54" s="29"/>
      <c r="HXM54" s="29"/>
      <c r="HXN54" s="29"/>
      <c r="HXO54" s="29"/>
      <c r="HXP54" s="29"/>
      <c r="HXQ54" s="29"/>
      <c r="HXR54" s="29"/>
      <c r="HXS54" s="29"/>
      <c r="HXT54" s="29"/>
      <c r="HXU54" s="29"/>
      <c r="HXV54" s="29"/>
      <c r="HXW54" s="29"/>
      <c r="HXX54" s="29"/>
      <c r="HXY54" s="29"/>
      <c r="HXZ54" s="29"/>
      <c r="HYA54" s="29"/>
      <c r="HYB54" s="29"/>
      <c r="HYC54" s="29"/>
      <c r="HYD54" s="29"/>
      <c r="HYE54" s="29"/>
      <c r="HYF54" s="29"/>
      <c r="HYG54" s="29"/>
      <c r="HYH54" s="29"/>
      <c r="HYI54" s="29"/>
      <c r="HYJ54" s="29"/>
      <c r="HYK54" s="29"/>
      <c r="HYL54" s="29"/>
      <c r="HYM54" s="29"/>
      <c r="HYN54" s="29"/>
      <c r="HYO54" s="29"/>
      <c r="HYP54" s="29"/>
      <c r="HYQ54" s="29"/>
      <c r="HYR54" s="29"/>
      <c r="HYS54" s="29"/>
      <c r="HYT54" s="29"/>
      <c r="HYU54" s="29"/>
      <c r="HYV54" s="29"/>
      <c r="HYW54" s="29"/>
      <c r="HYX54" s="29"/>
      <c r="HYY54" s="29"/>
      <c r="HYZ54" s="29"/>
      <c r="HZA54" s="29"/>
      <c r="HZB54" s="29"/>
      <c r="HZC54" s="29"/>
      <c r="HZD54" s="29"/>
      <c r="HZE54" s="29"/>
      <c r="HZF54" s="29"/>
      <c r="HZG54" s="29"/>
      <c r="HZH54" s="29"/>
      <c r="HZI54" s="29"/>
      <c r="HZJ54" s="29"/>
      <c r="HZK54" s="29"/>
      <c r="HZL54" s="29"/>
      <c r="HZM54" s="29"/>
      <c r="HZN54" s="29"/>
      <c r="HZO54" s="29"/>
      <c r="HZP54" s="29"/>
      <c r="HZQ54" s="29"/>
      <c r="HZR54" s="29"/>
      <c r="HZS54" s="29"/>
      <c r="HZT54" s="29"/>
      <c r="HZU54" s="29"/>
      <c r="HZV54" s="29"/>
      <c r="HZW54" s="29"/>
      <c r="HZX54" s="29"/>
      <c r="HZY54" s="29"/>
      <c r="HZZ54" s="29"/>
      <c r="IAA54" s="29"/>
      <c r="IAB54" s="29"/>
      <c r="IAC54" s="29"/>
      <c r="IAD54" s="29"/>
      <c r="IAE54" s="29"/>
      <c r="IAF54" s="29"/>
      <c r="IAG54" s="29"/>
      <c r="IAH54" s="29"/>
      <c r="IAI54" s="29"/>
      <c r="IAJ54" s="29"/>
      <c r="IAK54" s="29"/>
      <c r="IAL54" s="29"/>
      <c r="IAM54" s="29"/>
      <c r="IAN54" s="29"/>
      <c r="IAO54" s="29"/>
      <c r="IAP54" s="29"/>
      <c r="IAQ54" s="29"/>
      <c r="IAR54" s="29"/>
      <c r="IAS54" s="29"/>
      <c r="IAT54" s="29"/>
      <c r="IAU54" s="29"/>
      <c r="IAV54" s="29"/>
      <c r="IAW54" s="29"/>
      <c r="IAX54" s="29"/>
      <c r="IAY54" s="29"/>
      <c r="IAZ54" s="29"/>
      <c r="IBA54" s="29"/>
      <c r="IBB54" s="29"/>
      <c r="IBC54" s="29"/>
      <c r="IBD54" s="29"/>
      <c r="IBE54" s="29"/>
      <c r="IBF54" s="29"/>
      <c r="IBG54" s="29"/>
      <c r="IBH54" s="29"/>
      <c r="IBI54" s="29"/>
      <c r="IBJ54" s="29"/>
      <c r="IBK54" s="29"/>
      <c r="IBL54" s="29"/>
      <c r="IBM54" s="29"/>
      <c r="IBN54" s="29"/>
      <c r="IBO54" s="29"/>
      <c r="IBP54" s="29"/>
      <c r="IBQ54" s="29"/>
      <c r="IBR54" s="29"/>
      <c r="IBS54" s="29"/>
      <c r="IBT54" s="29"/>
      <c r="IBU54" s="29"/>
      <c r="IBV54" s="29"/>
      <c r="IBW54" s="29"/>
      <c r="IBX54" s="29"/>
      <c r="IBY54" s="29"/>
      <c r="IBZ54" s="29"/>
      <c r="ICA54" s="29"/>
      <c r="ICB54" s="29"/>
      <c r="ICC54" s="29"/>
      <c r="ICD54" s="29"/>
      <c r="ICE54" s="29"/>
      <c r="ICF54" s="29"/>
      <c r="ICG54" s="29"/>
      <c r="ICH54" s="29"/>
      <c r="ICI54" s="29"/>
      <c r="ICJ54" s="29"/>
      <c r="ICK54" s="29"/>
      <c r="ICL54" s="29"/>
      <c r="ICM54" s="29"/>
      <c r="ICN54" s="29"/>
      <c r="ICO54" s="29"/>
      <c r="ICP54" s="29"/>
      <c r="ICQ54" s="29"/>
      <c r="ICR54" s="29"/>
      <c r="ICS54" s="29"/>
      <c r="ICT54" s="29"/>
      <c r="ICU54" s="29"/>
      <c r="ICV54" s="29"/>
      <c r="ICW54" s="29"/>
      <c r="ICX54" s="29"/>
      <c r="ICY54" s="29"/>
      <c r="ICZ54" s="29"/>
      <c r="IDA54" s="29"/>
      <c r="IDB54" s="29"/>
      <c r="IDC54" s="29"/>
      <c r="IDD54" s="29"/>
      <c r="IDE54" s="29"/>
      <c r="IDF54" s="29"/>
      <c r="IDG54" s="29"/>
      <c r="IDH54" s="29"/>
      <c r="IDI54" s="29"/>
      <c r="IDJ54" s="29"/>
      <c r="IDK54" s="29"/>
      <c r="IDL54" s="29"/>
      <c r="IDM54" s="29"/>
      <c r="IDN54" s="29"/>
      <c r="IDO54" s="29"/>
      <c r="IDP54" s="29"/>
      <c r="IDQ54" s="29"/>
      <c r="IDR54" s="29"/>
      <c r="IDS54" s="29"/>
      <c r="IDT54" s="29"/>
      <c r="IDU54" s="29"/>
      <c r="IDV54" s="29"/>
      <c r="IDW54" s="29"/>
      <c r="IDX54" s="29"/>
      <c r="IDY54" s="29"/>
      <c r="IDZ54" s="29"/>
      <c r="IEA54" s="29"/>
      <c r="IEB54" s="29"/>
      <c r="IEC54" s="29"/>
      <c r="IED54" s="29"/>
      <c r="IEE54" s="29"/>
      <c r="IEF54" s="29"/>
      <c r="IEG54" s="29"/>
      <c r="IEH54" s="29"/>
      <c r="IEI54" s="29"/>
      <c r="IEJ54" s="29"/>
      <c r="IEK54" s="29"/>
      <c r="IEL54" s="29"/>
      <c r="IEM54" s="29"/>
      <c r="IEN54" s="29"/>
      <c r="IEO54" s="29"/>
      <c r="IEP54" s="29"/>
      <c r="IEQ54" s="29"/>
      <c r="IER54" s="29"/>
      <c r="IES54" s="29"/>
      <c r="IET54" s="29"/>
      <c r="IEU54" s="29"/>
      <c r="IEV54" s="29"/>
      <c r="IEW54" s="29"/>
      <c r="IEX54" s="29"/>
      <c r="IEY54" s="29"/>
      <c r="IEZ54" s="29"/>
      <c r="IFA54" s="29"/>
      <c r="IFB54" s="29"/>
      <c r="IFC54" s="29"/>
      <c r="IFD54" s="29"/>
      <c r="IFE54" s="29"/>
      <c r="IFF54" s="29"/>
      <c r="IFG54" s="29"/>
      <c r="IFH54" s="29"/>
      <c r="IFI54" s="29"/>
      <c r="IFJ54" s="29"/>
      <c r="IFK54" s="29"/>
      <c r="IFL54" s="29"/>
      <c r="IFM54" s="29"/>
      <c r="IFN54" s="29"/>
      <c r="IFO54" s="29"/>
      <c r="IFP54" s="29"/>
      <c r="IFQ54" s="29"/>
      <c r="IFR54" s="29"/>
      <c r="IFS54" s="29"/>
      <c r="IFT54" s="29"/>
      <c r="IFU54" s="29"/>
      <c r="IFV54" s="29"/>
      <c r="IFW54" s="29"/>
      <c r="IFX54" s="29"/>
      <c r="IFY54" s="29"/>
      <c r="IFZ54" s="29"/>
      <c r="IGA54" s="29"/>
      <c r="IGB54" s="29"/>
      <c r="IGC54" s="29"/>
      <c r="IGD54" s="29"/>
      <c r="IGE54" s="29"/>
      <c r="IGF54" s="29"/>
      <c r="IGG54" s="29"/>
      <c r="IGH54" s="29"/>
      <c r="IGI54" s="29"/>
      <c r="IGJ54" s="29"/>
      <c r="IGK54" s="29"/>
      <c r="IGL54" s="29"/>
      <c r="IGM54" s="29"/>
      <c r="IGN54" s="29"/>
      <c r="IGO54" s="29"/>
      <c r="IGP54" s="29"/>
      <c r="IGQ54" s="29"/>
      <c r="IGR54" s="29"/>
      <c r="IGS54" s="29"/>
      <c r="IGT54" s="29"/>
      <c r="IGU54" s="29"/>
      <c r="IGV54" s="29"/>
      <c r="IGW54" s="29"/>
      <c r="IGX54" s="29"/>
      <c r="IGY54" s="29"/>
      <c r="IGZ54" s="29"/>
      <c r="IHA54" s="29"/>
      <c r="IHB54" s="29"/>
      <c r="IHC54" s="29"/>
      <c r="IHD54" s="29"/>
      <c r="IHE54" s="29"/>
      <c r="IHF54" s="29"/>
      <c r="IHG54" s="29"/>
      <c r="IHH54" s="29"/>
      <c r="IHI54" s="29"/>
      <c r="IHJ54" s="29"/>
      <c r="IHK54" s="29"/>
      <c r="IHL54" s="29"/>
      <c r="IHM54" s="29"/>
      <c r="IHN54" s="29"/>
      <c r="IHO54" s="29"/>
      <c r="IHP54" s="29"/>
      <c r="IHQ54" s="29"/>
      <c r="IHR54" s="29"/>
      <c r="IHS54" s="29"/>
      <c r="IHT54" s="29"/>
      <c r="IHU54" s="29"/>
      <c r="IHV54" s="29"/>
      <c r="IHW54" s="29"/>
      <c r="IHX54" s="29"/>
      <c r="IHY54" s="29"/>
      <c r="IHZ54" s="29"/>
      <c r="IIA54" s="29"/>
      <c r="IIB54" s="29"/>
      <c r="IIC54" s="29"/>
      <c r="IID54" s="29"/>
      <c r="IIE54" s="29"/>
      <c r="IIF54" s="29"/>
      <c r="IIG54" s="29"/>
      <c r="IIH54" s="29"/>
      <c r="III54" s="29"/>
      <c r="IIJ54" s="29"/>
      <c r="IIK54" s="29"/>
      <c r="IIL54" s="29"/>
      <c r="IIM54" s="29"/>
      <c r="IIN54" s="29"/>
      <c r="IIO54" s="29"/>
      <c r="IIP54" s="29"/>
      <c r="IIQ54" s="29"/>
      <c r="IIR54" s="29"/>
      <c r="IIS54" s="29"/>
      <c r="IIT54" s="29"/>
      <c r="IIU54" s="29"/>
      <c r="IIV54" s="29"/>
      <c r="IIW54" s="29"/>
      <c r="IIX54" s="29"/>
      <c r="IIY54" s="29"/>
      <c r="IIZ54" s="29"/>
      <c r="IJA54" s="29"/>
      <c r="IJB54" s="29"/>
      <c r="IJC54" s="29"/>
      <c r="IJD54" s="29"/>
      <c r="IJE54" s="29"/>
      <c r="IJF54" s="29"/>
      <c r="IJG54" s="29"/>
      <c r="IJH54" s="29"/>
      <c r="IJI54" s="29"/>
      <c r="IJJ54" s="29"/>
      <c r="IJK54" s="29"/>
      <c r="IJL54" s="29"/>
      <c r="IJM54" s="29"/>
      <c r="IJN54" s="29"/>
      <c r="IJO54" s="29"/>
      <c r="IJP54" s="29"/>
      <c r="IJQ54" s="29"/>
      <c r="IJR54" s="29"/>
      <c r="IJS54" s="29"/>
      <c r="IJT54" s="29"/>
      <c r="IJU54" s="29"/>
      <c r="IJV54" s="29"/>
      <c r="IJW54" s="29"/>
      <c r="IJX54" s="29"/>
      <c r="IJY54" s="29"/>
      <c r="IJZ54" s="29"/>
      <c r="IKA54" s="29"/>
      <c r="IKB54" s="29"/>
      <c r="IKC54" s="29"/>
      <c r="IKD54" s="29"/>
      <c r="IKE54" s="29"/>
      <c r="IKF54" s="29"/>
      <c r="IKG54" s="29"/>
      <c r="IKH54" s="29"/>
      <c r="IKI54" s="29"/>
      <c r="IKJ54" s="29"/>
      <c r="IKK54" s="29"/>
      <c r="IKL54" s="29"/>
      <c r="IKM54" s="29"/>
      <c r="IKN54" s="29"/>
      <c r="IKO54" s="29"/>
      <c r="IKP54" s="29"/>
      <c r="IKQ54" s="29"/>
      <c r="IKR54" s="29"/>
      <c r="IKS54" s="29"/>
      <c r="IKT54" s="29"/>
      <c r="IKU54" s="29"/>
      <c r="IKV54" s="29"/>
      <c r="IKW54" s="29"/>
      <c r="IKX54" s="29"/>
      <c r="IKY54" s="29"/>
      <c r="IKZ54" s="29"/>
      <c r="ILA54" s="29"/>
      <c r="ILB54" s="29"/>
      <c r="ILC54" s="29"/>
      <c r="ILD54" s="29"/>
      <c r="ILE54" s="29"/>
      <c r="ILF54" s="29"/>
      <c r="ILG54" s="29"/>
      <c r="ILH54" s="29"/>
      <c r="ILI54" s="29"/>
      <c r="ILJ54" s="29"/>
      <c r="ILK54" s="29"/>
      <c r="ILL54" s="29"/>
      <c r="ILM54" s="29"/>
      <c r="ILN54" s="29"/>
      <c r="ILO54" s="29"/>
      <c r="ILP54" s="29"/>
      <c r="ILQ54" s="29"/>
      <c r="ILR54" s="29"/>
      <c r="ILS54" s="29"/>
      <c r="ILT54" s="29"/>
      <c r="ILU54" s="29"/>
      <c r="ILV54" s="29"/>
      <c r="ILW54" s="29"/>
      <c r="ILX54" s="29"/>
      <c r="ILY54" s="29"/>
      <c r="ILZ54" s="29"/>
      <c r="IMA54" s="29"/>
      <c r="IMB54" s="29"/>
      <c r="IMC54" s="29"/>
      <c r="IMD54" s="29"/>
      <c r="IME54" s="29"/>
      <c r="IMF54" s="29"/>
      <c r="IMG54" s="29"/>
      <c r="IMH54" s="29"/>
      <c r="IMI54" s="29"/>
      <c r="IMJ54" s="29"/>
      <c r="IMK54" s="29"/>
      <c r="IML54" s="29"/>
      <c r="IMM54" s="29"/>
      <c r="IMN54" s="29"/>
      <c r="IMO54" s="29"/>
      <c r="IMP54" s="29"/>
      <c r="IMQ54" s="29"/>
      <c r="IMR54" s="29"/>
      <c r="IMS54" s="29"/>
      <c r="IMT54" s="29"/>
      <c r="IMU54" s="29"/>
      <c r="IMV54" s="29"/>
      <c r="IMW54" s="29"/>
      <c r="IMX54" s="29"/>
      <c r="IMY54" s="29"/>
      <c r="IMZ54" s="29"/>
      <c r="INA54" s="29"/>
      <c r="INB54" s="29"/>
      <c r="INC54" s="29"/>
      <c r="IND54" s="29"/>
      <c r="INE54" s="29"/>
      <c r="INF54" s="29"/>
      <c r="ING54" s="29"/>
      <c r="INH54" s="29"/>
      <c r="INI54" s="29"/>
      <c r="INJ54" s="29"/>
      <c r="INK54" s="29"/>
      <c r="INL54" s="29"/>
      <c r="INM54" s="29"/>
      <c r="INN54" s="29"/>
      <c r="INO54" s="29"/>
      <c r="INP54" s="29"/>
      <c r="INQ54" s="29"/>
      <c r="INR54" s="29"/>
      <c r="INS54" s="29"/>
      <c r="INT54" s="29"/>
      <c r="INU54" s="29"/>
      <c r="INV54" s="29"/>
      <c r="INW54" s="29"/>
      <c r="INX54" s="29"/>
      <c r="INY54" s="29"/>
      <c r="INZ54" s="29"/>
      <c r="IOA54" s="29"/>
      <c r="IOB54" s="29"/>
      <c r="IOC54" s="29"/>
      <c r="IOD54" s="29"/>
      <c r="IOE54" s="29"/>
      <c r="IOF54" s="29"/>
      <c r="IOG54" s="29"/>
      <c r="IOH54" s="29"/>
      <c r="IOI54" s="29"/>
      <c r="IOJ54" s="29"/>
      <c r="IOK54" s="29"/>
      <c r="IOL54" s="29"/>
      <c r="IOM54" s="29"/>
      <c r="ION54" s="29"/>
      <c r="IOO54" s="29"/>
      <c r="IOP54" s="29"/>
      <c r="IOQ54" s="29"/>
      <c r="IOR54" s="29"/>
      <c r="IOS54" s="29"/>
      <c r="IOT54" s="29"/>
      <c r="IOU54" s="29"/>
      <c r="IOV54" s="29"/>
      <c r="IOW54" s="29"/>
      <c r="IOX54" s="29"/>
      <c r="IOY54" s="29"/>
      <c r="IOZ54" s="29"/>
      <c r="IPA54" s="29"/>
      <c r="IPB54" s="29"/>
      <c r="IPC54" s="29"/>
      <c r="IPD54" s="29"/>
      <c r="IPE54" s="29"/>
      <c r="IPF54" s="29"/>
      <c r="IPG54" s="29"/>
      <c r="IPH54" s="29"/>
      <c r="IPI54" s="29"/>
      <c r="IPJ54" s="29"/>
      <c r="IPK54" s="29"/>
      <c r="IPL54" s="29"/>
      <c r="IPM54" s="29"/>
      <c r="IPN54" s="29"/>
      <c r="IPO54" s="29"/>
      <c r="IPP54" s="29"/>
      <c r="IPQ54" s="29"/>
      <c r="IPR54" s="29"/>
      <c r="IPS54" s="29"/>
      <c r="IPT54" s="29"/>
      <c r="IPU54" s="29"/>
      <c r="IPV54" s="29"/>
      <c r="IPW54" s="29"/>
      <c r="IPX54" s="29"/>
      <c r="IPY54" s="29"/>
      <c r="IPZ54" s="29"/>
      <c r="IQA54" s="29"/>
      <c r="IQB54" s="29"/>
      <c r="IQC54" s="29"/>
      <c r="IQD54" s="29"/>
      <c r="IQE54" s="29"/>
      <c r="IQF54" s="29"/>
      <c r="IQG54" s="29"/>
      <c r="IQH54" s="29"/>
      <c r="IQI54" s="29"/>
      <c r="IQJ54" s="29"/>
      <c r="IQK54" s="29"/>
      <c r="IQL54" s="29"/>
      <c r="IQM54" s="29"/>
      <c r="IQN54" s="29"/>
      <c r="IQO54" s="29"/>
      <c r="IQP54" s="29"/>
      <c r="IQQ54" s="29"/>
      <c r="IQR54" s="29"/>
      <c r="IQS54" s="29"/>
      <c r="IQT54" s="29"/>
      <c r="IQU54" s="29"/>
      <c r="IQV54" s="29"/>
      <c r="IQW54" s="29"/>
      <c r="IQX54" s="29"/>
      <c r="IQY54" s="29"/>
      <c r="IQZ54" s="29"/>
      <c r="IRA54" s="29"/>
      <c r="IRB54" s="29"/>
      <c r="IRC54" s="29"/>
      <c r="IRD54" s="29"/>
      <c r="IRE54" s="29"/>
      <c r="IRF54" s="29"/>
      <c r="IRG54" s="29"/>
      <c r="IRH54" s="29"/>
      <c r="IRI54" s="29"/>
      <c r="IRJ54" s="29"/>
      <c r="IRK54" s="29"/>
      <c r="IRL54" s="29"/>
      <c r="IRM54" s="29"/>
      <c r="IRN54" s="29"/>
      <c r="IRO54" s="29"/>
      <c r="IRP54" s="29"/>
      <c r="IRQ54" s="29"/>
      <c r="IRR54" s="29"/>
      <c r="IRS54" s="29"/>
      <c r="IRT54" s="29"/>
      <c r="IRU54" s="29"/>
      <c r="IRV54" s="29"/>
      <c r="IRW54" s="29"/>
      <c r="IRX54" s="29"/>
      <c r="IRY54" s="29"/>
      <c r="IRZ54" s="29"/>
      <c r="ISA54" s="29"/>
      <c r="ISB54" s="29"/>
      <c r="ISC54" s="29"/>
      <c r="ISD54" s="29"/>
      <c r="ISE54" s="29"/>
      <c r="ISF54" s="29"/>
      <c r="ISG54" s="29"/>
      <c r="ISH54" s="29"/>
      <c r="ISI54" s="29"/>
      <c r="ISJ54" s="29"/>
      <c r="ISK54" s="29"/>
      <c r="ISL54" s="29"/>
      <c r="ISM54" s="29"/>
      <c r="ISN54" s="29"/>
      <c r="ISO54" s="29"/>
      <c r="ISP54" s="29"/>
      <c r="ISQ54" s="29"/>
      <c r="ISR54" s="29"/>
      <c r="ISS54" s="29"/>
      <c r="IST54" s="29"/>
      <c r="ISU54" s="29"/>
      <c r="ISV54" s="29"/>
      <c r="ISW54" s="29"/>
      <c r="ISX54" s="29"/>
      <c r="ISY54" s="29"/>
      <c r="ISZ54" s="29"/>
      <c r="ITA54" s="29"/>
      <c r="ITB54" s="29"/>
      <c r="ITC54" s="29"/>
      <c r="ITD54" s="29"/>
      <c r="ITE54" s="29"/>
      <c r="ITF54" s="29"/>
      <c r="ITG54" s="29"/>
      <c r="ITH54" s="29"/>
      <c r="ITI54" s="29"/>
      <c r="ITJ54" s="29"/>
      <c r="ITK54" s="29"/>
      <c r="ITL54" s="29"/>
      <c r="ITM54" s="29"/>
      <c r="ITN54" s="29"/>
      <c r="ITO54" s="29"/>
      <c r="ITP54" s="29"/>
      <c r="ITQ54" s="29"/>
      <c r="ITR54" s="29"/>
      <c r="ITS54" s="29"/>
      <c r="ITT54" s="29"/>
      <c r="ITU54" s="29"/>
      <c r="ITV54" s="29"/>
      <c r="ITW54" s="29"/>
      <c r="ITX54" s="29"/>
      <c r="ITY54" s="29"/>
      <c r="ITZ54" s="29"/>
      <c r="IUA54" s="29"/>
      <c r="IUB54" s="29"/>
      <c r="IUC54" s="29"/>
      <c r="IUD54" s="29"/>
      <c r="IUE54" s="29"/>
      <c r="IUF54" s="29"/>
      <c r="IUG54" s="29"/>
      <c r="IUH54" s="29"/>
      <c r="IUI54" s="29"/>
      <c r="IUJ54" s="29"/>
      <c r="IUK54" s="29"/>
      <c r="IUL54" s="29"/>
      <c r="IUM54" s="29"/>
      <c r="IUN54" s="29"/>
      <c r="IUO54" s="29"/>
      <c r="IUP54" s="29"/>
      <c r="IUQ54" s="29"/>
      <c r="IUR54" s="29"/>
      <c r="IUS54" s="29"/>
      <c r="IUT54" s="29"/>
      <c r="IUU54" s="29"/>
      <c r="IUV54" s="29"/>
      <c r="IUW54" s="29"/>
      <c r="IUX54" s="29"/>
      <c r="IUY54" s="29"/>
      <c r="IUZ54" s="29"/>
      <c r="IVA54" s="29"/>
      <c r="IVB54" s="29"/>
      <c r="IVC54" s="29"/>
      <c r="IVD54" s="29"/>
      <c r="IVE54" s="29"/>
      <c r="IVF54" s="29"/>
      <c r="IVG54" s="29"/>
      <c r="IVH54" s="29"/>
      <c r="IVI54" s="29"/>
      <c r="IVJ54" s="29"/>
      <c r="IVK54" s="29"/>
      <c r="IVL54" s="29"/>
      <c r="IVM54" s="29"/>
      <c r="IVN54" s="29"/>
      <c r="IVO54" s="29"/>
      <c r="IVP54" s="29"/>
      <c r="IVQ54" s="29"/>
      <c r="IVR54" s="29"/>
      <c r="IVS54" s="29"/>
      <c r="IVT54" s="29"/>
      <c r="IVU54" s="29"/>
      <c r="IVV54" s="29"/>
      <c r="IVW54" s="29"/>
      <c r="IVX54" s="29"/>
      <c r="IVY54" s="29"/>
      <c r="IVZ54" s="29"/>
      <c r="IWA54" s="29"/>
      <c r="IWB54" s="29"/>
      <c r="IWC54" s="29"/>
      <c r="IWD54" s="29"/>
      <c r="IWE54" s="29"/>
      <c r="IWF54" s="29"/>
      <c r="IWG54" s="29"/>
      <c r="IWH54" s="29"/>
      <c r="IWI54" s="29"/>
      <c r="IWJ54" s="29"/>
      <c r="IWK54" s="29"/>
      <c r="IWL54" s="29"/>
      <c r="IWM54" s="29"/>
      <c r="IWN54" s="29"/>
      <c r="IWO54" s="29"/>
      <c r="IWP54" s="29"/>
      <c r="IWQ54" s="29"/>
      <c r="IWR54" s="29"/>
      <c r="IWS54" s="29"/>
      <c r="IWT54" s="29"/>
      <c r="IWU54" s="29"/>
      <c r="IWV54" s="29"/>
      <c r="IWW54" s="29"/>
      <c r="IWX54" s="29"/>
      <c r="IWY54" s="29"/>
      <c r="IWZ54" s="29"/>
      <c r="IXA54" s="29"/>
      <c r="IXB54" s="29"/>
      <c r="IXC54" s="29"/>
      <c r="IXD54" s="29"/>
      <c r="IXE54" s="29"/>
      <c r="IXF54" s="29"/>
      <c r="IXG54" s="29"/>
      <c r="IXH54" s="29"/>
      <c r="IXI54" s="29"/>
      <c r="IXJ54" s="29"/>
      <c r="IXK54" s="29"/>
      <c r="IXL54" s="29"/>
      <c r="IXM54" s="29"/>
      <c r="IXN54" s="29"/>
      <c r="IXO54" s="29"/>
      <c r="IXP54" s="29"/>
      <c r="IXQ54" s="29"/>
      <c r="IXR54" s="29"/>
      <c r="IXS54" s="29"/>
      <c r="IXT54" s="29"/>
      <c r="IXU54" s="29"/>
      <c r="IXV54" s="29"/>
      <c r="IXW54" s="29"/>
      <c r="IXX54" s="29"/>
      <c r="IXY54" s="29"/>
      <c r="IXZ54" s="29"/>
      <c r="IYA54" s="29"/>
      <c r="IYB54" s="29"/>
      <c r="IYC54" s="29"/>
      <c r="IYD54" s="29"/>
      <c r="IYE54" s="29"/>
      <c r="IYF54" s="29"/>
      <c r="IYG54" s="29"/>
      <c r="IYH54" s="29"/>
      <c r="IYI54" s="29"/>
      <c r="IYJ54" s="29"/>
      <c r="IYK54" s="29"/>
      <c r="IYL54" s="29"/>
      <c r="IYM54" s="29"/>
      <c r="IYN54" s="29"/>
      <c r="IYO54" s="29"/>
      <c r="IYP54" s="29"/>
      <c r="IYQ54" s="29"/>
      <c r="IYR54" s="29"/>
      <c r="IYS54" s="29"/>
      <c r="IYT54" s="29"/>
      <c r="IYU54" s="29"/>
      <c r="IYV54" s="29"/>
      <c r="IYW54" s="29"/>
      <c r="IYX54" s="29"/>
      <c r="IYY54" s="29"/>
      <c r="IYZ54" s="29"/>
      <c r="IZA54" s="29"/>
      <c r="IZB54" s="29"/>
      <c r="IZC54" s="29"/>
      <c r="IZD54" s="29"/>
      <c r="IZE54" s="29"/>
      <c r="IZF54" s="29"/>
      <c r="IZG54" s="29"/>
      <c r="IZH54" s="29"/>
      <c r="IZI54" s="29"/>
      <c r="IZJ54" s="29"/>
      <c r="IZK54" s="29"/>
      <c r="IZL54" s="29"/>
      <c r="IZM54" s="29"/>
      <c r="IZN54" s="29"/>
      <c r="IZO54" s="29"/>
      <c r="IZP54" s="29"/>
      <c r="IZQ54" s="29"/>
      <c r="IZR54" s="29"/>
      <c r="IZS54" s="29"/>
      <c r="IZT54" s="29"/>
      <c r="IZU54" s="29"/>
      <c r="IZV54" s="29"/>
      <c r="IZW54" s="29"/>
      <c r="IZX54" s="29"/>
      <c r="IZY54" s="29"/>
      <c r="IZZ54" s="29"/>
      <c r="JAA54" s="29"/>
      <c r="JAB54" s="29"/>
      <c r="JAC54" s="29"/>
      <c r="JAD54" s="29"/>
      <c r="JAE54" s="29"/>
      <c r="JAF54" s="29"/>
      <c r="JAG54" s="29"/>
      <c r="JAH54" s="29"/>
      <c r="JAI54" s="29"/>
      <c r="JAJ54" s="29"/>
      <c r="JAK54" s="29"/>
      <c r="JAL54" s="29"/>
      <c r="JAM54" s="29"/>
      <c r="JAN54" s="29"/>
      <c r="JAO54" s="29"/>
      <c r="JAP54" s="29"/>
      <c r="JAQ54" s="29"/>
      <c r="JAR54" s="29"/>
      <c r="JAS54" s="29"/>
      <c r="JAT54" s="29"/>
      <c r="JAU54" s="29"/>
      <c r="JAV54" s="29"/>
      <c r="JAW54" s="29"/>
      <c r="JAX54" s="29"/>
      <c r="JAY54" s="29"/>
      <c r="JAZ54" s="29"/>
      <c r="JBA54" s="29"/>
      <c r="JBB54" s="29"/>
      <c r="JBC54" s="29"/>
      <c r="JBD54" s="29"/>
      <c r="JBE54" s="29"/>
      <c r="JBF54" s="29"/>
      <c r="JBG54" s="29"/>
      <c r="JBH54" s="29"/>
      <c r="JBI54" s="29"/>
      <c r="JBJ54" s="29"/>
      <c r="JBK54" s="29"/>
      <c r="JBL54" s="29"/>
      <c r="JBM54" s="29"/>
      <c r="JBN54" s="29"/>
      <c r="JBO54" s="29"/>
      <c r="JBP54" s="29"/>
      <c r="JBQ54" s="29"/>
      <c r="JBR54" s="29"/>
      <c r="JBS54" s="29"/>
      <c r="JBT54" s="29"/>
      <c r="JBU54" s="29"/>
      <c r="JBV54" s="29"/>
      <c r="JBW54" s="29"/>
      <c r="JBX54" s="29"/>
      <c r="JBY54" s="29"/>
      <c r="JBZ54" s="29"/>
      <c r="JCA54" s="29"/>
      <c r="JCB54" s="29"/>
      <c r="JCC54" s="29"/>
      <c r="JCD54" s="29"/>
      <c r="JCE54" s="29"/>
      <c r="JCF54" s="29"/>
      <c r="JCG54" s="29"/>
      <c r="JCH54" s="29"/>
      <c r="JCI54" s="29"/>
      <c r="JCJ54" s="29"/>
      <c r="JCK54" s="29"/>
      <c r="JCL54" s="29"/>
      <c r="JCM54" s="29"/>
      <c r="JCN54" s="29"/>
      <c r="JCO54" s="29"/>
      <c r="JCP54" s="29"/>
      <c r="JCQ54" s="29"/>
      <c r="JCR54" s="29"/>
      <c r="JCS54" s="29"/>
      <c r="JCT54" s="29"/>
      <c r="JCU54" s="29"/>
      <c r="JCV54" s="29"/>
      <c r="JCW54" s="29"/>
      <c r="JCX54" s="29"/>
      <c r="JCY54" s="29"/>
      <c r="JCZ54" s="29"/>
      <c r="JDA54" s="29"/>
      <c r="JDB54" s="29"/>
      <c r="JDC54" s="29"/>
      <c r="JDD54" s="29"/>
      <c r="JDE54" s="29"/>
      <c r="JDF54" s="29"/>
      <c r="JDG54" s="29"/>
      <c r="JDH54" s="29"/>
      <c r="JDI54" s="29"/>
      <c r="JDJ54" s="29"/>
      <c r="JDK54" s="29"/>
      <c r="JDL54" s="29"/>
      <c r="JDM54" s="29"/>
      <c r="JDN54" s="29"/>
      <c r="JDO54" s="29"/>
      <c r="JDP54" s="29"/>
      <c r="JDQ54" s="29"/>
      <c r="JDR54" s="29"/>
      <c r="JDS54" s="29"/>
      <c r="JDT54" s="29"/>
      <c r="JDU54" s="29"/>
      <c r="JDV54" s="29"/>
      <c r="JDW54" s="29"/>
      <c r="JDX54" s="29"/>
      <c r="JDY54" s="29"/>
      <c r="JDZ54" s="29"/>
      <c r="JEA54" s="29"/>
      <c r="JEB54" s="29"/>
      <c r="JEC54" s="29"/>
      <c r="JED54" s="29"/>
      <c r="JEE54" s="29"/>
      <c r="JEF54" s="29"/>
      <c r="JEG54" s="29"/>
      <c r="JEH54" s="29"/>
      <c r="JEI54" s="29"/>
      <c r="JEJ54" s="29"/>
      <c r="JEK54" s="29"/>
      <c r="JEL54" s="29"/>
      <c r="JEM54" s="29"/>
      <c r="JEN54" s="29"/>
      <c r="JEO54" s="29"/>
      <c r="JEP54" s="29"/>
      <c r="JEQ54" s="29"/>
      <c r="JER54" s="29"/>
      <c r="JES54" s="29"/>
      <c r="JET54" s="29"/>
      <c r="JEU54" s="29"/>
      <c r="JEV54" s="29"/>
      <c r="JEW54" s="29"/>
      <c r="JEX54" s="29"/>
      <c r="JEY54" s="29"/>
      <c r="JEZ54" s="29"/>
      <c r="JFA54" s="29"/>
      <c r="JFB54" s="29"/>
      <c r="JFC54" s="29"/>
      <c r="JFD54" s="29"/>
      <c r="JFE54" s="29"/>
      <c r="JFF54" s="29"/>
      <c r="JFG54" s="29"/>
      <c r="JFH54" s="29"/>
      <c r="JFI54" s="29"/>
      <c r="JFJ54" s="29"/>
      <c r="JFK54" s="29"/>
      <c r="JFL54" s="29"/>
      <c r="JFM54" s="29"/>
      <c r="JFN54" s="29"/>
      <c r="JFO54" s="29"/>
      <c r="JFP54" s="29"/>
      <c r="JFQ54" s="29"/>
      <c r="JFR54" s="29"/>
      <c r="JFS54" s="29"/>
      <c r="JFT54" s="29"/>
      <c r="JFU54" s="29"/>
      <c r="JFV54" s="29"/>
      <c r="JFW54" s="29"/>
      <c r="JFX54" s="29"/>
      <c r="JFY54" s="29"/>
      <c r="JFZ54" s="29"/>
      <c r="JGA54" s="29"/>
      <c r="JGB54" s="29"/>
      <c r="JGC54" s="29"/>
      <c r="JGD54" s="29"/>
      <c r="JGE54" s="29"/>
      <c r="JGF54" s="29"/>
      <c r="JGG54" s="29"/>
      <c r="JGH54" s="29"/>
      <c r="JGI54" s="29"/>
      <c r="JGJ54" s="29"/>
      <c r="JGK54" s="29"/>
      <c r="JGL54" s="29"/>
      <c r="JGM54" s="29"/>
      <c r="JGN54" s="29"/>
      <c r="JGO54" s="29"/>
      <c r="JGP54" s="29"/>
      <c r="JGQ54" s="29"/>
      <c r="JGR54" s="29"/>
      <c r="JGS54" s="29"/>
      <c r="JGT54" s="29"/>
      <c r="JGU54" s="29"/>
      <c r="JGV54" s="29"/>
      <c r="JGW54" s="29"/>
      <c r="JGX54" s="29"/>
      <c r="JGY54" s="29"/>
      <c r="JGZ54" s="29"/>
      <c r="JHA54" s="29"/>
      <c r="JHB54" s="29"/>
      <c r="JHC54" s="29"/>
      <c r="JHD54" s="29"/>
      <c r="JHE54" s="29"/>
      <c r="JHF54" s="29"/>
      <c r="JHG54" s="29"/>
      <c r="JHH54" s="29"/>
      <c r="JHI54" s="29"/>
      <c r="JHJ54" s="29"/>
      <c r="JHK54" s="29"/>
      <c r="JHL54" s="29"/>
      <c r="JHM54" s="29"/>
      <c r="JHN54" s="29"/>
      <c r="JHO54" s="29"/>
      <c r="JHP54" s="29"/>
      <c r="JHQ54" s="29"/>
      <c r="JHR54" s="29"/>
      <c r="JHS54" s="29"/>
      <c r="JHT54" s="29"/>
      <c r="JHU54" s="29"/>
      <c r="JHV54" s="29"/>
      <c r="JHW54" s="29"/>
      <c r="JHX54" s="29"/>
      <c r="JHY54" s="29"/>
      <c r="JHZ54" s="29"/>
      <c r="JIA54" s="29"/>
      <c r="JIB54" s="29"/>
      <c r="JIC54" s="29"/>
      <c r="JID54" s="29"/>
      <c r="JIE54" s="29"/>
      <c r="JIF54" s="29"/>
      <c r="JIG54" s="29"/>
      <c r="JIH54" s="29"/>
      <c r="JII54" s="29"/>
      <c r="JIJ54" s="29"/>
      <c r="JIK54" s="29"/>
      <c r="JIL54" s="29"/>
      <c r="JIM54" s="29"/>
      <c r="JIN54" s="29"/>
      <c r="JIO54" s="29"/>
      <c r="JIP54" s="29"/>
      <c r="JIQ54" s="29"/>
      <c r="JIR54" s="29"/>
      <c r="JIS54" s="29"/>
      <c r="JIT54" s="29"/>
      <c r="JIU54" s="29"/>
      <c r="JIV54" s="29"/>
      <c r="JIW54" s="29"/>
      <c r="JIX54" s="29"/>
      <c r="JIY54" s="29"/>
      <c r="JIZ54" s="29"/>
      <c r="JJA54" s="29"/>
      <c r="JJB54" s="29"/>
      <c r="JJC54" s="29"/>
      <c r="JJD54" s="29"/>
      <c r="JJE54" s="29"/>
      <c r="JJF54" s="29"/>
      <c r="JJG54" s="29"/>
      <c r="JJH54" s="29"/>
      <c r="JJI54" s="29"/>
      <c r="JJJ54" s="29"/>
      <c r="JJK54" s="29"/>
      <c r="JJL54" s="29"/>
      <c r="JJM54" s="29"/>
      <c r="JJN54" s="29"/>
      <c r="JJO54" s="29"/>
      <c r="JJP54" s="29"/>
      <c r="JJQ54" s="29"/>
      <c r="JJR54" s="29"/>
      <c r="JJS54" s="29"/>
      <c r="JJT54" s="29"/>
      <c r="JJU54" s="29"/>
      <c r="JJV54" s="29"/>
      <c r="JJW54" s="29"/>
      <c r="JJX54" s="29"/>
      <c r="JJY54" s="29"/>
      <c r="JJZ54" s="29"/>
      <c r="JKA54" s="29"/>
      <c r="JKB54" s="29"/>
      <c r="JKC54" s="29"/>
      <c r="JKD54" s="29"/>
      <c r="JKE54" s="29"/>
      <c r="JKF54" s="29"/>
      <c r="JKG54" s="29"/>
      <c r="JKH54" s="29"/>
      <c r="JKI54" s="29"/>
      <c r="JKJ54" s="29"/>
      <c r="JKK54" s="29"/>
      <c r="JKL54" s="29"/>
      <c r="JKM54" s="29"/>
      <c r="JKN54" s="29"/>
      <c r="JKO54" s="29"/>
      <c r="JKP54" s="29"/>
      <c r="JKQ54" s="29"/>
      <c r="JKR54" s="29"/>
      <c r="JKS54" s="29"/>
      <c r="JKT54" s="29"/>
      <c r="JKU54" s="29"/>
      <c r="JKV54" s="29"/>
      <c r="JKW54" s="29"/>
      <c r="JKX54" s="29"/>
      <c r="JKY54" s="29"/>
      <c r="JKZ54" s="29"/>
      <c r="JLA54" s="29"/>
      <c r="JLB54" s="29"/>
      <c r="JLC54" s="29"/>
      <c r="JLD54" s="29"/>
      <c r="JLE54" s="29"/>
      <c r="JLF54" s="29"/>
      <c r="JLG54" s="29"/>
      <c r="JLH54" s="29"/>
      <c r="JLI54" s="29"/>
      <c r="JLJ54" s="29"/>
      <c r="JLK54" s="29"/>
      <c r="JLL54" s="29"/>
      <c r="JLM54" s="29"/>
      <c r="JLN54" s="29"/>
      <c r="JLO54" s="29"/>
      <c r="JLP54" s="29"/>
      <c r="JLQ54" s="29"/>
      <c r="JLR54" s="29"/>
      <c r="JLS54" s="29"/>
      <c r="JLT54" s="29"/>
      <c r="JLU54" s="29"/>
      <c r="JLV54" s="29"/>
      <c r="JLW54" s="29"/>
      <c r="JLX54" s="29"/>
      <c r="JLY54" s="29"/>
      <c r="JLZ54" s="29"/>
      <c r="JMA54" s="29"/>
      <c r="JMB54" s="29"/>
      <c r="JMC54" s="29"/>
      <c r="JMD54" s="29"/>
      <c r="JME54" s="29"/>
      <c r="JMF54" s="29"/>
      <c r="JMG54" s="29"/>
      <c r="JMH54" s="29"/>
      <c r="JMI54" s="29"/>
      <c r="JMJ54" s="29"/>
      <c r="JMK54" s="29"/>
      <c r="JML54" s="29"/>
      <c r="JMM54" s="29"/>
      <c r="JMN54" s="29"/>
      <c r="JMO54" s="29"/>
      <c r="JMP54" s="29"/>
      <c r="JMQ54" s="29"/>
      <c r="JMR54" s="29"/>
      <c r="JMS54" s="29"/>
      <c r="JMT54" s="29"/>
      <c r="JMU54" s="29"/>
      <c r="JMV54" s="29"/>
      <c r="JMW54" s="29"/>
      <c r="JMX54" s="29"/>
      <c r="JMY54" s="29"/>
      <c r="JMZ54" s="29"/>
      <c r="JNA54" s="29"/>
      <c r="JNB54" s="29"/>
      <c r="JNC54" s="29"/>
      <c r="JND54" s="29"/>
      <c r="JNE54" s="29"/>
      <c r="JNF54" s="29"/>
      <c r="JNG54" s="29"/>
      <c r="JNH54" s="29"/>
      <c r="JNI54" s="29"/>
      <c r="JNJ54" s="29"/>
      <c r="JNK54" s="29"/>
      <c r="JNL54" s="29"/>
      <c r="JNM54" s="29"/>
      <c r="JNN54" s="29"/>
      <c r="JNO54" s="29"/>
      <c r="JNP54" s="29"/>
      <c r="JNQ54" s="29"/>
      <c r="JNR54" s="29"/>
      <c r="JNS54" s="29"/>
      <c r="JNT54" s="29"/>
      <c r="JNU54" s="29"/>
      <c r="JNV54" s="29"/>
      <c r="JNW54" s="29"/>
      <c r="JNX54" s="29"/>
      <c r="JNY54" s="29"/>
      <c r="JNZ54" s="29"/>
      <c r="JOA54" s="29"/>
      <c r="JOB54" s="29"/>
      <c r="JOC54" s="29"/>
      <c r="JOD54" s="29"/>
      <c r="JOE54" s="29"/>
      <c r="JOF54" s="29"/>
      <c r="JOG54" s="29"/>
      <c r="JOH54" s="29"/>
      <c r="JOI54" s="29"/>
      <c r="JOJ54" s="29"/>
      <c r="JOK54" s="29"/>
      <c r="JOL54" s="29"/>
      <c r="JOM54" s="29"/>
      <c r="JON54" s="29"/>
      <c r="JOO54" s="29"/>
      <c r="JOP54" s="29"/>
      <c r="JOQ54" s="29"/>
      <c r="JOR54" s="29"/>
      <c r="JOS54" s="29"/>
      <c r="JOT54" s="29"/>
      <c r="JOU54" s="29"/>
      <c r="JOV54" s="29"/>
      <c r="JOW54" s="29"/>
      <c r="JOX54" s="29"/>
      <c r="JOY54" s="29"/>
      <c r="JOZ54" s="29"/>
      <c r="JPA54" s="29"/>
      <c r="JPB54" s="29"/>
      <c r="JPC54" s="29"/>
      <c r="JPD54" s="29"/>
      <c r="JPE54" s="29"/>
      <c r="JPF54" s="29"/>
      <c r="JPG54" s="29"/>
      <c r="JPH54" s="29"/>
      <c r="JPI54" s="29"/>
      <c r="JPJ54" s="29"/>
      <c r="JPK54" s="29"/>
      <c r="JPL54" s="29"/>
      <c r="JPM54" s="29"/>
      <c r="JPN54" s="29"/>
      <c r="JPO54" s="29"/>
      <c r="JPP54" s="29"/>
      <c r="JPQ54" s="29"/>
      <c r="JPR54" s="29"/>
      <c r="JPS54" s="29"/>
      <c r="JPT54" s="29"/>
      <c r="JPU54" s="29"/>
      <c r="JPV54" s="29"/>
      <c r="JPW54" s="29"/>
      <c r="JPX54" s="29"/>
      <c r="JPY54" s="29"/>
      <c r="JPZ54" s="29"/>
      <c r="JQA54" s="29"/>
      <c r="JQB54" s="29"/>
      <c r="JQC54" s="29"/>
      <c r="JQD54" s="29"/>
      <c r="JQE54" s="29"/>
      <c r="JQF54" s="29"/>
      <c r="JQG54" s="29"/>
      <c r="JQH54" s="29"/>
      <c r="JQI54" s="29"/>
      <c r="JQJ54" s="29"/>
      <c r="JQK54" s="29"/>
      <c r="JQL54" s="29"/>
      <c r="JQM54" s="29"/>
      <c r="JQN54" s="29"/>
      <c r="JQO54" s="29"/>
      <c r="JQP54" s="29"/>
      <c r="JQQ54" s="29"/>
      <c r="JQR54" s="29"/>
      <c r="JQS54" s="29"/>
      <c r="JQT54" s="29"/>
      <c r="JQU54" s="29"/>
      <c r="JQV54" s="29"/>
      <c r="JQW54" s="29"/>
      <c r="JQX54" s="29"/>
      <c r="JQY54" s="29"/>
      <c r="JQZ54" s="29"/>
      <c r="JRA54" s="29"/>
      <c r="JRB54" s="29"/>
      <c r="JRC54" s="29"/>
      <c r="JRD54" s="29"/>
      <c r="JRE54" s="29"/>
      <c r="JRF54" s="29"/>
      <c r="JRG54" s="29"/>
      <c r="JRH54" s="29"/>
      <c r="JRI54" s="29"/>
      <c r="JRJ54" s="29"/>
      <c r="JRK54" s="29"/>
      <c r="JRL54" s="29"/>
      <c r="JRM54" s="29"/>
      <c r="JRN54" s="29"/>
      <c r="JRO54" s="29"/>
      <c r="JRP54" s="29"/>
      <c r="JRQ54" s="29"/>
      <c r="JRR54" s="29"/>
      <c r="JRS54" s="29"/>
      <c r="JRT54" s="29"/>
      <c r="JRU54" s="29"/>
      <c r="JRV54" s="29"/>
      <c r="JRW54" s="29"/>
      <c r="JRX54" s="29"/>
      <c r="JRY54" s="29"/>
      <c r="JRZ54" s="29"/>
      <c r="JSA54" s="29"/>
      <c r="JSB54" s="29"/>
      <c r="JSC54" s="29"/>
      <c r="JSD54" s="29"/>
      <c r="JSE54" s="29"/>
      <c r="JSF54" s="29"/>
      <c r="JSG54" s="29"/>
      <c r="JSH54" s="29"/>
      <c r="JSI54" s="29"/>
      <c r="JSJ54" s="29"/>
      <c r="JSK54" s="29"/>
      <c r="JSL54" s="29"/>
      <c r="JSM54" s="29"/>
      <c r="JSN54" s="29"/>
      <c r="JSO54" s="29"/>
      <c r="JSP54" s="29"/>
      <c r="JSQ54" s="29"/>
      <c r="JSR54" s="29"/>
      <c r="JSS54" s="29"/>
      <c r="JST54" s="29"/>
      <c r="JSU54" s="29"/>
      <c r="JSV54" s="29"/>
      <c r="JSW54" s="29"/>
      <c r="JSX54" s="29"/>
      <c r="JSY54" s="29"/>
      <c r="JSZ54" s="29"/>
      <c r="JTA54" s="29"/>
      <c r="JTB54" s="29"/>
      <c r="JTC54" s="29"/>
      <c r="JTD54" s="29"/>
      <c r="JTE54" s="29"/>
      <c r="JTF54" s="29"/>
      <c r="JTG54" s="29"/>
      <c r="JTH54" s="29"/>
      <c r="JTI54" s="29"/>
      <c r="JTJ54" s="29"/>
      <c r="JTK54" s="29"/>
      <c r="JTL54" s="29"/>
      <c r="JTM54" s="29"/>
      <c r="JTN54" s="29"/>
      <c r="JTO54" s="29"/>
      <c r="JTP54" s="29"/>
      <c r="JTQ54" s="29"/>
      <c r="JTR54" s="29"/>
      <c r="JTS54" s="29"/>
      <c r="JTT54" s="29"/>
      <c r="JTU54" s="29"/>
      <c r="JTV54" s="29"/>
      <c r="JTW54" s="29"/>
      <c r="JTX54" s="29"/>
      <c r="JTY54" s="29"/>
      <c r="JTZ54" s="29"/>
      <c r="JUA54" s="29"/>
      <c r="JUB54" s="29"/>
      <c r="JUC54" s="29"/>
      <c r="JUD54" s="29"/>
      <c r="JUE54" s="29"/>
      <c r="JUF54" s="29"/>
      <c r="JUG54" s="29"/>
      <c r="JUH54" s="29"/>
      <c r="JUI54" s="29"/>
      <c r="JUJ54" s="29"/>
      <c r="JUK54" s="29"/>
      <c r="JUL54" s="29"/>
      <c r="JUM54" s="29"/>
      <c r="JUN54" s="29"/>
      <c r="JUO54" s="29"/>
      <c r="JUP54" s="29"/>
      <c r="JUQ54" s="29"/>
      <c r="JUR54" s="29"/>
      <c r="JUS54" s="29"/>
      <c r="JUT54" s="29"/>
      <c r="JUU54" s="29"/>
      <c r="JUV54" s="29"/>
      <c r="JUW54" s="29"/>
      <c r="JUX54" s="29"/>
      <c r="JUY54" s="29"/>
      <c r="JUZ54" s="29"/>
      <c r="JVA54" s="29"/>
      <c r="JVB54" s="29"/>
      <c r="JVC54" s="29"/>
      <c r="JVD54" s="29"/>
      <c r="JVE54" s="29"/>
      <c r="JVF54" s="29"/>
      <c r="JVG54" s="29"/>
      <c r="JVH54" s="29"/>
      <c r="JVI54" s="29"/>
      <c r="JVJ54" s="29"/>
      <c r="JVK54" s="29"/>
      <c r="JVL54" s="29"/>
      <c r="JVM54" s="29"/>
      <c r="JVN54" s="29"/>
      <c r="JVO54" s="29"/>
      <c r="JVP54" s="29"/>
      <c r="JVQ54" s="29"/>
      <c r="JVR54" s="29"/>
      <c r="JVS54" s="29"/>
      <c r="JVT54" s="29"/>
      <c r="JVU54" s="29"/>
      <c r="JVV54" s="29"/>
      <c r="JVW54" s="29"/>
      <c r="JVX54" s="29"/>
      <c r="JVY54" s="29"/>
      <c r="JVZ54" s="29"/>
      <c r="JWA54" s="29"/>
      <c r="JWB54" s="29"/>
      <c r="JWC54" s="29"/>
      <c r="JWD54" s="29"/>
      <c r="JWE54" s="29"/>
      <c r="JWF54" s="29"/>
      <c r="JWG54" s="29"/>
      <c r="JWH54" s="29"/>
      <c r="JWI54" s="29"/>
      <c r="JWJ54" s="29"/>
      <c r="JWK54" s="29"/>
      <c r="JWL54" s="29"/>
      <c r="JWM54" s="29"/>
      <c r="JWN54" s="29"/>
      <c r="JWO54" s="29"/>
      <c r="JWP54" s="29"/>
      <c r="JWQ54" s="29"/>
      <c r="JWR54" s="29"/>
      <c r="JWS54" s="29"/>
      <c r="JWT54" s="29"/>
      <c r="JWU54" s="29"/>
      <c r="JWV54" s="29"/>
      <c r="JWW54" s="29"/>
      <c r="JWX54" s="29"/>
      <c r="JWY54" s="29"/>
      <c r="JWZ54" s="29"/>
      <c r="JXA54" s="29"/>
      <c r="JXB54" s="29"/>
      <c r="JXC54" s="29"/>
      <c r="JXD54" s="29"/>
      <c r="JXE54" s="29"/>
      <c r="JXF54" s="29"/>
      <c r="JXG54" s="29"/>
      <c r="JXH54" s="29"/>
      <c r="JXI54" s="29"/>
      <c r="JXJ54" s="29"/>
      <c r="JXK54" s="29"/>
      <c r="JXL54" s="29"/>
      <c r="JXM54" s="29"/>
      <c r="JXN54" s="29"/>
      <c r="JXO54" s="29"/>
      <c r="JXP54" s="29"/>
      <c r="JXQ54" s="29"/>
      <c r="JXR54" s="29"/>
      <c r="JXS54" s="29"/>
      <c r="JXT54" s="29"/>
      <c r="JXU54" s="29"/>
      <c r="JXV54" s="29"/>
      <c r="JXW54" s="29"/>
      <c r="JXX54" s="29"/>
      <c r="JXY54" s="29"/>
      <c r="JXZ54" s="29"/>
      <c r="JYA54" s="29"/>
      <c r="JYB54" s="29"/>
      <c r="JYC54" s="29"/>
      <c r="JYD54" s="29"/>
      <c r="JYE54" s="29"/>
      <c r="JYF54" s="29"/>
      <c r="JYG54" s="29"/>
      <c r="JYH54" s="29"/>
      <c r="JYI54" s="29"/>
      <c r="JYJ54" s="29"/>
      <c r="JYK54" s="29"/>
      <c r="JYL54" s="29"/>
      <c r="JYM54" s="29"/>
      <c r="JYN54" s="29"/>
      <c r="JYO54" s="29"/>
      <c r="JYP54" s="29"/>
      <c r="JYQ54" s="29"/>
      <c r="JYR54" s="29"/>
      <c r="JYS54" s="29"/>
      <c r="JYT54" s="29"/>
      <c r="JYU54" s="29"/>
      <c r="JYV54" s="29"/>
      <c r="JYW54" s="29"/>
      <c r="JYX54" s="29"/>
      <c r="JYY54" s="29"/>
      <c r="JYZ54" s="29"/>
      <c r="JZA54" s="29"/>
      <c r="JZB54" s="29"/>
      <c r="JZC54" s="29"/>
      <c r="JZD54" s="29"/>
      <c r="JZE54" s="29"/>
      <c r="JZF54" s="29"/>
      <c r="JZG54" s="29"/>
      <c r="JZH54" s="29"/>
      <c r="JZI54" s="29"/>
      <c r="JZJ54" s="29"/>
      <c r="JZK54" s="29"/>
      <c r="JZL54" s="29"/>
      <c r="JZM54" s="29"/>
      <c r="JZN54" s="29"/>
      <c r="JZO54" s="29"/>
      <c r="JZP54" s="29"/>
      <c r="JZQ54" s="29"/>
      <c r="JZR54" s="29"/>
      <c r="JZS54" s="29"/>
      <c r="JZT54" s="29"/>
      <c r="JZU54" s="29"/>
      <c r="JZV54" s="29"/>
      <c r="JZW54" s="29"/>
      <c r="JZX54" s="29"/>
      <c r="JZY54" s="29"/>
      <c r="JZZ54" s="29"/>
      <c r="KAA54" s="29"/>
      <c r="KAB54" s="29"/>
      <c r="KAC54" s="29"/>
      <c r="KAD54" s="29"/>
      <c r="KAE54" s="29"/>
      <c r="KAF54" s="29"/>
      <c r="KAG54" s="29"/>
      <c r="KAH54" s="29"/>
      <c r="KAI54" s="29"/>
      <c r="KAJ54" s="29"/>
      <c r="KAK54" s="29"/>
      <c r="KAL54" s="29"/>
      <c r="KAM54" s="29"/>
      <c r="KAN54" s="29"/>
      <c r="KAO54" s="29"/>
      <c r="KAP54" s="29"/>
      <c r="KAQ54" s="29"/>
      <c r="KAR54" s="29"/>
      <c r="KAS54" s="29"/>
      <c r="KAT54" s="29"/>
      <c r="KAU54" s="29"/>
      <c r="KAV54" s="29"/>
      <c r="KAW54" s="29"/>
      <c r="KAX54" s="29"/>
      <c r="KAY54" s="29"/>
      <c r="KAZ54" s="29"/>
      <c r="KBA54" s="29"/>
      <c r="KBB54" s="29"/>
      <c r="KBC54" s="29"/>
      <c r="KBD54" s="29"/>
      <c r="KBE54" s="29"/>
      <c r="KBF54" s="29"/>
      <c r="KBG54" s="29"/>
      <c r="KBH54" s="29"/>
      <c r="KBI54" s="29"/>
      <c r="KBJ54" s="29"/>
      <c r="KBK54" s="29"/>
      <c r="KBL54" s="29"/>
      <c r="KBM54" s="29"/>
      <c r="KBN54" s="29"/>
      <c r="KBO54" s="29"/>
      <c r="KBP54" s="29"/>
      <c r="KBQ54" s="29"/>
      <c r="KBR54" s="29"/>
      <c r="KBS54" s="29"/>
      <c r="KBT54" s="29"/>
      <c r="KBU54" s="29"/>
      <c r="KBV54" s="29"/>
      <c r="KBW54" s="29"/>
      <c r="KBX54" s="29"/>
      <c r="KBY54" s="29"/>
      <c r="KBZ54" s="29"/>
      <c r="KCA54" s="29"/>
      <c r="KCB54" s="29"/>
      <c r="KCC54" s="29"/>
      <c r="KCD54" s="29"/>
      <c r="KCE54" s="29"/>
      <c r="KCF54" s="29"/>
      <c r="KCG54" s="29"/>
      <c r="KCH54" s="29"/>
      <c r="KCI54" s="29"/>
      <c r="KCJ54" s="29"/>
      <c r="KCK54" s="29"/>
      <c r="KCL54" s="29"/>
      <c r="KCM54" s="29"/>
      <c r="KCN54" s="29"/>
      <c r="KCO54" s="29"/>
      <c r="KCP54" s="29"/>
      <c r="KCQ54" s="29"/>
      <c r="KCR54" s="29"/>
      <c r="KCS54" s="29"/>
      <c r="KCT54" s="29"/>
      <c r="KCU54" s="29"/>
      <c r="KCV54" s="29"/>
      <c r="KCW54" s="29"/>
      <c r="KCX54" s="29"/>
      <c r="KCY54" s="29"/>
      <c r="KCZ54" s="29"/>
      <c r="KDA54" s="29"/>
      <c r="KDB54" s="29"/>
      <c r="KDC54" s="29"/>
      <c r="KDD54" s="29"/>
      <c r="KDE54" s="29"/>
      <c r="KDF54" s="29"/>
      <c r="KDG54" s="29"/>
      <c r="KDH54" s="29"/>
      <c r="KDI54" s="29"/>
      <c r="KDJ54" s="29"/>
      <c r="KDK54" s="29"/>
      <c r="KDL54" s="29"/>
      <c r="KDM54" s="29"/>
      <c r="KDN54" s="29"/>
      <c r="KDO54" s="29"/>
      <c r="KDP54" s="29"/>
      <c r="KDQ54" s="29"/>
      <c r="KDR54" s="29"/>
      <c r="KDS54" s="29"/>
      <c r="KDT54" s="29"/>
      <c r="KDU54" s="29"/>
      <c r="KDV54" s="29"/>
      <c r="KDW54" s="29"/>
      <c r="KDX54" s="29"/>
      <c r="KDY54" s="29"/>
      <c r="KDZ54" s="29"/>
      <c r="KEA54" s="29"/>
      <c r="KEB54" s="29"/>
      <c r="KEC54" s="29"/>
      <c r="KED54" s="29"/>
      <c r="KEE54" s="29"/>
      <c r="KEF54" s="29"/>
      <c r="KEG54" s="29"/>
      <c r="KEH54" s="29"/>
      <c r="KEI54" s="29"/>
      <c r="KEJ54" s="29"/>
      <c r="KEK54" s="29"/>
      <c r="KEL54" s="29"/>
      <c r="KEM54" s="29"/>
      <c r="KEN54" s="29"/>
      <c r="KEO54" s="29"/>
      <c r="KEP54" s="29"/>
      <c r="KEQ54" s="29"/>
      <c r="KER54" s="29"/>
      <c r="KES54" s="29"/>
      <c r="KET54" s="29"/>
      <c r="KEU54" s="29"/>
      <c r="KEV54" s="29"/>
      <c r="KEW54" s="29"/>
      <c r="KEX54" s="29"/>
      <c r="KEY54" s="29"/>
      <c r="KEZ54" s="29"/>
      <c r="KFA54" s="29"/>
      <c r="KFB54" s="29"/>
      <c r="KFC54" s="29"/>
      <c r="KFD54" s="29"/>
      <c r="KFE54" s="29"/>
      <c r="KFF54" s="29"/>
      <c r="KFG54" s="29"/>
      <c r="KFH54" s="29"/>
      <c r="KFI54" s="29"/>
      <c r="KFJ54" s="29"/>
      <c r="KFK54" s="29"/>
      <c r="KFL54" s="29"/>
      <c r="KFM54" s="29"/>
      <c r="KFN54" s="29"/>
      <c r="KFO54" s="29"/>
      <c r="KFP54" s="29"/>
      <c r="KFQ54" s="29"/>
      <c r="KFR54" s="29"/>
      <c r="KFS54" s="29"/>
      <c r="KFT54" s="29"/>
      <c r="KFU54" s="29"/>
      <c r="KFV54" s="29"/>
      <c r="KFW54" s="29"/>
      <c r="KFX54" s="29"/>
      <c r="KFY54" s="29"/>
      <c r="KFZ54" s="29"/>
      <c r="KGA54" s="29"/>
      <c r="KGB54" s="29"/>
      <c r="KGC54" s="29"/>
      <c r="KGD54" s="29"/>
      <c r="KGE54" s="29"/>
      <c r="KGF54" s="29"/>
      <c r="KGG54" s="29"/>
      <c r="KGH54" s="29"/>
      <c r="KGI54" s="29"/>
      <c r="KGJ54" s="29"/>
      <c r="KGK54" s="29"/>
      <c r="KGL54" s="29"/>
      <c r="KGM54" s="29"/>
      <c r="KGN54" s="29"/>
      <c r="KGO54" s="29"/>
      <c r="KGP54" s="29"/>
      <c r="KGQ54" s="29"/>
      <c r="KGR54" s="29"/>
      <c r="KGS54" s="29"/>
      <c r="KGT54" s="29"/>
      <c r="KGU54" s="29"/>
      <c r="KGV54" s="29"/>
      <c r="KGW54" s="29"/>
      <c r="KGX54" s="29"/>
      <c r="KGY54" s="29"/>
      <c r="KGZ54" s="29"/>
      <c r="KHA54" s="29"/>
      <c r="KHB54" s="29"/>
      <c r="KHC54" s="29"/>
      <c r="KHD54" s="29"/>
      <c r="KHE54" s="29"/>
      <c r="KHF54" s="29"/>
      <c r="KHG54" s="29"/>
      <c r="KHH54" s="29"/>
      <c r="KHI54" s="29"/>
      <c r="KHJ54" s="29"/>
      <c r="KHK54" s="29"/>
      <c r="KHL54" s="29"/>
      <c r="KHM54" s="29"/>
      <c r="KHN54" s="29"/>
      <c r="KHO54" s="29"/>
      <c r="KHP54" s="29"/>
      <c r="KHQ54" s="29"/>
      <c r="KHR54" s="29"/>
      <c r="KHS54" s="29"/>
      <c r="KHT54" s="29"/>
      <c r="KHU54" s="29"/>
      <c r="KHV54" s="29"/>
      <c r="KHW54" s="29"/>
      <c r="KHX54" s="29"/>
      <c r="KHY54" s="29"/>
      <c r="KHZ54" s="29"/>
      <c r="KIA54" s="29"/>
      <c r="KIB54" s="29"/>
      <c r="KIC54" s="29"/>
      <c r="KID54" s="29"/>
      <c r="KIE54" s="29"/>
      <c r="KIF54" s="29"/>
      <c r="KIG54" s="29"/>
      <c r="KIH54" s="29"/>
      <c r="KII54" s="29"/>
      <c r="KIJ54" s="29"/>
      <c r="KIK54" s="29"/>
      <c r="KIL54" s="29"/>
      <c r="KIM54" s="29"/>
      <c r="KIN54" s="29"/>
      <c r="KIO54" s="29"/>
      <c r="KIP54" s="29"/>
      <c r="KIQ54" s="29"/>
      <c r="KIR54" s="29"/>
      <c r="KIS54" s="29"/>
      <c r="KIT54" s="29"/>
      <c r="KIU54" s="29"/>
      <c r="KIV54" s="29"/>
      <c r="KIW54" s="29"/>
      <c r="KIX54" s="29"/>
      <c r="KIY54" s="29"/>
      <c r="KIZ54" s="29"/>
      <c r="KJA54" s="29"/>
      <c r="KJB54" s="29"/>
      <c r="KJC54" s="29"/>
      <c r="KJD54" s="29"/>
      <c r="KJE54" s="29"/>
      <c r="KJF54" s="29"/>
      <c r="KJG54" s="29"/>
      <c r="KJH54" s="29"/>
      <c r="KJI54" s="29"/>
      <c r="KJJ54" s="29"/>
      <c r="KJK54" s="29"/>
      <c r="KJL54" s="29"/>
      <c r="KJM54" s="29"/>
      <c r="KJN54" s="29"/>
      <c r="KJO54" s="29"/>
      <c r="KJP54" s="29"/>
      <c r="KJQ54" s="29"/>
      <c r="KJR54" s="29"/>
      <c r="KJS54" s="29"/>
      <c r="KJT54" s="29"/>
      <c r="KJU54" s="29"/>
      <c r="KJV54" s="29"/>
      <c r="KJW54" s="29"/>
      <c r="KJX54" s="29"/>
      <c r="KJY54" s="29"/>
      <c r="KJZ54" s="29"/>
      <c r="KKA54" s="29"/>
      <c r="KKB54" s="29"/>
      <c r="KKC54" s="29"/>
      <c r="KKD54" s="29"/>
      <c r="KKE54" s="29"/>
      <c r="KKF54" s="29"/>
      <c r="KKG54" s="29"/>
      <c r="KKH54" s="29"/>
      <c r="KKI54" s="29"/>
      <c r="KKJ54" s="29"/>
      <c r="KKK54" s="29"/>
      <c r="KKL54" s="29"/>
      <c r="KKM54" s="29"/>
      <c r="KKN54" s="29"/>
      <c r="KKO54" s="29"/>
      <c r="KKP54" s="29"/>
      <c r="KKQ54" s="29"/>
      <c r="KKR54" s="29"/>
      <c r="KKS54" s="29"/>
      <c r="KKT54" s="29"/>
      <c r="KKU54" s="29"/>
      <c r="KKV54" s="29"/>
      <c r="KKW54" s="29"/>
      <c r="KKX54" s="29"/>
      <c r="KKY54" s="29"/>
      <c r="KKZ54" s="29"/>
      <c r="KLA54" s="29"/>
      <c r="KLB54" s="29"/>
      <c r="KLC54" s="29"/>
      <c r="KLD54" s="29"/>
      <c r="KLE54" s="29"/>
      <c r="KLF54" s="29"/>
      <c r="KLG54" s="29"/>
      <c r="KLH54" s="29"/>
      <c r="KLI54" s="29"/>
      <c r="KLJ54" s="29"/>
      <c r="KLK54" s="29"/>
      <c r="KLL54" s="29"/>
      <c r="KLM54" s="29"/>
      <c r="KLN54" s="29"/>
      <c r="KLO54" s="29"/>
      <c r="KLP54" s="29"/>
      <c r="KLQ54" s="29"/>
      <c r="KLR54" s="29"/>
      <c r="KLS54" s="29"/>
      <c r="KLT54" s="29"/>
      <c r="KLU54" s="29"/>
      <c r="KLV54" s="29"/>
      <c r="KLW54" s="29"/>
      <c r="KLX54" s="29"/>
      <c r="KLY54" s="29"/>
      <c r="KLZ54" s="29"/>
      <c r="KMA54" s="29"/>
      <c r="KMB54" s="29"/>
      <c r="KMC54" s="29"/>
      <c r="KMD54" s="29"/>
      <c r="KME54" s="29"/>
      <c r="KMF54" s="29"/>
      <c r="KMG54" s="29"/>
      <c r="KMH54" s="29"/>
      <c r="KMI54" s="29"/>
      <c r="KMJ54" s="29"/>
      <c r="KMK54" s="29"/>
      <c r="KML54" s="29"/>
      <c r="KMM54" s="29"/>
      <c r="KMN54" s="29"/>
      <c r="KMO54" s="29"/>
      <c r="KMP54" s="29"/>
      <c r="KMQ54" s="29"/>
      <c r="KMR54" s="29"/>
      <c r="KMS54" s="29"/>
      <c r="KMT54" s="29"/>
      <c r="KMU54" s="29"/>
      <c r="KMV54" s="29"/>
      <c r="KMW54" s="29"/>
      <c r="KMX54" s="29"/>
      <c r="KMY54" s="29"/>
      <c r="KMZ54" s="29"/>
      <c r="KNA54" s="29"/>
      <c r="KNB54" s="29"/>
      <c r="KNC54" s="29"/>
      <c r="KND54" s="29"/>
      <c r="KNE54" s="29"/>
      <c r="KNF54" s="29"/>
      <c r="KNG54" s="29"/>
      <c r="KNH54" s="29"/>
      <c r="KNI54" s="29"/>
      <c r="KNJ54" s="29"/>
      <c r="KNK54" s="29"/>
      <c r="KNL54" s="29"/>
      <c r="KNM54" s="29"/>
      <c r="KNN54" s="29"/>
      <c r="KNO54" s="29"/>
      <c r="KNP54" s="29"/>
      <c r="KNQ54" s="29"/>
      <c r="KNR54" s="29"/>
      <c r="KNS54" s="29"/>
      <c r="KNT54" s="29"/>
      <c r="KNU54" s="29"/>
      <c r="KNV54" s="29"/>
      <c r="KNW54" s="29"/>
      <c r="KNX54" s="29"/>
      <c r="KNY54" s="29"/>
      <c r="KNZ54" s="29"/>
      <c r="KOA54" s="29"/>
      <c r="KOB54" s="29"/>
      <c r="KOC54" s="29"/>
      <c r="KOD54" s="29"/>
      <c r="KOE54" s="29"/>
      <c r="KOF54" s="29"/>
      <c r="KOG54" s="29"/>
      <c r="KOH54" s="29"/>
      <c r="KOI54" s="29"/>
      <c r="KOJ54" s="29"/>
      <c r="KOK54" s="29"/>
      <c r="KOL54" s="29"/>
      <c r="KOM54" s="29"/>
      <c r="KON54" s="29"/>
      <c r="KOO54" s="29"/>
      <c r="KOP54" s="29"/>
      <c r="KOQ54" s="29"/>
      <c r="KOR54" s="29"/>
      <c r="KOS54" s="29"/>
      <c r="KOT54" s="29"/>
      <c r="KOU54" s="29"/>
      <c r="KOV54" s="29"/>
      <c r="KOW54" s="29"/>
      <c r="KOX54" s="29"/>
      <c r="KOY54" s="29"/>
      <c r="KOZ54" s="29"/>
      <c r="KPA54" s="29"/>
      <c r="KPB54" s="29"/>
      <c r="KPC54" s="29"/>
      <c r="KPD54" s="29"/>
      <c r="KPE54" s="29"/>
      <c r="KPF54" s="29"/>
      <c r="KPG54" s="29"/>
      <c r="KPH54" s="29"/>
      <c r="KPI54" s="29"/>
      <c r="KPJ54" s="29"/>
      <c r="KPK54" s="29"/>
      <c r="KPL54" s="29"/>
      <c r="KPM54" s="29"/>
      <c r="KPN54" s="29"/>
      <c r="KPO54" s="29"/>
      <c r="KPP54" s="29"/>
      <c r="KPQ54" s="29"/>
      <c r="KPR54" s="29"/>
      <c r="KPS54" s="29"/>
      <c r="KPT54" s="29"/>
      <c r="KPU54" s="29"/>
      <c r="KPV54" s="29"/>
      <c r="KPW54" s="29"/>
      <c r="KPX54" s="29"/>
      <c r="KPY54" s="29"/>
      <c r="KPZ54" s="29"/>
      <c r="KQA54" s="29"/>
      <c r="KQB54" s="29"/>
      <c r="KQC54" s="29"/>
      <c r="KQD54" s="29"/>
      <c r="KQE54" s="29"/>
      <c r="KQF54" s="29"/>
      <c r="KQG54" s="29"/>
      <c r="KQH54" s="29"/>
      <c r="KQI54" s="29"/>
      <c r="KQJ54" s="29"/>
      <c r="KQK54" s="29"/>
      <c r="KQL54" s="29"/>
      <c r="KQM54" s="29"/>
      <c r="KQN54" s="29"/>
      <c r="KQO54" s="29"/>
      <c r="KQP54" s="29"/>
      <c r="KQQ54" s="29"/>
      <c r="KQR54" s="29"/>
      <c r="KQS54" s="29"/>
      <c r="KQT54" s="29"/>
      <c r="KQU54" s="29"/>
      <c r="KQV54" s="29"/>
      <c r="KQW54" s="29"/>
      <c r="KQX54" s="29"/>
      <c r="KQY54" s="29"/>
      <c r="KQZ54" s="29"/>
      <c r="KRA54" s="29"/>
      <c r="KRB54" s="29"/>
      <c r="KRC54" s="29"/>
      <c r="KRD54" s="29"/>
      <c r="KRE54" s="29"/>
      <c r="KRF54" s="29"/>
      <c r="KRG54" s="29"/>
      <c r="KRH54" s="29"/>
      <c r="KRI54" s="29"/>
      <c r="KRJ54" s="29"/>
      <c r="KRK54" s="29"/>
      <c r="KRL54" s="29"/>
      <c r="KRM54" s="29"/>
      <c r="KRN54" s="29"/>
      <c r="KRO54" s="29"/>
      <c r="KRP54" s="29"/>
      <c r="KRQ54" s="29"/>
      <c r="KRR54" s="29"/>
      <c r="KRS54" s="29"/>
      <c r="KRT54" s="29"/>
      <c r="KRU54" s="29"/>
      <c r="KRV54" s="29"/>
      <c r="KRW54" s="29"/>
      <c r="KRX54" s="29"/>
      <c r="KRY54" s="29"/>
      <c r="KRZ54" s="29"/>
      <c r="KSA54" s="29"/>
      <c r="KSB54" s="29"/>
      <c r="KSC54" s="29"/>
      <c r="KSD54" s="29"/>
      <c r="KSE54" s="29"/>
      <c r="KSF54" s="29"/>
      <c r="KSG54" s="29"/>
      <c r="KSH54" s="29"/>
      <c r="KSI54" s="29"/>
      <c r="KSJ54" s="29"/>
      <c r="KSK54" s="29"/>
      <c r="KSL54" s="29"/>
      <c r="KSM54" s="29"/>
      <c r="KSN54" s="29"/>
      <c r="KSO54" s="29"/>
      <c r="KSP54" s="29"/>
      <c r="KSQ54" s="29"/>
      <c r="KSR54" s="29"/>
      <c r="KSS54" s="29"/>
      <c r="KST54" s="29"/>
      <c r="KSU54" s="29"/>
      <c r="KSV54" s="29"/>
      <c r="KSW54" s="29"/>
      <c r="KSX54" s="29"/>
      <c r="KSY54" s="29"/>
      <c r="KSZ54" s="29"/>
      <c r="KTA54" s="29"/>
      <c r="KTB54" s="29"/>
      <c r="KTC54" s="29"/>
      <c r="KTD54" s="29"/>
      <c r="KTE54" s="29"/>
      <c r="KTF54" s="29"/>
      <c r="KTG54" s="29"/>
      <c r="KTH54" s="29"/>
      <c r="KTI54" s="29"/>
      <c r="KTJ54" s="29"/>
      <c r="KTK54" s="29"/>
      <c r="KTL54" s="29"/>
      <c r="KTM54" s="29"/>
      <c r="KTN54" s="29"/>
      <c r="KTO54" s="29"/>
      <c r="KTP54" s="29"/>
      <c r="KTQ54" s="29"/>
      <c r="KTR54" s="29"/>
      <c r="KTS54" s="29"/>
      <c r="KTT54" s="29"/>
      <c r="KTU54" s="29"/>
      <c r="KTV54" s="29"/>
      <c r="KTW54" s="29"/>
      <c r="KTX54" s="29"/>
      <c r="KTY54" s="29"/>
      <c r="KTZ54" s="29"/>
      <c r="KUA54" s="29"/>
      <c r="KUB54" s="29"/>
      <c r="KUC54" s="29"/>
      <c r="KUD54" s="29"/>
      <c r="KUE54" s="29"/>
      <c r="KUF54" s="29"/>
      <c r="KUG54" s="29"/>
      <c r="KUH54" s="29"/>
      <c r="KUI54" s="29"/>
      <c r="KUJ54" s="29"/>
      <c r="KUK54" s="29"/>
      <c r="KUL54" s="29"/>
      <c r="KUM54" s="29"/>
      <c r="KUN54" s="29"/>
      <c r="KUO54" s="29"/>
      <c r="KUP54" s="29"/>
      <c r="KUQ54" s="29"/>
      <c r="KUR54" s="29"/>
      <c r="KUS54" s="29"/>
      <c r="KUT54" s="29"/>
      <c r="KUU54" s="29"/>
      <c r="KUV54" s="29"/>
      <c r="KUW54" s="29"/>
      <c r="KUX54" s="29"/>
      <c r="KUY54" s="29"/>
      <c r="KUZ54" s="29"/>
      <c r="KVA54" s="29"/>
      <c r="KVB54" s="29"/>
      <c r="KVC54" s="29"/>
      <c r="KVD54" s="29"/>
      <c r="KVE54" s="29"/>
      <c r="KVF54" s="29"/>
      <c r="KVG54" s="29"/>
      <c r="KVH54" s="29"/>
      <c r="KVI54" s="29"/>
      <c r="KVJ54" s="29"/>
      <c r="KVK54" s="29"/>
      <c r="KVL54" s="29"/>
      <c r="KVM54" s="29"/>
      <c r="KVN54" s="29"/>
      <c r="KVO54" s="29"/>
      <c r="KVP54" s="29"/>
      <c r="KVQ54" s="29"/>
      <c r="KVR54" s="29"/>
      <c r="KVS54" s="29"/>
      <c r="KVT54" s="29"/>
      <c r="KVU54" s="29"/>
      <c r="KVV54" s="29"/>
      <c r="KVW54" s="29"/>
      <c r="KVX54" s="29"/>
      <c r="KVY54" s="29"/>
      <c r="KVZ54" s="29"/>
      <c r="KWA54" s="29"/>
      <c r="KWB54" s="29"/>
      <c r="KWC54" s="29"/>
      <c r="KWD54" s="29"/>
      <c r="KWE54" s="29"/>
      <c r="KWF54" s="29"/>
      <c r="KWG54" s="29"/>
      <c r="KWH54" s="29"/>
      <c r="KWI54" s="29"/>
      <c r="KWJ54" s="29"/>
      <c r="KWK54" s="29"/>
      <c r="KWL54" s="29"/>
      <c r="KWM54" s="29"/>
      <c r="KWN54" s="29"/>
      <c r="KWO54" s="29"/>
      <c r="KWP54" s="29"/>
      <c r="KWQ54" s="29"/>
      <c r="KWR54" s="29"/>
      <c r="KWS54" s="29"/>
      <c r="KWT54" s="29"/>
      <c r="KWU54" s="29"/>
      <c r="KWV54" s="29"/>
      <c r="KWW54" s="29"/>
      <c r="KWX54" s="29"/>
      <c r="KWY54" s="29"/>
      <c r="KWZ54" s="29"/>
      <c r="KXA54" s="29"/>
      <c r="KXB54" s="29"/>
      <c r="KXC54" s="29"/>
      <c r="KXD54" s="29"/>
      <c r="KXE54" s="29"/>
      <c r="KXF54" s="29"/>
      <c r="KXG54" s="29"/>
      <c r="KXH54" s="29"/>
      <c r="KXI54" s="29"/>
      <c r="KXJ54" s="29"/>
      <c r="KXK54" s="29"/>
      <c r="KXL54" s="29"/>
      <c r="KXM54" s="29"/>
      <c r="KXN54" s="29"/>
      <c r="KXO54" s="29"/>
      <c r="KXP54" s="29"/>
      <c r="KXQ54" s="29"/>
      <c r="KXR54" s="29"/>
      <c r="KXS54" s="29"/>
      <c r="KXT54" s="29"/>
      <c r="KXU54" s="29"/>
      <c r="KXV54" s="29"/>
      <c r="KXW54" s="29"/>
      <c r="KXX54" s="29"/>
      <c r="KXY54" s="29"/>
      <c r="KXZ54" s="29"/>
      <c r="KYA54" s="29"/>
      <c r="KYB54" s="29"/>
      <c r="KYC54" s="29"/>
      <c r="KYD54" s="29"/>
      <c r="KYE54" s="29"/>
      <c r="KYF54" s="29"/>
      <c r="KYG54" s="29"/>
      <c r="KYH54" s="29"/>
      <c r="KYI54" s="29"/>
      <c r="KYJ54" s="29"/>
      <c r="KYK54" s="29"/>
      <c r="KYL54" s="29"/>
      <c r="KYM54" s="29"/>
      <c r="KYN54" s="29"/>
      <c r="KYO54" s="29"/>
      <c r="KYP54" s="29"/>
      <c r="KYQ54" s="29"/>
      <c r="KYR54" s="29"/>
      <c r="KYS54" s="29"/>
      <c r="KYT54" s="29"/>
      <c r="KYU54" s="29"/>
      <c r="KYV54" s="29"/>
      <c r="KYW54" s="29"/>
      <c r="KYX54" s="29"/>
      <c r="KYY54" s="29"/>
      <c r="KYZ54" s="29"/>
      <c r="KZA54" s="29"/>
      <c r="KZB54" s="29"/>
      <c r="KZC54" s="29"/>
      <c r="KZD54" s="29"/>
      <c r="KZE54" s="29"/>
      <c r="KZF54" s="29"/>
      <c r="KZG54" s="29"/>
      <c r="KZH54" s="29"/>
      <c r="KZI54" s="29"/>
      <c r="KZJ54" s="29"/>
      <c r="KZK54" s="29"/>
      <c r="KZL54" s="29"/>
      <c r="KZM54" s="29"/>
      <c r="KZN54" s="29"/>
      <c r="KZO54" s="29"/>
      <c r="KZP54" s="29"/>
      <c r="KZQ54" s="29"/>
      <c r="KZR54" s="29"/>
      <c r="KZS54" s="29"/>
      <c r="KZT54" s="29"/>
      <c r="KZU54" s="29"/>
      <c r="KZV54" s="29"/>
      <c r="KZW54" s="29"/>
      <c r="KZX54" s="29"/>
      <c r="KZY54" s="29"/>
      <c r="KZZ54" s="29"/>
      <c r="LAA54" s="29"/>
      <c r="LAB54" s="29"/>
      <c r="LAC54" s="29"/>
      <c r="LAD54" s="29"/>
      <c r="LAE54" s="29"/>
      <c r="LAF54" s="29"/>
      <c r="LAG54" s="29"/>
      <c r="LAH54" s="29"/>
      <c r="LAI54" s="29"/>
      <c r="LAJ54" s="29"/>
      <c r="LAK54" s="29"/>
      <c r="LAL54" s="29"/>
      <c r="LAM54" s="29"/>
      <c r="LAN54" s="29"/>
      <c r="LAO54" s="29"/>
      <c r="LAP54" s="29"/>
      <c r="LAQ54" s="29"/>
      <c r="LAR54" s="29"/>
      <c r="LAS54" s="29"/>
      <c r="LAT54" s="29"/>
      <c r="LAU54" s="29"/>
      <c r="LAV54" s="29"/>
      <c r="LAW54" s="29"/>
      <c r="LAX54" s="29"/>
      <c r="LAY54" s="29"/>
      <c r="LAZ54" s="29"/>
      <c r="LBA54" s="29"/>
      <c r="LBB54" s="29"/>
      <c r="LBC54" s="29"/>
      <c r="LBD54" s="29"/>
      <c r="LBE54" s="29"/>
      <c r="LBF54" s="29"/>
      <c r="LBG54" s="29"/>
      <c r="LBH54" s="29"/>
      <c r="LBI54" s="29"/>
      <c r="LBJ54" s="29"/>
      <c r="LBK54" s="29"/>
      <c r="LBL54" s="29"/>
      <c r="LBM54" s="29"/>
      <c r="LBN54" s="29"/>
      <c r="LBO54" s="29"/>
      <c r="LBP54" s="29"/>
      <c r="LBQ54" s="29"/>
      <c r="LBR54" s="29"/>
      <c r="LBS54" s="29"/>
      <c r="LBT54" s="29"/>
      <c r="LBU54" s="29"/>
      <c r="LBV54" s="29"/>
      <c r="LBW54" s="29"/>
      <c r="LBX54" s="29"/>
      <c r="LBY54" s="29"/>
      <c r="LBZ54" s="29"/>
      <c r="LCA54" s="29"/>
      <c r="LCB54" s="29"/>
      <c r="LCC54" s="29"/>
      <c r="LCD54" s="29"/>
      <c r="LCE54" s="29"/>
      <c r="LCF54" s="29"/>
      <c r="LCG54" s="29"/>
      <c r="LCH54" s="29"/>
      <c r="LCI54" s="29"/>
      <c r="LCJ54" s="29"/>
      <c r="LCK54" s="29"/>
      <c r="LCL54" s="29"/>
      <c r="LCM54" s="29"/>
      <c r="LCN54" s="29"/>
      <c r="LCO54" s="29"/>
      <c r="LCP54" s="29"/>
      <c r="LCQ54" s="29"/>
      <c r="LCR54" s="29"/>
      <c r="LCS54" s="29"/>
      <c r="LCT54" s="29"/>
      <c r="LCU54" s="29"/>
      <c r="LCV54" s="29"/>
      <c r="LCW54" s="29"/>
      <c r="LCX54" s="29"/>
      <c r="LCY54" s="29"/>
      <c r="LCZ54" s="29"/>
      <c r="LDA54" s="29"/>
      <c r="LDB54" s="29"/>
      <c r="LDC54" s="29"/>
      <c r="LDD54" s="29"/>
      <c r="LDE54" s="29"/>
      <c r="LDF54" s="29"/>
      <c r="LDG54" s="29"/>
      <c r="LDH54" s="29"/>
      <c r="LDI54" s="29"/>
      <c r="LDJ54" s="29"/>
      <c r="LDK54" s="29"/>
      <c r="LDL54" s="29"/>
      <c r="LDM54" s="29"/>
      <c r="LDN54" s="29"/>
      <c r="LDO54" s="29"/>
      <c r="LDP54" s="29"/>
      <c r="LDQ54" s="29"/>
      <c r="LDR54" s="29"/>
      <c r="LDS54" s="29"/>
      <c r="LDT54" s="29"/>
      <c r="LDU54" s="29"/>
      <c r="LDV54" s="29"/>
      <c r="LDW54" s="29"/>
      <c r="LDX54" s="29"/>
      <c r="LDY54" s="29"/>
      <c r="LDZ54" s="29"/>
      <c r="LEA54" s="29"/>
      <c r="LEB54" s="29"/>
      <c r="LEC54" s="29"/>
      <c r="LED54" s="29"/>
      <c r="LEE54" s="29"/>
      <c r="LEF54" s="29"/>
      <c r="LEG54" s="29"/>
      <c r="LEH54" s="29"/>
      <c r="LEI54" s="29"/>
      <c r="LEJ54" s="29"/>
      <c r="LEK54" s="29"/>
      <c r="LEL54" s="29"/>
      <c r="LEM54" s="29"/>
      <c r="LEN54" s="29"/>
      <c r="LEO54" s="29"/>
      <c r="LEP54" s="29"/>
      <c r="LEQ54" s="29"/>
      <c r="LER54" s="29"/>
      <c r="LES54" s="29"/>
      <c r="LET54" s="29"/>
      <c r="LEU54" s="29"/>
      <c r="LEV54" s="29"/>
      <c r="LEW54" s="29"/>
      <c r="LEX54" s="29"/>
      <c r="LEY54" s="29"/>
      <c r="LEZ54" s="29"/>
      <c r="LFA54" s="29"/>
      <c r="LFB54" s="29"/>
      <c r="LFC54" s="29"/>
      <c r="LFD54" s="29"/>
      <c r="LFE54" s="29"/>
      <c r="LFF54" s="29"/>
      <c r="LFG54" s="29"/>
      <c r="LFH54" s="29"/>
      <c r="LFI54" s="29"/>
      <c r="LFJ54" s="29"/>
      <c r="LFK54" s="29"/>
      <c r="LFL54" s="29"/>
      <c r="LFM54" s="29"/>
      <c r="LFN54" s="29"/>
      <c r="LFO54" s="29"/>
      <c r="LFP54" s="29"/>
      <c r="LFQ54" s="29"/>
      <c r="LFR54" s="29"/>
      <c r="LFS54" s="29"/>
      <c r="LFT54" s="29"/>
      <c r="LFU54" s="29"/>
      <c r="LFV54" s="29"/>
      <c r="LFW54" s="29"/>
      <c r="LFX54" s="29"/>
      <c r="LFY54" s="29"/>
      <c r="LFZ54" s="29"/>
      <c r="LGA54" s="29"/>
      <c r="LGB54" s="29"/>
      <c r="LGC54" s="29"/>
      <c r="LGD54" s="29"/>
      <c r="LGE54" s="29"/>
      <c r="LGF54" s="29"/>
      <c r="LGG54" s="29"/>
      <c r="LGH54" s="29"/>
      <c r="LGI54" s="29"/>
      <c r="LGJ54" s="29"/>
      <c r="LGK54" s="29"/>
      <c r="LGL54" s="29"/>
      <c r="LGM54" s="29"/>
      <c r="LGN54" s="29"/>
      <c r="LGO54" s="29"/>
      <c r="LGP54" s="29"/>
      <c r="LGQ54" s="29"/>
      <c r="LGR54" s="29"/>
      <c r="LGS54" s="29"/>
      <c r="LGT54" s="29"/>
      <c r="LGU54" s="29"/>
      <c r="LGV54" s="29"/>
      <c r="LGW54" s="29"/>
      <c r="LGX54" s="29"/>
      <c r="LGY54" s="29"/>
      <c r="LGZ54" s="29"/>
      <c r="LHA54" s="29"/>
      <c r="LHB54" s="29"/>
      <c r="LHC54" s="29"/>
      <c r="LHD54" s="29"/>
      <c r="LHE54" s="29"/>
      <c r="LHF54" s="29"/>
      <c r="LHG54" s="29"/>
      <c r="LHH54" s="29"/>
      <c r="LHI54" s="29"/>
      <c r="LHJ54" s="29"/>
      <c r="LHK54" s="29"/>
      <c r="LHL54" s="29"/>
      <c r="LHM54" s="29"/>
      <c r="LHN54" s="29"/>
      <c r="LHO54" s="29"/>
      <c r="LHP54" s="29"/>
      <c r="LHQ54" s="29"/>
      <c r="LHR54" s="29"/>
      <c r="LHS54" s="29"/>
      <c r="LHT54" s="29"/>
      <c r="LHU54" s="29"/>
      <c r="LHV54" s="29"/>
      <c r="LHW54" s="29"/>
      <c r="LHX54" s="29"/>
      <c r="LHY54" s="29"/>
      <c r="LHZ54" s="29"/>
      <c r="LIA54" s="29"/>
      <c r="LIB54" s="29"/>
      <c r="LIC54" s="29"/>
      <c r="LID54" s="29"/>
      <c r="LIE54" s="29"/>
      <c r="LIF54" s="29"/>
      <c r="LIG54" s="29"/>
      <c r="LIH54" s="29"/>
      <c r="LII54" s="29"/>
      <c r="LIJ54" s="29"/>
      <c r="LIK54" s="29"/>
      <c r="LIL54" s="29"/>
      <c r="LIM54" s="29"/>
      <c r="LIN54" s="29"/>
      <c r="LIO54" s="29"/>
      <c r="LIP54" s="29"/>
      <c r="LIQ54" s="29"/>
      <c r="LIR54" s="29"/>
      <c r="LIS54" s="29"/>
      <c r="LIT54" s="29"/>
      <c r="LIU54" s="29"/>
      <c r="LIV54" s="29"/>
      <c r="LIW54" s="29"/>
      <c r="LIX54" s="29"/>
      <c r="LIY54" s="29"/>
      <c r="LIZ54" s="29"/>
      <c r="LJA54" s="29"/>
      <c r="LJB54" s="29"/>
      <c r="LJC54" s="29"/>
      <c r="LJD54" s="29"/>
      <c r="LJE54" s="29"/>
      <c r="LJF54" s="29"/>
      <c r="LJG54" s="29"/>
      <c r="LJH54" s="29"/>
      <c r="LJI54" s="29"/>
      <c r="LJJ54" s="29"/>
      <c r="LJK54" s="29"/>
      <c r="LJL54" s="29"/>
      <c r="LJM54" s="29"/>
      <c r="LJN54" s="29"/>
      <c r="LJO54" s="29"/>
      <c r="LJP54" s="29"/>
      <c r="LJQ54" s="29"/>
      <c r="LJR54" s="29"/>
      <c r="LJS54" s="29"/>
      <c r="LJT54" s="29"/>
      <c r="LJU54" s="29"/>
      <c r="LJV54" s="29"/>
      <c r="LJW54" s="29"/>
      <c r="LJX54" s="29"/>
      <c r="LJY54" s="29"/>
      <c r="LJZ54" s="29"/>
      <c r="LKA54" s="29"/>
      <c r="LKB54" s="29"/>
      <c r="LKC54" s="29"/>
      <c r="LKD54" s="29"/>
      <c r="LKE54" s="29"/>
      <c r="LKF54" s="29"/>
      <c r="LKG54" s="29"/>
      <c r="LKH54" s="29"/>
      <c r="LKI54" s="29"/>
      <c r="LKJ54" s="29"/>
      <c r="LKK54" s="29"/>
      <c r="LKL54" s="29"/>
      <c r="LKM54" s="29"/>
      <c r="LKN54" s="29"/>
      <c r="LKO54" s="29"/>
      <c r="LKP54" s="29"/>
      <c r="LKQ54" s="29"/>
      <c r="LKR54" s="29"/>
      <c r="LKS54" s="29"/>
      <c r="LKT54" s="29"/>
      <c r="LKU54" s="29"/>
      <c r="LKV54" s="29"/>
      <c r="LKW54" s="29"/>
      <c r="LKX54" s="29"/>
      <c r="LKY54" s="29"/>
      <c r="LKZ54" s="29"/>
      <c r="LLA54" s="29"/>
      <c r="LLB54" s="29"/>
      <c r="LLC54" s="29"/>
      <c r="LLD54" s="29"/>
      <c r="LLE54" s="29"/>
      <c r="LLF54" s="29"/>
      <c r="LLG54" s="29"/>
      <c r="LLH54" s="29"/>
      <c r="LLI54" s="29"/>
      <c r="LLJ54" s="29"/>
      <c r="LLK54" s="29"/>
      <c r="LLL54" s="29"/>
      <c r="LLM54" s="29"/>
      <c r="LLN54" s="29"/>
      <c r="LLO54" s="29"/>
      <c r="LLP54" s="29"/>
      <c r="LLQ54" s="29"/>
      <c r="LLR54" s="29"/>
      <c r="LLS54" s="29"/>
      <c r="LLT54" s="29"/>
      <c r="LLU54" s="29"/>
      <c r="LLV54" s="29"/>
      <c r="LLW54" s="29"/>
      <c r="LLX54" s="29"/>
      <c r="LLY54" s="29"/>
      <c r="LLZ54" s="29"/>
      <c r="LMA54" s="29"/>
      <c r="LMB54" s="29"/>
      <c r="LMC54" s="29"/>
      <c r="LMD54" s="29"/>
      <c r="LME54" s="29"/>
      <c r="LMF54" s="29"/>
      <c r="LMG54" s="29"/>
      <c r="LMH54" s="29"/>
      <c r="LMI54" s="29"/>
      <c r="LMJ54" s="29"/>
      <c r="LMK54" s="29"/>
      <c r="LML54" s="29"/>
      <c r="LMM54" s="29"/>
      <c r="LMN54" s="29"/>
      <c r="LMO54" s="29"/>
      <c r="LMP54" s="29"/>
      <c r="LMQ54" s="29"/>
      <c r="LMR54" s="29"/>
      <c r="LMS54" s="29"/>
      <c r="LMT54" s="29"/>
      <c r="LMU54" s="29"/>
      <c r="LMV54" s="29"/>
      <c r="LMW54" s="29"/>
      <c r="LMX54" s="29"/>
      <c r="LMY54" s="29"/>
      <c r="LMZ54" s="29"/>
      <c r="LNA54" s="29"/>
      <c r="LNB54" s="29"/>
      <c r="LNC54" s="29"/>
      <c r="LND54" s="29"/>
      <c r="LNE54" s="29"/>
      <c r="LNF54" s="29"/>
      <c r="LNG54" s="29"/>
      <c r="LNH54" s="29"/>
      <c r="LNI54" s="29"/>
      <c r="LNJ54" s="29"/>
      <c r="LNK54" s="29"/>
      <c r="LNL54" s="29"/>
      <c r="LNM54" s="29"/>
      <c r="LNN54" s="29"/>
      <c r="LNO54" s="29"/>
      <c r="LNP54" s="29"/>
      <c r="LNQ54" s="29"/>
      <c r="LNR54" s="29"/>
      <c r="LNS54" s="29"/>
      <c r="LNT54" s="29"/>
      <c r="LNU54" s="29"/>
      <c r="LNV54" s="29"/>
      <c r="LNW54" s="29"/>
      <c r="LNX54" s="29"/>
      <c r="LNY54" s="29"/>
      <c r="LNZ54" s="29"/>
      <c r="LOA54" s="29"/>
      <c r="LOB54" s="29"/>
      <c r="LOC54" s="29"/>
      <c r="LOD54" s="29"/>
      <c r="LOE54" s="29"/>
      <c r="LOF54" s="29"/>
      <c r="LOG54" s="29"/>
      <c r="LOH54" s="29"/>
      <c r="LOI54" s="29"/>
      <c r="LOJ54" s="29"/>
      <c r="LOK54" s="29"/>
      <c r="LOL54" s="29"/>
      <c r="LOM54" s="29"/>
      <c r="LON54" s="29"/>
      <c r="LOO54" s="29"/>
      <c r="LOP54" s="29"/>
      <c r="LOQ54" s="29"/>
      <c r="LOR54" s="29"/>
      <c r="LOS54" s="29"/>
      <c r="LOT54" s="29"/>
      <c r="LOU54" s="29"/>
      <c r="LOV54" s="29"/>
      <c r="LOW54" s="29"/>
      <c r="LOX54" s="29"/>
      <c r="LOY54" s="29"/>
      <c r="LOZ54" s="29"/>
      <c r="LPA54" s="29"/>
      <c r="LPB54" s="29"/>
      <c r="LPC54" s="29"/>
      <c r="LPD54" s="29"/>
      <c r="LPE54" s="29"/>
      <c r="LPF54" s="29"/>
      <c r="LPG54" s="29"/>
      <c r="LPH54" s="29"/>
      <c r="LPI54" s="29"/>
      <c r="LPJ54" s="29"/>
      <c r="LPK54" s="29"/>
      <c r="LPL54" s="29"/>
      <c r="LPM54" s="29"/>
      <c r="LPN54" s="29"/>
      <c r="LPO54" s="29"/>
      <c r="LPP54" s="29"/>
      <c r="LPQ54" s="29"/>
      <c r="LPR54" s="29"/>
      <c r="LPS54" s="29"/>
      <c r="LPT54" s="29"/>
      <c r="LPU54" s="29"/>
      <c r="LPV54" s="29"/>
      <c r="LPW54" s="29"/>
      <c r="LPX54" s="29"/>
      <c r="LPY54" s="29"/>
      <c r="LPZ54" s="29"/>
      <c r="LQA54" s="29"/>
      <c r="LQB54" s="29"/>
      <c r="LQC54" s="29"/>
      <c r="LQD54" s="29"/>
      <c r="LQE54" s="29"/>
      <c r="LQF54" s="29"/>
      <c r="LQG54" s="29"/>
      <c r="LQH54" s="29"/>
      <c r="LQI54" s="29"/>
      <c r="LQJ54" s="29"/>
      <c r="LQK54" s="29"/>
      <c r="LQL54" s="29"/>
      <c r="LQM54" s="29"/>
      <c r="LQN54" s="29"/>
      <c r="LQO54" s="29"/>
      <c r="LQP54" s="29"/>
      <c r="LQQ54" s="29"/>
      <c r="LQR54" s="29"/>
      <c r="LQS54" s="29"/>
      <c r="LQT54" s="29"/>
      <c r="LQU54" s="29"/>
      <c r="LQV54" s="29"/>
      <c r="LQW54" s="29"/>
      <c r="LQX54" s="29"/>
      <c r="LQY54" s="29"/>
      <c r="LQZ54" s="29"/>
      <c r="LRA54" s="29"/>
      <c r="LRB54" s="29"/>
      <c r="LRC54" s="29"/>
      <c r="LRD54" s="29"/>
      <c r="LRE54" s="29"/>
      <c r="LRF54" s="29"/>
      <c r="LRG54" s="29"/>
      <c r="LRH54" s="29"/>
      <c r="LRI54" s="29"/>
      <c r="LRJ54" s="29"/>
      <c r="LRK54" s="29"/>
      <c r="LRL54" s="29"/>
      <c r="LRM54" s="29"/>
      <c r="LRN54" s="29"/>
      <c r="LRO54" s="29"/>
      <c r="LRP54" s="29"/>
      <c r="LRQ54" s="29"/>
      <c r="LRR54" s="29"/>
      <c r="LRS54" s="29"/>
      <c r="LRT54" s="29"/>
      <c r="LRU54" s="29"/>
      <c r="LRV54" s="29"/>
      <c r="LRW54" s="29"/>
      <c r="LRX54" s="29"/>
      <c r="LRY54" s="29"/>
      <c r="LRZ54" s="29"/>
      <c r="LSA54" s="29"/>
      <c r="LSB54" s="29"/>
      <c r="LSC54" s="29"/>
      <c r="LSD54" s="29"/>
      <c r="LSE54" s="29"/>
      <c r="LSF54" s="29"/>
      <c r="LSG54" s="29"/>
      <c r="LSH54" s="29"/>
      <c r="LSI54" s="29"/>
      <c r="LSJ54" s="29"/>
      <c r="LSK54" s="29"/>
      <c r="LSL54" s="29"/>
      <c r="LSM54" s="29"/>
      <c r="LSN54" s="29"/>
      <c r="LSO54" s="29"/>
      <c r="LSP54" s="29"/>
      <c r="LSQ54" s="29"/>
      <c r="LSR54" s="29"/>
      <c r="LSS54" s="29"/>
      <c r="LST54" s="29"/>
      <c r="LSU54" s="29"/>
      <c r="LSV54" s="29"/>
      <c r="LSW54" s="29"/>
      <c r="LSX54" s="29"/>
      <c r="LSY54" s="29"/>
      <c r="LSZ54" s="29"/>
      <c r="LTA54" s="29"/>
      <c r="LTB54" s="29"/>
      <c r="LTC54" s="29"/>
      <c r="LTD54" s="29"/>
      <c r="LTE54" s="29"/>
      <c r="LTF54" s="29"/>
      <c r="LTG54" s="29"/>
      <c r="LTH54" s="29"/>
      <c r="LTI54" s="29"/>
      <c r="LTJ54" s="29"/>
      <c r="LTK54" s="29"/>
      <c r="LTL54" s="29"/>
      <c r="LTM54" s="29"/>
      <c r="LTN54" s="29"/>
      <c r="LTO54" s="29"/>
      <c r="LTP54" s="29"/>
      <c r="LTQ54" s="29"/>
      <c r="LTR54" s="29"/>
      <c r="LTS54" s="29"/>
      <c r="LTT54" s="29"/>
      <c r="LTU54" s="29"/>
      <c r="LTV54" s="29"/>
      <c r="LTW54" s="29"/>
      <c r="LTX54" s="29"/>
      <c r="LTY54" s="29"/>
      <c r="LTZ54" s="29"/>
      <c r="LUA54" s="29"/>
      <c r="LUB54" s="29"/>
      <c r="LUC54" s="29"/>
      <c r="LUD54" s="29"/>
      <c r="LUE54" s="29"/>
      <c r="LUF54" s="29"/>
      <c r="LUG54" s="29"/>
      <c r="LUH54" s="29"/>
      <c r="LUI54" s="29"/>
      <c r="LUJ54" s="29"/>
      <c r="LUK54" s="29"/>
      <c r="LUL54" s="29"/>
      <c r="LUM54" s="29"/>
      <c r="LUN54" s="29"/>
      <c r="LUO54" s="29"/>
      <c r="LUP54" s="29"/>
      <c r="LUQ54" s="29"/>
      <c r="LUR54" s="29"/>
      <c r="LUS54" s="29"/>
      <c r="LUT54" s="29"/>
      <c r="LUU54" s="29"/>
      <c r="LUV54" s="29"/>
      <c r="LUW54" s="29"/>
      <c r="LUX54" s="29"/>
      <c r="LUY54" s="29"/>
      <c r="LUZ54" s="29"/>
      <c r="LVA54" s="29"/>
      <c r="LVB54" s="29"/>
      <c r="LVC54" s="29"/>
      <c r="LVD54" s="29"/>
      <c r="LVE54" s="29"/>
      <c r="LVF54" s="29"/>
      <c r="LVG54" s="29"/>
      <c r="LVH54" s="29"/>
      <c r="LVI54" s="29"/>
      <c r="LVJ54" s="29"/>
      <c r="LVK54" s="29"/>
      <c r="LVL54" s="29"/>
      <c r="LVM54" s="29"/>
      <c r="LVN54" s="29"/>
      <c r="LVO54" s="29"/>
      <c r="LVP54" s="29"/>
      <c r="LVQ54" s="29"/>
      <c r="LVR54" s="29"/>
      <c r="LVS54" s="29"/>
      <c r="LVT54" s="29"/>
      <c r="LVU54" s="29"/>
      <c r="LVV54" s="29"/>
      <c r="LVW54" s="29"/>
      <c r="LVX54" s="29"/>
      <c r="LVY54" s="29"/>
      <c r="LVZ54" s="29"/>
      <c r="LWA54" s="29"/>
      <c r="LWB54" s="29"/>
      <c r="LWC54" s="29"/>
      <c r="LWD54" s="29"/>
      <c r="LWE54" s="29"/>
      <c r="LWF54" s="29"/>
      <c r="LWG54" s="29"/>
      <c r="LWH54" s="29"/>
      <c r="LWI54" s="29"/>
      <c r="LWJ54" s="29"/>
      <c r="LWK54" s="29"/>
      <c r="LWL54" s="29"/>
      <c r="LWM54" s="29"/>
      <c r="LWN54" s="29"/>
      <c r="LWO54" s="29"/>
      <c r="LWP54" s="29"/>
      <c r="LWQ54" s="29"/>
      <c r="LWR54" s="29"/>
      <c r="LWS54" s="29"/>
      <c r="LWT54" s="29"/>
      <c r="LWU54" s="29"/>
      <c r="LWV54" s="29"/>
      <c r="LWW54" s="29"/>
      <c r="LWX54" s="29"/>
      <c r="LWY54" s="29"/>
      <c r="LWZ54" s="29"/>
      <c r="LXA54" s="29"/>
      <c r="LXB54" s="29"/>
      <c r="LXC54" s="29"/>
      <c r="LXD54" s="29"/>
      <c r="LXE54" s="29"/>
      <c r="LXF54" s="29"/>
      <c r="LXG54" s="29"/>
      <c r="LXH54" s="29"/>
      <c r="LXI54" s="29"/>
      <c r="LXJ54" s="29"/>
      <c r="LXK54" s="29"/>
      <c r="LXL54" s="29"/>
      <c r="LXM54" s="29"/>
      <c r="LXN54" s="29"/>
      <c r="LXO54" s="29"/>
      <c r="LXP54" s="29"/>
      <c r="LXQ54" s="29"/>
      <c r="LXR54" s="29"/>
      <c r="LXS54" s="29"/>
      <c r="LXT54" s="29"/>
      <c r="LXU54" s="29"/>
      <c r="LXV54" s="29"/>
      <c r="LXW54" s="29"/>
      <c r="LXX54" s="29"/>
      <c r="LXY54" s="29"/>
      <c r="LXZ54" s="29"/>
      <c r="LYA54" s="29"/>
      <c r="LYB54" s="29"/>
      <c r="LYC54" s="29"/>
      <c r="LYD54" s="29"/>
      <c r="LYE54" s="29"/>
      <c r="LYF54" s="29"/>
      <c r="LYG54" s="29"/>
      <c r="LYH54" s="29"/>
      <c r="LYI54" s="29"/>
      <c r="LYJ54" s="29"/>
      <c r="LYK54" s="29"/>
      <c r="LYL54" s="29"/>
      <c r="LYM54" s="29"/>
      <c r="LYN54" s="29"/>
      <c r="LYO54" s="29"/>
      <c r="LYP54" s="29"/>
      <c r="LYQ54" s="29"/>
      <c r="LYR54" s="29"/>
      <c r="LYS54" s="29"/>
      <c r="LYT54" s="29"/>
      <c r="LYU54" s="29"/>
      <c r="LYV54" s="29"/>
      <c r="LYW54" s="29"/>
      <c r="LYX54" s="29"/>
      <c r="LYY54" s="29"/>
      <c r="LYZ54" s="29"/>
      <c r="LZA54" s="29"/>
      <c r="LZB54" s="29"/>
      <c r="LZC54" s="29"/>
      <c r="LZD54" s="29"/>
      <c r="LZE54" s="29"/>
      <c r="LZF54" s="29"/>
      <c r="LZG54" s="29"/>
      <c r="LZH54" s="29"/>
      <c r="LZI54" s="29"/>
      <c r="LZJ54" s="29"/>
      <c r="LZK54" s="29"/>
      <c r="LZL54" s="29"/>
      <c r="LZM54" s="29"/>
      <c r="LZN54" s="29"/>
      <c r="LZO54" s="29"/>
      <c r="LZP54" s="29"/>
      <c r="LZQ54" s="29"/>
      <c r="LZR54" s="29"/>
      <c r="LZS54" s="29"/>
      <c r="LZT54" s="29"/>
      <c r="LZU54" s="29"/>
      <c r="LZV54" s="29"/>
      <c r="LZW54" s="29"/>
      <c r="LZX54" s="29"/>
      <c r="LZY54" s="29"/>
      <c r="LZZ54" s="29"/>
      <c r="MAA54" s="29"/>
      <c r="MAB54" s="29"/>
      <c r="MAC54" s="29"/>
      <c r="MAD54" s="29"/>
      <c r="MAE54" s="29"/>
      <c r="MAF54" s="29"/>
      <c r="MAG54" s="29"/>
      <c r="MAH54" s="29"/>
      <c r="MAI54" s="29"/>
      <c r="MAJ54" s="29"/>
      <c r="MAK54" s="29"/>
      <c r="MAL54" s="29"/>
      <c r="MAM54" s="29"/>
      <c r="MAN54" s="29"/>
      <c r="MAO54" s="29"/>
      <c r="MAP54" s="29"/>
      <c r="MAQ54" s="29"/>
      <c r="MAR54" s="29"/>
      <c r="MAS54" s="29"/>
      <c r="MAT54" s="29"/>
      <c r="MAU54" s="29"/>
      <c r="MAV54" s="29"/>
      <c r="MAW54" s="29"/>
      <c r="MAX54" s="29"/>
      <c r="MAY54" s="29"/>
      <c r="MAZ54" s="29"/>
      <c r="MBA54" s="29"/>
      <c r="MBB54" s="29"/>
      <c r="MBC54" s="29"/>
      <c r="MBD54" s="29"/>
      <c r="MBE54" s="29"/>
      <c r="MBF54" s="29"/>
      <c r="MBG54" s="29"/>
      <c r="MBH54" s="29"/>
      <c r="MBI54" s="29"/>
      <c r="MBJ54" s="29"/>
      <c r="MBK54" s="29"/>
      <c r="MBL54" s="29"/>
      <c r="MBM54" s="29"/>
      <c r="MBN54" s="29"/>
      <c r="MBO54" s="29"/>
      <c r="MBP54" s="29"/>
      <c r="MBQ54" s="29"/>
      <c r="MBR54" s="29"/>
      <c r="MBS54" s="29"/>
      <c r="MBT54" s="29"/>
      <c r="MBU54" s="29"/>
      <c r="MBV54" s="29"/>
      <c r="MBW54" s="29"/>
      <c r="MBX54" s="29"/>
      <c r="MBY54" s="29"/>
      <c r="MBZ54" s="29"/>
      <c r="MCA54" s="29"/>
      <c r="MCB54" s="29"/>
      <c r="MCC54" s="29"/>
      <c r="MCD54" s="29"/>
      <c r="MCE54" s="29"/>
      <c r="MCF54" s="29"/>
      <c r="MCG54" s="29"/>
      <c r="MCH54" s="29"/>
      <c r="MCI54" s="29"/>
      <c r="MCJ54" s="29"/>
      <c r="MCK54" s="29"/>
      <c r="MCL54" s="29"/>
      <c r="MCM54" s="29"/>
      <c r="MCN54" s="29"/>
      <c r="MCO54" s="29"/>
      <c r="MCP54" s="29"/>
      <c r="MCQ54" s="29"/>
      <c r="MCR54" s="29"/>
      <c r="MCS54" s="29"/>
      <c r="MCT54" s="29"/>
      <c r="MCU54" s="29"/>
      <c r="MCV54" s="29"/>
      <c r="MCW54" s="29"/>
      <c r="MCX54" s="29"/>
      <c r="MCY54" s="29"/>
      <c r="MCZ54" s="29"/>
      <c r="MDA54" s="29"/>
      <c r="MDB54" s="29"/>
      <c r="MDC54" s="29"/>
      <c r="MDD54" s="29"/>
      <c r="MDE54" s="29"/>
      <c r="MDF54" s="29"/>
      <c r="MDG54" s="29"/>
      <c r="MDH54" s="29"/>
      <c r="MDI54" s="29"/>
      <c r="MDJ54" s="29"/>
      <c r="MDK54" s="29"/>
      <c r="MDL54" s="29"/>
      <c r="MDM54" s="29"/>
      <c r="MDN54" s="29"/>
      <c r="MDO54" s="29"/>
      <c r="MDP54" s="29"/>
      <c r="MDQ54" s="29"/>
      <c r="MDR54" s="29"/>
      <c r="MDS54" s="29"/>
      <c r="MDT54" s="29"/>
      <c r="MDU54" s="29"/>
      <c r="MDV54" s="29"/>
      <c r="MDW54" s="29"/>
      <c r="MDX54" s="29"/>
      <c r="MDY54" s="29"/>
      <c r="MDZ54" s="29"/>
      <c r="MEA54" s="29"/>
      <c r="MEB54" s="29"/>
      <c r="MEC54" s="29"/>
      <c r="MED54" s="29"/>
      <c r="MEE54" s="29"/>
      <c r="MEF54" s="29"/>
      <c r="MEG54" s="29"/>
      <c r="MEH54" s="29"/>
      <c r="MEI54" s="29"/>
      <c r="MEJ54" s="29"/>
      <c r="MEK54" s="29"/>
      <c r="MEL54" s="29"/>
      <c r="MEM54" s="29"/>
      <c r="MEN54" s="29"/>
      <c r="MEO54" s="29"/>
      <c r="MEP54" s="29"/>
      <c r="MEQ54" s="29"/>
      <c r="MER54" s="29"/>
      <c r="MES54" s="29"/>
      <c r="MET54" s="29"/>
      <c r="MEU54" s="29"/>
      <c r="MEV54" s="29"/>
      <c r="MEW54" s="29"/>
      <c r="MEX54" s="29"/>
      <c r="MEY54" s="29"/>
      <c r="MEZ54" s="29"/>
      <c r="MFA54" s="29"/>
      <c r="MFB54" s="29"/>
      <c r="MFC54" s="29"/>
      <c r="MFD54" s="29"/>
      <c r="MFE54" s="29"/>
      <c r="MFF54" s="29"/>
      <c r="MFG54" s="29"/>
      <c r="MFH54" s="29"/>
      <c r="MFI54" s="29"/>
      <c r="MFJ54" s="29"/>
      <c r="MFK54" s="29"/>
      <c r="MFL54" s="29"/>
      <c r="MFM54" s="29"/>
      <c r="MFN54" s="29"/>
      <c r="MFO54" s="29"/>
      <c r="MFP54" s="29"/>
      <c r="MFQ54" s="29"/>
      <c r="MFR54" s="29"/>
      <c r="MFS54" s="29"/>
      <c r="MFT54" s="29"/>
      <c r="MFU54" s="29"/>
      <c r="MFV54" s="29"/>
      <c r="MFW54" s="29"/>
      <c r="MFX54" s="29"/>
      <c r="MFY54" s="29"/>
      <c r="MFZ54" s="29"/>
      <c r="MGA54" s="29"/>
      <c r="MGB54" s="29"/>
      <c r="MGC54" s="29"/>
      <c r="MGD54" s="29"/>
      <c r="MGE54" s="29"/>
      <c r="MGF54" s="29"/>
      <c r="MGG54" s="29"/>
      <c r="MGH54" s="29"/>
      <c r="MGI54" s="29"/>
      <c r="MGJ54" s="29"/>
      <c r="MGK54" s="29"/>
      <c r="MGL54" s="29"/>
      <c r="MGM54" s="29"/>
      <c r="MGN54" s="29"/>
      <c r="MGO54" s="29"/>
      <c r="MGP54" s="29"/>
      <c r="MGQ54" s="29"/>
      <c r="MGR54" s="29"/>
      <c r="MGS54" s="29"/>
      <c r="MGT54" s="29"/>
      <c r="MGU54" s="29"/>
      <c r="MGV54" s="29"/>
      <c r="MGW54" s="29"/>
      <c r="MGX54" s="29"/>
      <c r="MGY54" s="29"/>
      <c r="MGZ54" s="29"/>
      <c r="MHA54" s="29"/>
      <c r="MHB54" s="29"/>
      <c r="MHC54" s="29"/>
      <c r="MHD54" s="29"/>
      <c r="MHE54" s="29"/>
      <c r="MHF54" s="29"/>
      <c r="MHG54" s="29"/>
      <c r="MHH54" s="29"/>
      <c r="MHI54" s="29"/>
      <c r="MHJ54" s="29"/>
      <c r="MHK54" s="29"/>
      <c r="MHL54" s="29"/>
      <c r="MHM54" s="29"/>
      <c r="MHN54" s="29"/>
      <c r="MHO54" s="29"/>
      <c r="MHP54" s="29"/>
      <c r="MHQ54" s="29"/>
      <c r="MHR54" s="29"/>
      <c r="MHS54" s="29"/>
      <c r="MHT54" s="29"/>
      <c r="MHU54" s="29"/>
      <c r="MHV54" s="29"/>
      <c r="MHW54" s="29"/>
      <c r="MHX54" s="29"/>
      <c r="MHY54" s="29"/>
      <c r="MHZ54" s="29"/>
      <c r="MIA54" s="29"/>
      <c r="MIB54" s="29"/>
      <c r="MIC54" s="29"/>
      <c r="MID54" s="29"/>
      <c r="MIE54" s="29"/>
      <c r="MIF54" s="29"/>
      <c r="MIG54" s="29"/>
      <c r="MIH54" s="29"/>
      <c r="MII54" s="29"/>
      <c r="MIJ54" s="29"/>
      <c r="MIK54" s="29"/>
      <c r="MIL54" s="29"/>
      <c r="MIM54" s="29"/>
      <c r="MIN54" s="29"/>
      <c r="MIO54" s="29"/>
      <c r="MIP54" s="29"/>
      <c r="MIQ54" s="29"/>
      <c r="MIR54" s="29"/>
      <c r="MIS54" s="29"/>
      <c r="MIT54" s="29"/>
      <c r="MIU54" s="29"/>
      <c r="MIV54" s="29"/>
      <c r="MIW54" s="29"/>
      <c r="MIX54" s="29"/>
      <c r="MIY54" s="29"/>
      <c r="MIZ54" s="29"/>
      <c r="MJA54" s="29"/>
      <c r="MJB54" s="29"/>
      <c r="MJC54" s="29"/>
      <c r="MJD54" s="29"/>
      <c r="MJE54" s="29"/>
      <c r="MJF54" s="29"/>
      <c r="MJG54" s="29"/>
      <c r="MJH54" s="29"/>
      <c r="MJI54" s="29"/>
      <c r="MJJ54" s="29"/>
      <c r="MJK54" s="29"/>
      <c r="MJL54" s="29"/>
      <c r="MJM54" s="29"/>
      <c r="MJN54" s="29"/>
      <c r="MJO54" s="29"/>
      <c r="MJP54" s="29"/>
      <c r="MJQ54" s="29"/>
      <c r="MJR54" s="29"/>
      <c r="MJS54" s="29"/>
      <c r="MJT54" s="29"/>
      <c r="MJU54" s="29"/>
      <c r="MJV54" s="29"/>
      <c r="MJW54" s="29"/>
      <c r="MJX54" s="29"/>
      <c r="MJY54" s="29"/>
      <c r="MJZ54" s="29"/>
      <c r="MKA54" s="29"/>
      <c r="MKB54" s="29"/>
      <c r="MKC54" s="29"/>
      <c r="MKD54" s="29"/>
      <c r="MKE54" s="29"/>
      <c r="MKF54" s="29"/>
      <c r="MKG54" s="29"/>
      <c r="MKH54" s="29"/>
      <c r="MKI54" s="29"/>
      <c r="MKJ54" s="29"/>
      <c r="MKK54" s="29"/>
      <c r="MKL54" s="29"/>
      <c r="MKM54" s="29"/>
      <c r="MKN54" s="29"/>
      <c r="MKO54" s="29"/>
      <c r="MKP54" s="29"/>
      <c r="MKQ54" s="29"/>
      <c r="MKR54" s="29"/>
      <c r="MKS54" s="29"/>
      <c r="MKT54" s="29"/>
      <c r="MKU54" s="29"/>
      <c r="MKV54" s="29"/>
      <c r="MKW54" s="29"/>
      <c r="MKX54" s="29"/>
      <c r="MKY54" s="29"/>
      <c r="MKZ54" s="29"/>
      <c r="MLA54" s="29"/>
      <c r="MLB54" s="29"/>
      <c r="MLC54" s="29"/>
      <c r="MLD54" s="29"/>
      <c r="MLE54" s="29"/>
      <c r="MLF54" s="29"/>
      <c r="MLG54" s="29"/>
      <c r="MLH54" s="29"/>
      <c r="MLI54" s="29"/>
      <c r="MLJ54" s="29"/>
      <c r="MLK54" s="29"/>
      <c r="MLL54" s="29"/>
      <c r="MLM54" s="29"/>
      <c r="MLN54" s="29"/>
      <c r="MLO54" s="29"/>
      <c r="MLP54" s="29"/>
      <c r="MLQ54" s="29"/>
      <c r="MLR54" s="29"/>
      <c r="MLS54" s="29"/>
      <c r="MLT54" s="29"/>
      <c r="MLU54" s="29"/>
      <c r="MLV54" s="29"/>
      <c r="MLW54" s="29"/>
      <c r="MLX54" s="29"/>
      <c r="MLY54" s="29"/>
      <c r="MLZ54" s="29"/>
      <c r="MMA54" s="29"/>
      <c r="MMB54" s="29"/>
      <c r="MMC54" s="29"/>
      <c r="MMD54" s="29"/>
      <c r="MME54" s="29"/>
      <c r="MMF54" s="29"/>
      <c r="MMG54" s="29"/>
      <c r="MMH54" s="29"/>
      <c r="MMI54" s="29"/>
      <c r="MMJ54" s="29"/>
      <c r="MMK54" s="29"/>
      <c r="MML54" s="29"/>
      <c r="MMM54" s="29"/>
      <c r="MMN54" s="29"/>
      <c r="MMO54" s="29"/>
      <c r="MMP54" s="29"/>
      <c r="MMQ54" s="29"/>
      <c r="MMR54" s="29"/>
      <c r="MMS54" s="29"/>
      <c r="MMT54" s="29"/>
      <c r="MMU54" s="29"/>
      <c r="MMV54" s="29"/>
      <c r="MMW54" s="29"/>
      <c r="MMX54" s="29"/>
      <c r="MMY54" s="29"/>
      <c r="MMZ54" s="29"/>
      <c r="MNA54" s="29"/>
      <c r="MNB54" s="29"/>
      <c r="MNC54" s="29"/>
      <c r="MND54" s="29"/>
      <c r="MNE54" s="29"/>
      <c r="MNF54" s="29"/>
      <c r="MNG54" s="29"/>
      <c r="MNH54" s="29"/>
      <c r="MNI54" s="29"/>
      <c r="MNJ54" s="29"/>
      <c r="MNK54" s="29"/>
      <c r="MNL54" s="29"/>
      <c r="MNM54" s="29"/>
      <c r="MNN54" s="29"/>
      <c r="MNO54" s="29"/>
      <c r="MNP54" s="29"/>
      <c r="MNQ54" s="29"/>
      <c r="MNR54" s="29"/>
      <c r="MNS54" s="29"/>
      <c r="MNT54" s="29"/>
      <c r="MNU54" s="29"/>
      <c r="MNV54" s="29"/>
      <c r="MNW54" s="29"/>
      <c r="MNX54" s="29"/>
      <c r="MNY54" s="29"/>
      <c r="MNZ54" s="29"/>
      <c r="MOA54" s="29"/>
      <c r="MOB54" s="29"/>
      <c r="MOC54" s="29"/>
      <c r="MOD54" s="29"/>
      <c r="MOE54" s="29"/>
      <c r="MOF54" s="29"/>
      <c r="MOG54" s="29"/>
      <c r="MOH54" s="29"/>
      <c r="MOI54" s="29"/>
      <c r="MOJ54" s="29"/>
      <c r="MOK54" s="29"/>
      <c r="MOL54" s="29"/>
      <c r="MOM54" s="29"/>
      <c r="MON54" s="29"/>
      <c r="MOO54" s="29"/>
      <c r="MOP54" s="29"/>
      <c r="MOQ54" s="29"/>
      <c r="MOR54" s="29"/>
      <c r="MOS54" s="29"/>
      <c r="MOT54" s="29"/>
      <c r="MOU54" s="29"/>
      <c r="MOV54" s="29"/>
      <c r="MOW54" s="29"/>
      <c r="MOX54" s="29"/>
      <c r="MOY54" s="29"/>
      <c r="MOZ54" s="29"/>
      <c r="MPA54" s="29"/>
      <c r="MPB54" s="29"/>
      <c r="MPC54" s="29"/>
      <c r="MPD54" s="29"/>
      <c r="MPE54" s="29"/>
      <c r="MPF54" s="29"/>
      <c r="MPG54" s="29"/>
      <c r="MPH54" s="29"/>
      <c r="MPI54" s="29"/>
      <c r="MPJ54" s="29"/>
      <c r="MPK54" s="29"/>
      <c r="MPL54" s="29"/>
      <c r="MPM54" s="29"/>
      <c r="MPN54" s="29"/>
      <c r="MPO54" s="29"/>
      <c r="MPP54" s="29"/>
      <c r="MPQ54" s="29"/>
      <c r="MPR54" s="29"/>
      <c r="MPS54" s="29"/>
      <c r="MPT54" s="29"/>
      <c r="MPU54" s="29"/>
      <c r="MPV54" s="29"/>
      <c r="MPW54" s="29"/>
      <c r="MPX54" s="29"/>
      <c r="MPY54" s="29"/>
      <c r="MPZ54" s="29"/>
      <c r="MQA54" s="29"/>
      <c r="MQB54" s="29"/>
      <c r="MQC54" s="29"/>
      <c r="MQD54" s="29"/>
      <c r="MQE54" s="29"/>
      <c r="MQF54" s="29"/>
      <c r="MQG54" s="29"/>
      <c r="MQH54" s="29"/>
      <c r="MQI54" s="29"/>
      <c r="MQJ54" s="29"/>
      <c r="MQK54" s="29"/>
      <c r="MQL54" s="29"/>
      <c r="MQM54" s="29"/>
      <c r="MQN54" s="29"/>
      <c r="MQO54" s="29"/>
      <c r="MQP54" s="29"/>
      <c r="MQQ54" s="29"/>
      <c r="MQR54" s="29"/>
      <c r="MQS54" s="29"/>
      <c r="MQT54" s="29"/>
      <c r="MQU54" s="29"/>
      <c r="MQV54" s="29"/>
      <c r="MQW54" s="29"/>
      <c r="MQX54" s="29"/>
      <c r="MQY54" s="29"/>
      <c r="MQZ54" s="29"/>
      <c r="MRA54" s="29"/>
      <c r="MRB54" s="29"/>
      <c r="MRC54" s="29"/>
      <c r="MRD54" s="29"/>
      <c r="MRE54" s="29"/>
      <c r="MRF54" s="29"/>
      <c r="MRG54" s="29"/>
      <c r="MRH54" s="29"/>
      <c r="MRI54" s="29"/>
      <c r="MRJ54" s="29"/>
      <c r="MRK54" s="29"/>
      <c r="MRL54" s="29"/>
      <c r="MRM54" s="29"/>
      <c r="MRN54" s="29"/>
      <c r="MRO54" s="29"/>
      <c r="MRP54" s="29"/>
      <c r="MRQ54" s="29"/>
      <c r="MRR54" s="29"/>
      <c r="MRS54" s="29"/>
      <c r="MRT54" s="29"/>
      <c r="MRU54" s="29"/>
      <c r="MRV54" s="29"/>
      <c r="MRW54" s="29"/>
      <c r="MRX54" s="29"/>
      <c r="MRY54" s="29"/>
      <c r="MRZ54" s="29"/>
      <c r="MSA54" s="29"/>
      <c r="MSB54" s="29"/>
      <c r="MSC54" s="29"/>
      <c r="MSD54" s="29"/>
      <c r="MSE54" s="29"/>
      <c r="MSF54" s="29"/>
      <c r="MSG54" s="29"/>
      <c r="MSH54" s="29"/>
      <c r="MSI54" s="29"/>
      <c r="MSJ54" s="29"/>
      <c r="MSK54" s="29"/>
      <c r="MSL54" s="29"/>
      <c r="MSM54" s="29"/>
      <c r="MSN54" s="29"/>
      <c r="MSO54" s="29"/>
      <c r="MSP54" s="29"/>
      <c r="MSQ54" s="29"/>
      <c r="MSR54" s="29"/>
      <c r="MSS54" s="29"/>
      <c r="MST54" s="29"/>
      <c r="MSU54" s="29"/>
      <c r="MSV54" s="29"/>
      <c r="MSW54" s="29"/>
      <c r="MSX54" s="29"/>
      <c r="MSY54" s="29"/>
      <c r="MSZ54" s="29"/>
      <c r="MTA54" s="29"/>
      <c r="MTB54" s="29"/>
      <c r="MTC54" s="29"/>
      <c r="MTD54" s="29"/>
      <c r="MTE54" s="29"/>
      <c r="MTF54" s="29"/>
      <c r="MTG54" s="29"/>
      <c r="MTH54" s="29"/>
      <c r="MTI54" s="29"/>
      <c r="MTJ54" s="29"/>
      <c r="MTK54" s="29"/>
      <c r="MTL54" s="29"/>
      <c r="MTM54" s="29"/>
      <c r="MTN54" s="29"/>
      <c r="MTO54" s="29"/>
      <c r="MTP54" s="29"/>
      <c r="MTQ54" s="29"/>
      <c r="MTR54" s="29"/>
      <c r="MTS54" s="29"/>
      <c r="MTT54" s="29"/>
      <c r="MTU54" s="29"/>
      <c r="MTV54" s="29"/>
      <c r="MTW54" s="29"/>
      <c r="MTX54" s="29"/>
      <c r="MTY54" s="29"/>
      <c r="MTZ54" s="29"/>
      <c r="MUA54" s="29"/>
      <c r="MUB54" s="29"/>
      <c r="MUC54" s="29"/>
      <c r="MUD54" s="29"/>
      <c r="MUE54" s="29"/>
      <c r="MUF54" s="29"/>
      <c r="MUG54" s="29"/>
      <c r="MUH54" s="29"/>
      <c r="MUI54" s="29"/>
      <c r="MUJ54" s="29"/>
      <c r="MUK54" s="29"/>
      <c r="MUL54" s="29"/>
      <c r="MUM54" s="29"/>
      <c r="MUN54" s="29"/>
      <c r="MUO54" s="29"/>
      <c r="MUP54" s="29"/>
      <c r="MUQ54" s="29"/>
      <c r="MUR54" s="29"/>
      <c r="MUS54" s="29"/>
      <c r="MUT54" s="29"/>
      <c r="MUU54" s="29"/>
      <c r="MUV54" s="29"/>
      <c r="MUW54" s="29"/>
      <c r="MUX54" s="29"/>
      <c r="MUY54" s="29"/>
      <c r="MUZ54" s="29"/>
      <c r="MVA54" s="29"/>
      <c r="MVB54" s="29"/>
      <c r="MVC54" s="29"/>
      <c r="MVD54" s="29"/>
      <c r="MVE54" s="29"/>
      <c r="MVF54" s="29"/>
      <c r="MVG54" s="29"/>
      <c r="MVH54" s="29"/>
      <c r="MVI54" s="29"/>
      <c r="MVJ54" s="29"/>
      <c r="MVK54" s="29"/>
      <c r="MVL54" s="29"/>
      <c r="MVM54" s="29"/>
      <c r="MVN54" s="29"/>
      <c r="MVO54" s="29"/>
      <c r="MVP54" s="29"/>
      <c r="MVQ54" s="29"/>
      <c r="MVR54" s="29"/>
      <c r="MVS54" s="29"/>
      <c r="MVT54" s="29"/>
      <c r="MVU54" s="29"/>
      <c r="MVV54" s="29"/>
      <c r="MVW54" s="29"/>
      <c r="MVX54" s="29"/>
      <c r="MVY54" s="29"/>
      <c r="MVZ54" s="29"/>
      <c r="MWA54" s="29"/>
      <c r="MWB54" s="29"/>
      <c r="MWC54" s="29"/>
      <c r="MWD54" s="29"/>
      <c r="MWE54" s="29"/>
      <c r="MWF54" s="29"/>
      <c r="MWG54" s="29"/>
      <c r="MWH54" s="29"/>
      <c r="MWI54" s="29"/>
      <c r="MWJ54" s="29"/>
      <c r="MWK54" s="29"/>
      <c r="MWL54" s="29"/>
      <c r="MWM54" s="29"/>
      <c r="MWN54" s="29"/>
      <c r="MWO54" s="29"/>
      <c r="MWP54" s="29"/>
      <c r="MWQ54" s="29"/>
      <c r="MWR54" s="29"/>
      <c r="MWS54" s="29"/>
      <c r="MWT54" s="29"/>
      <c r="MWU54" s="29"/>
      <c r="MWV54" s="29"/>
      <c r="MWW54" s="29"/>
      <c r="MWX54" s="29"/>
      <c r="MWY54" s="29"/>
      <c r="MWZ54" s="29"/>
      <c r="MXA54" s="29"/>
      <c r="MXB54" s="29"/>
      <c r="MXC54" s="29"/>
      <c r="MXD54" s="29"/>
      <c r="MXE54" s="29"/>
      <c r="MXF54" s="29"/>
      <c r="MXG54" s="29"/>
      <c r="MXH54" s="29"/>
      <c r="MXI54" s="29"/>
      <c r="MXJ54" s="29"/>
      <c r="MXK54" s="29"/>
      <c r="MXL54" s="29"/>
      <c r="MXM54" s="29"/>
      <c r="MXN54" s="29"/>
      <c r="MXO54" s="29"/>
      <c r="MXP54" s="29"/>
      <c r="MXQ54" s="29"/>
      <c r="MXR54" s="29"/>
      <c r="MXS54" s="29"/>
      <c r="MXT54" s="29"/>
      <c r="MXU54" s="29"/>
      <c r="MXV54" s="29"/>
      <c r="MXW54" s="29"/>
      <c r="MXX54" s="29"/>
      <c r="MXY54" s="29"/>
      <c r="MXZ54" s="29"/>
      <c r="MYA54" s="29"/>
      <c r="MYB54" s="29"/>
      <c r="MYC54" s="29"/>
      <c r="MYD54" s="29"/>
      <c r="MYE54" s="29"/>
      <c r="MYF54" s="29"/>
      <c r="MYG54" s="29"/>
      <c r="MYH54" s="29"/>
      <c r="MYI54" s="29"/>
      <c r="MYJ54" s="29"/>
      <c r="MYK54" s="29"/>
      <c r="MYL54" s="29"/>
      <c r="MYM54" s="29"/>
      <c r="MYN54" s="29"/>
      <c r="MYO54" s="29"/>
      <c r="MYP54" s="29"/>
      <c r="MYQ54" s="29"/>
      <c r="MYR54" s="29"/>
      <c r="MYS54" s="29"/>
      <c r="MYT54" s="29"/>
      <c r="MYU54" s="29"/>
      <c r="MYV54" s="29"/>
      <c r="MYW54" s="29"/>
      <c r="MYX54" s="29"/>
      <c r="MYY54" s="29"/>
      <c r="MYZ54" s="29"/>
      <c r="MZA54" s="29"/>
      <c r="MZB54" s="29"/>
      <c r="MZC54" s="29"/>
      <c r="MZD54" s="29"/>
      <c r="MZE54" s="29"/>
      <c r="MZF54" s="29"/>
      <c r="MZG54" s="29"/>
      <c r="MZH54" s="29"/>
      <c r="MZI54" s="29"/>
      <c r="MZJ54" s="29"/>
      <c r="MZK54" s="29"/>
      <c r="MZL54" s="29"/>
      <c r="MZM54" s="29"/>
      <c r="MZN54" s="29"/>
      <c r="MZO54" s="29"/>
      <c r="MZP54" s="29"/>
      <c r="MZQ54" s="29"/>
      <c r="MZR54" s="29"/>
      <c r="MZS54" s="29"/>
      <c r="MZT54" s="29"/>
      <c r="MZU54" s="29"/>
      <c r="MZV54" s="29"/>
      <c r="MZW54" s="29"/>
      <c r="MZX54" s="29"/>
      <c r="MZY54" s="29"/>
      <c r="MZZ54" s="29"/>
      <c r="NAA54" s="29"/>
      <c r="NAB54" s="29"/>
      <c r="NAC54" s="29"/>
      <c r="NAD54" s="29"/>
      <c r="NAE54" s="29"/>
      <c r="NAF54" s="29"/>
      <c r="NAG54" s="29"/>
      <c r="NAH54" s="29"/>
      <c r="NAI54" s="29"/>
      <c r="NAJ54" s="29"/>
      <c r="NAK54" s="29"/>
      <c r="NAL54" s="29"/>
      <c r="NAM54" s="29"/>
      <c r="NAN54" s="29"/>
      <c r="NAO54" s="29"/>
      <c r="NAP54" s="29"/>
      <c r="NAQ54" s="29"/>
      <c r="NAR54" s="29"/>
      <c r="NAS54" s="29"/>
      <c r="NAT54" s="29"/>
      <c r="NAU54" s="29"/>
      <c r="NAV54" s="29"/>
      <c r="NAW54" s="29"/>
      <c r="NAX54" s="29"/>
      <c r="NAY54" s="29"/>
      <c r="NAZ54" s="29"/>
      <c r="NBA54" s="29"/>
      <c r="NBB54" s="29"/>
      <c r="NBC54" s="29"/>
      <c r="NBD54" s="29"/>
      <c r="NBE54" s="29"/>
      <c r="NBF54" s="29"/>
      <c r="NBG54" s="29"/>
      <c r="NBH54" s="29"/>
      <c r="NBI54" s="29"/>
      <c r="NBJ54" s="29"/>
      <c r="NBK54" s="29"/>
      <c r="NBL54" s="29"/>
      <c r="NBM54" s="29"/>
      <c r="NBN54" s="29"/>
      <c r="NBO54" s="29"/>
      <c r="NBP54" s="29"/>
      <c r="NBQ54" s="29"/>
      <c r="NBR54" s="29"/>
      <c r="NBS54" s="29"/>
      <c r="NBT54" s="29"/>
      <c r="NBU54" s="29"/>
      <c r="NBV54" s="29"/>
      <c r="NBW54" s="29"/>
      <c r="NBX54" s="29"/>
      <c r="NBY54" s="29"/>
      <c r="NBZ54" s="29"/>
      <c r="NCA54" s="29"/>
      <c r="NCB54" s="29"/>
      <c r="NCC54" s="29"/>
      <c r="NCD54" s="29"/>
      <c r="NCE54" s="29"/>
      <c r="NCF54" s="29"/>
      <c r="NCG54" s="29"/>
      <c r="NCH54" s="29"/>
      <c r="NCI54" s="29"/>
      <c r="NCJ54" s="29"/>
      <c r="NCK54" s="29"/>
      <c r="NCL54" s="29"/>
      <c r="NCM54" s="29"/>
      <c r="NCN54" s="29"/>
      <c r="NCO54" s="29"/>
      <c r="NCP54" s="29"/>
      <c r="NCQ54" s="29"/>
      <c r="NCR54" s="29"/>
      <c r="NCS54" s="29"/>
      <c r="NCT54" s="29"/>
      <c r="NCU54" s="29"/>
      <c r="NCV54" s="29"/>
      <c r="NCW54" s="29"/>
      <c r="NCX54" s="29"/>
      <c r="NCY54" s="29"/>
      <c r="NCZ54" s="29"/>
      <c r="NDA54" s="29"/>
      <c r="NDB54" s="29"/>
      <c r="NDC54" s="29"/>
      <c r="NDD54" s="29"/>
      <c r="NDE54" s="29"/>
      <c r="NDF54" s="29"/>
      <c r="NDG54" s="29"/>
      <c r="NDH54" s="29"/>
      <c r="NDI54" s="29"/>
      <c r="NDJ54" s="29"/>
      <c r="NDK54" s="29"/>
      <c r="NDL54" s="29"/>
      <c r="NDM54" s="29"/>
      <c r="NDN54" s="29"/>
      <c r="NDO54" s="29"/>
      <c r="NDP54" s="29"/>
      <c r="NDQ54" s="29"/>
      <c r="NDR54" s="29"/>
      <c r="NDS54" s="29"/>
      <c r="NDT54" s="29"/>
      <c r="NDU54" s="29"/>
      <c r="NDV54" s="29"/>
      <c r="NDW54" s="29"/>
      <c r="NDX54" s="29"/>
      <c r="NDY54" s="29"/>
      <c r="NDZ54" s="29"/>
      <c r="NEA54" s="29"/>
      <c r="NEB54" s="29"/>
      <c r="NEC54" s="29"/>
      <c r="NED54" s="29"/>
      <c r="NEE54" s="29"/>
      <c r="NEF54" s="29"/>
      <c r="NEG54" s="29"/>
      <c r="NEH54" s="29"/>
      <c r="NEI54" s="29"/>
      <c r="NEJ54" s="29"/>
      <c r="NEK54" s="29"/>
      <c r="NEL54" s="29"/>
      <c r="NEM54" s="29"/>
      <c r="NEN54" s="29"/>
      <c r="NEO54" s="29"/>
      <c r="NEP54" s="29"/>
      <c r="NEQ54" s="29"/>
      <c r="NER54" s="29"/>
      <c r="NES54" s="29"/>
      <c r="NET54" s="29"/>
      <c r="NEU54" s="29"/>
      <c r="NEV54" s="29"/>
      <c r="NEW54" s="29"/>
      <c r="NEX54" s="29"/>
      <c r="NEY54" s="29"/>
      <c r="NEZ54" s="29"/>
      <c r="NFA54" s="29"/>
      <c r="NFB54" s="29"/>
      <c r="NFC54" s="29"/>
      <c r="NFD54" s="29"/>
      <c r="NFE54" s="29"/>
      <c r="NFF54" s="29"/>
      <c r="NFG54" s="29"/>
      <c r="NFH54" s="29"/>
      <c r="NFI54" s="29"/>
      <c r="NFJ54" s="29"/>
      <c r="NFK54" s="29"/>
      <c r="NFL54" s="29"/>
      <c r="NFM54" s="29"/>
      <c r="NFN54" s="29"/>
      <c r="NFO54" s="29"/>
      <c r="NFP54" s="29"/>
      <c r="NFQ54" s="29"/>
      <c r="NFR54" s="29"/>
      <c r="NFS54" s="29"/>
      <c r="NFT54" s="29"/>
      <c r="NFU54" s="29"/>
      <c r="NFV54" s="29"/>
      <c r="NFW54" s="29"/>
      <c r="NFX54" s="29"/>
      <c r="NFY54" s="29"/>
      <c r="NFZ54" s="29"/>
      <c r="NGA54" s="29"/>
      <c r="NGB54" s="29"/>
      <c r="NGC54" s="29"/>
      <c r="NGD54" s="29"/>
      <c r="NGE54" s="29"/>
      <c r="NGF54" s="29"/>
      <c r="NGG54" s="29"/>
      <c r="NGH54" s="29"/>
      <c r="NGI54" s="29"/>
      <c r="NGJ54" s="29"/>
      <c r="NGK54" s="29"/>
      <c r="NGL54" s="29"/>
      <c r="NGM54" s="29"/>
      <c r="NGN54" s="29"/>
      <c r="NGO54" s="29"/>
      <c r="NGP54" s="29"/>
      <c r="NGQ54" s="29"/>
      <c r="NGR54" s="29"/>
      <c r="NGS54" s="29"/>
      <c r="NGT54" s="29"/>
      <c r="NGU54" s="29"/>
      <c r="NGV54" s="29"/>
      <c r="NGW54" s="29"/>
      <c r="NGX54" s="29"/>
      <c r="NGY54" s="29"/>
      <c r="NGZ54" s="29"/>
      <c r="NHA54" s="29"/>
      <c r="NHB54" s="29"/>
      <c r="NHC54" s="29"/>
      <c r="NHD54" s="29"/>
      <c r="NHE54" s="29"/>
      <c r="NHF54" s="29"/>
      <c r="NHG54" s="29"/>
      <c r="NHH54" s="29"/>
      <c r="NHI54" s="29"/>
      <c r="NHJ54" s="29"/>
      <c r="NHK54" s="29"/>
      <c r="NHL54" s="29"/>
      <c r="NHM54" s="29"/>
      <c r="NHN54" s="29"/>
      <c r="NHO54" s="29"/>
      <c r="NHP54" s="29"/>
      <c r="NHQ54" s="29"/>
      <c r="NHR54" s="29"/>
      <c r="NHS54" s="29"/>
      <c r="NHT54" s="29"/>
      <c r="NHU54" s="29"/>
      <c r="NHV54" s="29"/>
      <c r="NHW54" s="29"/>
      <c r="NHX54" s="29"/>
      <c r="NHY54" s="29"/>
      <c r="NHZ54" s="29"/>
      <c r="NIA54" s="29"/>
      <c r="NIB54" s="29"/>
      <c r="NIC54" s="29"/>
      <c r="NID54" s="29"/>
      <c r="NIE54" s="29"/>
      <c r="NIF54" s="29"/>
      <c r="NIG54" s="29"/>
      <c r="NIH54" s="29"/>
      <c r="NII54" s="29"/>
      <c r="NIJ54" s="29"/>
      <c r="NIK54" s="29"/>
      <c r="NIL54" s="29"/>
      <c r="NIM54" s="29"/>
      <c r="NIN54" s="29"/>
      <c r="NIO54" s="29"/>
      <c r="NIP54" s="29"/>
      <c r="NIQ54" s="29"/>
      <c r="NIR54" s="29"/>
      <c r="NIS54" s="29"/>
      <c r="NIT54" s="29"/>
      <c r="NIU54" s="29"/>
      <c r="NIV54" s="29"/>
      <c r="NIW54" s="29"/>
      <c r="NIX54" s="29"/>
      <c r="NIY54" s="29"/>
      <c r="NIZ54" s="29"/>
      <c r="NJA54" s="29"/>
      <c r="NJB54" s="29"/>
      <c r="NJC54" s="29"/>
      <c r="NJD54" s="29"/>
      <c r="NJE54" s="29"/>
      <c r="NJF54" s="29"/>
      <c r="NJG54" s="29"/>
      <c r="NJH54" s="29"/>
      <c r="NJI54" s="29"/>
      <c r="NJJ54" s="29"/>
      <c r="NJK54" s="29"/>
      <c r="NJL54" s="29"/>
      <c r="NJM54" s="29"/>
      <c r="NJN54" s="29"/>
      <c r="NJO54" s="29"/>
      <c r="NJP54" s="29"/>
      <c r="NJQ54" s="29"/>
      <c r="NJR54" s="29"/>
      <c r="NJS54" s="29"/>
      <c r="NJT54" s="29"/>
      <c r="NJU54" s="29"/>
      <c r="NJV54" s="29"/>
      <c r="NJW54" s="29"/>
      <c r="NJX54" s="29"/>
      <c r="NJY54" s="29"/>
      <c r="NJZ54" s="29"/>
      <c r="NKA54" s="29"/>
      <c r="NKB54" s="29"/>
      <c r="NKC54" s="29"/>
      <c r="NKD54" s="29"/>
      <c r="NKE54" s="29"/>
      <c r="NKF54" s="29"/>
      <c r="NKG54" s="29"/>
      <c r="NKH54" s="29"/>
      <c r="NKI54" s="29"/>
      <c r="NKJ54" s="29"/>
      <c r="NKK54" s="29"/>
      <c r="NKL54" s="29"/>
      <c r="NKM54" s="29"/>
      <c r="NKN54" s="29"/>
      <c r="NKO54" s="29"/>
      <c r="NKP54" s="29"/>
      <c r="NKQ54" s="29"/>
      <c r="NKR54" s="29"/>
      <c r="NKS54" s="29"/>
      <c r="NKT54" s="29"/>
      <c r="NKU54" s="29"/>
      <c r="NKV54" s="29"/>
      <c r="NKW54" s="29"/>
      <c r="NKX54" s="29"/>
      <c r="NKY54" s="29"/>
      <c r="NKZ54" s="29"/>
      <c r="NLA54" s="29"/>
      <c r="NLB54" s="29"/>
      <c r="NLC54" s="29"/>
      <c r="NLD54" s="29"/>
      <c r="NLE54" s="29"/>
      <c r="NLF54" s="29"/>
      <c r="NLG54" s="29"/>
      <c r="NLH54" s="29"/>
      <c r="NLI54" s="29"/>
      <c r="NLJ54" s="29"/>
      <c r="NLK54" s="29"/>
      <c r="NLL54" s="29"/>
      <c r="NLM54" s="29"/>
      <c r="NLN54" s="29"/>
      <c r="NLO54" s="29"/>
      <c r="NLP54" s="29"/>
      <c r="NLQ54" s="29"/>
      <c r="NLR54" s="29"/>
      <c r="NLS54" s="29"/>
      <c r="NLT54" s="29"/>
      <c r="NLU54" s="29"/>
      <c r="NLV54" s="29"/>
      <c r="NLW54" s="29"/>
      <c r="NLX54" s="29"/>
      <c r="NLY54" s="29"/>
      <c r="NLZ54" s="29"/>
      <c r="NMA54" s="29"/>
      <c r="NMB54" s="29"/>
      <c r="NMC54" s="29"/>
      <c r="NMD54" s="29"/>
      <c r="NME54" s="29"/>
      <c r="NMF54" s="29"/>
      <c r="NMG54" s="29"/>
      <c r="NMH54" s="29"/>
      <c r="NMI54" s="29"/>
      <c r="NMJ54" s="29"/>
      <c r="NMK54" s="29"/>
      <c r="NML54" s="29"/>
      <c r="NMM54" s="29"/>
      <c r="NMN54" s="29"/>
      <c r="NMO54" s="29"/>
      <c r="NMP54" s="29"/>
      <c r="NMQ54" s="29"/>
      <c r="NMR54" s="29"/>
      <c r="NMS54" s="29"/>
      <c r="NMT54" s="29"/>
      <c r="NMU54" s="29"/>
      <c r="NMV54" s="29"/>
      <c r="NMW54" s="29"/>
      <c r="NMX54" s="29"/>
      <c r="NMY54" s="29"/>
      <c r="NMZ54" s="29"/>
      <c r="NNA54" s="29"/>
      <c r="NNB54" s="29"/>
      <c r="NNC54" s="29"/>
      <c r="NND54" s="29"/>
      <c r="NNE54" s="29"/>
      <c r="NNF54" s="29"/>
      <c r="NNG54" s="29"/>
      <c r="NNH54" s="29"/>
      <c r="NNI54" s="29"/>
      <c r="NNJ54" s="29"/>
      <c r="NNK54" s="29"/>
      <c r="NNL54" s="29"/>
      <c r="NNM54" s="29"/>
      <c r="NNN54" s="29"/>
      <c r="NNO54" s="29"/>
      <c r="NNP54" s="29"/>
      <c r="NNQ54" s="29"/>
      <c r="NNR54" s="29"/>
      <c r="NNS54" s="29"/>
      <c r="NNT54" s="29"/>
      <c r="NNU54" s="29"/>
      <c r="NNV54" s="29"/>
      <c r="NNW54" s="29"/>
      <c r="NNX54" s="29"/>
      <c r="NNY54" s="29"/>
      <c r="NNZ54" s="29"/>
      <c r="NOA54" s="29"/>
      <c r="NOB54" s="29"/>
      <c r="NOC54" s="29"/>
      <c r="NOD54" s="29"/>
      <c r="NOE54" s="29"/>
      <c r="NOF54" s="29"/>
      <c r="NOG54" s="29"/>
      <c r="NOH54" s="29"/>
      <c r="NOI54" s="29"/>
      <c r="NOJ54" s="29"/>
      <c r="NOK54" s="29"/>
      <c r="NOL54" s="29"/>
      <c r="NOM54" s="29"/>
      <c r="NON54" s="29"/>
      <c r="NOO54" s="29"/>
      <c r="NOP54" s="29"/>
      <c r="NOQ54" s="29"/>
      <c r="NOR54" s="29"/>
      <c r="NOS54" s="29"/>
      <c r="NOT54" s="29"/>
      <c r="NOU54" s="29"/>
      <c r="NOV54" s="29"/>
      <c r="NOW54" s="29"/>
      <c r="NOX54" s="29"/>
      <c r="NOY54" s="29"/>
      <c r="NOZ54" s="29"/>
      <c r="NPA54" s="29"/>
      <c r="NPB54" s="29"/>
      <c r="NPC54" s="29"/>
      <c r="NPD54" s="29"/>
      <c r="NPE54" s="29"/>
      <c r="NPF54" s="29"/>
      <c r="NPG54" s="29"/>
      <c r="NPH54" s="29"/>
      <c r="NPI54" s="29"/>
      <c r="NPJ54" s="29"/>
      <c r="NPK54" s="29"/>
      <c r="NPL54" s="29"/>
      <c r="NPM54" s="29"/>
      <c r="NPN54" s="29"/>
      <c r="NPO54" s="29"/>
      <c r="NPP54" s="29"/>
      <c r="NPQ54" s="29"/>
      <c r="NPR54" s="29"/>
      <c r="NPS54" s="29"/>
      <c r="NPT54" s="29"/>
      <c r="NPU54" s="29"/>
      <c r="NPV54" s="29"/>
      <c r="NPW54" s="29"/>
      <c r="NPX54" s="29"/>
      <c r="NPY54" s="29"/>
      <c r="NPZ54" s="29"/>
      <c r="NQA54" s="29"/>
      <c r="NQB54" s="29"/>
      <c r="NQC54" s="29"/>
      <c r="NQD54" s="29"/>
      <c r="NQE54" s="29"/>
      <c r="NQF54" s="29"/>
      <c r="NQG54" s="29"/>
      <c r="NQH54" s="29"/>
      <c r="NQI54" s="29"/>
      <c r="NQJ54" s="29"/>
      <c r="NQK54" s="29"/>
      <c r="NQL54" s="29"/>
      <c r="NQM54" s="29"/>
      <c r="NQN54" s="29"/>
      <c r="NQO54" s="29"/>
      <c r="NQP54" s="29"/>
      <c r="NQQ54" s="29"/>
      <c r="NQR54" s="29"/>
      <c r="NQS54" s="29"/>
      <c r="NQT54" s="29"/>
      <c r="NQU54" s="29"/>
      <c r="NQV54" s="29"/>
      <c r="NQW54" s="29"/>
      <c r="NQX54" s="29"/>
      <c r="NQY54" s="29"/>
      <c r="NQZ54" s="29"/>
      <c r="NRA54" s="29"/>
      <c r="NRB54" s="29"/>
      <c r="NRC54" s="29"/>
      <c r="NRD54" s="29"/>
      <c r="NRE54" s="29"/>
      <c r="NRF54" s="29"/>
      <c r="NRG54" s="29"/>
      <c r="NRH54" s="29"/>
      <c r="NRI54" s="29"/>
      <c r="NRJ54" s="29"/>
      <c r="NRK54" s="29"/>
      <c r="NRL54" s="29"/>
      <c r="NRM54" s="29"/>
      <c r="NRN54" s="29"/>
      <c r="NRO54" s="29"/>
      <c r="NRP54" s="29"/>
      <c r="NRQ54" s="29"/>
      <c r="NRR54" s="29"/>
      <c r="NRS54" s="29"/>
      <c r="NRT54" s="29"/>
      <c r="NRU54" s="29"/>
      <c r="NRV54" s="29"/>
      <c r="NRW54" s="29"/>
      <c r="NRX54" s="29"/>
      <c r="NRY54" s="29"/>
      <c r="NRZ54" s="29"/>
      <c r="NSA54" s="29"/>
      <c r="NSB54" s="29"/>
      <c r="NSC54" s="29"/>
      <c r="NSD54" s="29"/>
      <c r="NSE54" s="29"/>
      <c r="NSF54" s="29"/>
      <c r="NSG54" s="29"/>
      <c r="NSH54" s="29"/>
      <c r="NSI54" s="29"/>
      <c r="NSJ54" s="29"/>
      <c r="NSK54" s="29"/>
      <c r="NSL54" s="29"/>
      <c r="NSM54" s="29"/>
      <c r="NSN54" s="29"/>
      <c r="NSO54" s="29"/>
      <c r="NSP54" s="29"/>
      <c r="NSQ54" s="29"/>
      <c r="NSR54" s="29"/>
      <c r="NSS54" s="29"/>
      <c r="NST54" s="29"/>
      <c r="NSU54" s="29"/>
      <c r="NSV54" s="29"/>
      <c r="NSW54" s="29"/>
      <c r="NSX54" s="29"/>
      <c r="NSY54" s="29"/>
      <c r="NSZ54" s="29"/>
      <c r="NTA54" s="29"/>
      <c r="NTB54" s="29"/>
      <c r="NTC54" s="29"/>
      <c r="NTD54" s="29"/>
      <c r="NTE54" s="29"/>
      <c r="NTF54" s="29"/>
      <c r="NTG54" s="29"/>
      <c r="NTH54" s="29"/>
      <c r="NTI54" s="29"/>
      <c r="NTJ54" s="29"/>
      <c r="NTK54" s="29"/>
      <c r="NTL54" s="29"/>
      <c r="NTM54" s="29"/>
      <c r="NTN54" s="29"/>
      <c r="NTO54" s="29"/>
      <c r="NTP54" s="29"/>
      <c r="NTQ54" s="29"/>
      <c r="NTR54" s="29"/>
      <c r="NTS54" s="29"/>
      <c r="NTT54" s="29"/>
      <c r="NTU54" s="29"/>
      <c r="NTV54" s="29"/>
      <c r="NTW54" s="29"/>
      <c r="NTX54" s="29"/>
      <c r="NTY54" s="29"/>
      <c r="NTZ54" s="29"/>
      <c r="NUA54" s="29"/>
      <c r="NUB54" s="29"/>
      <c r="NUC54" s="29"/>
      <c r="NUD54" s="29"/>
      <c r="NUE54" s="29"/>
      <c r="NUF54" s="29"/>
      <c r="NUG54" s="29"/>
      <c r="NUH54" s="29"/>
      <c r="NUI54" s="29"/>
      <c r="NUJ54" s="29"/>
      <c r="NUK54" s="29"/>
      <c r="NUL54" s="29"/>
      <c r="NUM54" s="29"/>
      <c r="NUN54" s="29"/>
      <c r="NUO54" s="29"/>
      <c r="NUP54" s="29"/>
      <c r="NUQ54" s="29"/>
      <c r="NUR54" s="29"/>
      <c r="NUS54" s="29"/>
      <c r="NUT54" s="29"/>
      <c r="NUU54" s="29"/>
      <c r="NUV54" s="29"/>
      <c r="NUW54" s="29"/>
      <c r="NUX54" s="29"/>
      <c r="NUY54" s="29"/>
      <c r="NUZ54" s="29"/>
      <c r="NVA54" s="29"/>
      <c r="NVB54" s="29"/>
      <c r="NVC54" s="29"/>
      <c r="NVD54" s="29"/>
      <c r="NVE54" s="29"/>
      <c r="NVF54" s="29"/>
      <c r="NVG54" s="29"/>
      <c r="NVH54" s="29"/>
      <c r="NVI54" s="29"/>
      <c r="NVJ54" s="29"/>
      <c r="NVK54" s="29"/>
      <c r="NVL54" s="29"/>
      <c r="NVM54" s="29"/>
      <c r="NVN54" s="29"/>
      <c r="NVO54" s="29"/>
      <c r="NVP54" s="29"/>
      <c r="NVQ54" s="29"/>
      <c r="NVR54" s="29"/>
      <c r="NVS54" s="29"/>
      <c r="NVT54" s="29"/>
      <c r="NVU54" s="29"/>
      <c r="NVV54" s="29"/>
      <c r="NVW54" s="29"/>
      <c r="NVX54" s="29"/>
      <c r="NVY54" s="29"/>
      <c r="NVZ54" s="29"/>
      <c r="NWA54" s="29"/>
      <c r="NWB54" s="29"/>
      <c r="NWC54" s="29"/>
      <c r="NWD54" s="29"/>
      <c r="NWE54" s="29"/>
      <c r="NWF54" s="29"/>
      <c r="NWG54" s="29"/>
      <c r="NWH54" s="29"/>
      <c r="NWI54" s="29"/>
      <c r="NWJ54" s="29"/>
      <c r="NWK54" s="29"/>
      <c r="NWL54" s="29"/>
      <c r="NWM54" s="29"/>
      <c r="NWN54" s="29"/>
      <c r="NWO54" s="29"/>
      <c r="NWP54" s="29"/>
      <c r="NWQ54" s="29"/>
      <c r="NWR54" s="29"/>
      <c r="NWS54" s="29"/>
      <c r="NWT54" s="29"/>
      <c r="NWU54" s="29"/>
      <c r="NWV54" s="29"/>
      <c r="NWW54" s="29"/>
      <c r="NWX54" s="29"/>
      <c r="NWY54" s="29"/>
      <c r="NWZ54" s="29"/>
      <c r="NXA54" s="29"/>
      <c r="NXB54" s="29"/>
      <c r="NXC54" s="29"/>
      <c r="NXD54" s="29"/>
      <c r="NXE54" s="29"/>
      <c r="NXF54" s="29"/>
      <c r="NXG54" s="29"/>
      <c r="NXH54" s="29"/>
      <c r="NXI54" s="29"/>
      <c r="NXJ54" s="29"/>
      <c r="NXK54" s="29"/>
      <c r="NXL54" s="29"/>
      <c r="NXM54" s="29"/>
      <c r="NXN54" s="29"/>
      <c r="NXO54" s="29"/>
      <c r="NXP54" s="29"/>
      <c r="NXQ54" s="29"/>
      <c r="NXR54" s="29"/>
      <c r="NXS54" s="29"/>
      <c r="NXT54" s="29"/>
      <c r="NXU54" s="29"/>
      <c r="NXV54" s="29"/>
      <c r="NXW54" s="29"/>
      <c r="NXX54" s="29"/>
      <c r="NXY54" s="29"/>
      <c r="NXZ54" s="29"/>
      <c r="NYA54" s="29"/>
      <c r="NYB54" s="29"/>
      <c r="NYC54" s="29"/>
      <c r="NYD54" s="29"/>
      <c r="NYE54" s="29"/>
      <c r="NYF54" s="29"/>
      <c r="NYG54" s="29"/>
      <c r="NYH54" s="29"/>
      <c r="NYI54" s="29"/>
      <c r="NYJ54" s="29"/>
      <c r="NYK54" s="29"/>
      <c r="NYL54" s="29"/>
      <c r="NYM54" s="29"/>
      <c r="NYN54" s="29"/>
      <c r="NYO54" s="29"/>
      <c r="NYP54" s="29"/>
      <c r="NYQ54" s="29"/>
      <c r="NYR54" s="29"/>
      <c r="NYS54" s="29"/>
      <c r="NYT54" s="29"/>
      <c r="NYU54" s="29"/>
      <c r="NYV54" s="29"/>
      <c r="NYW54" s="29"/>
      <c r="NYX54" s="29"/>
      <c r="NYY54" s="29"/>
      <c r="NYZ54" s="29"/>
      <c r="NZA54" s="29"/>
      <c r="NZB54" s="29"/>
      <c r="NZC54" s="29"/>
      <c r="NZD54" s="29"/>
      <c r="NZE54" s="29"/>
      <c r="NZF54" s="29"/>
      <c r="NZG54" s="29"/>
      <c r="NZH54" s="29"/>
      <c r="NZI54" s="29"/>
      <c r="NZJ54" s="29"/>
      <c r="NZK54" s="29"/>
      <c r="NZL54" s="29"/>
      <c r="NZM54" s="29"/>
      <c r="NZN54" s="29"/>
      <c r="NZO54" s="29"/>
      <c r="NZP54" s="29"/>
      <c r="NZQ54" s="29"/>
      <c r="NZR54" s="29"/>
      <c r="NZS54" s="29"/>
      <c r="NZT54" s="29"/>
      <c r="NZU54" s="29"/>
      <c r="NZV54" s="29"/>
      <c r="NZW54" s="29"/>
      <c r="NZX54" s="29"/>
      <c r="NZY54" s="29"/>
      <c r="NZZ54" s="29"/>
      <c r="OAA54" s="29"/>
      <c r="OAB54" s="29"/>
      <c r="OAC54" s="29"/>
      <c r="OAD54" s="29"/>
      <c r="OAE54" s="29"/>
      <c r="OAF54" s="29"/>
      <c r="OAG54" s="29"/>
      <c r="OAH54" s="29"/>
      <c r="OAI54" s="29"/>
      <c r="OAJ54" s="29"/>
      <c r="OAK54" s="29"/>
      <c r="OAL54" s="29"/>
      <c r="OAM54" s="29"/>
      <c r="OAN54" s="29"/>
      <c r="OAO54" s="29"/>
      <c r="OAP54" s="29"/>
      <c r="OAQ54" s="29"/>
      <c r="OAR54" s="29"/>
      <c r="OAS54" s="29"/>
      <c r="OAT54" s="29"/>
      <c r="OAU54" s="29"/>
      <c r="OAV54" s="29"/>
      <c r="OAW54" s="29"/>
      <c r="OAX54" s="29"/>
      <c r="OAY54" s="29"/>
      <c r="OAZ54" s="29"/>
      <c r="OBA54" s="29"/>
      <c r="OBB54" s="29"/>
      <c r="OBC54" s="29"/>
      <c r="OBD54" s="29"/>
      <c r="OBE54" s="29"/>
      <c r="OBF54" s="29"/>
      <c r="OBG54" s="29"/>
      <c r="OBH54" s="29"/>
      <c r="OBI54" s="29"/>
      <c r="OBJ54" s="29"/>
      <c r="OBK54" s="29"/>
      <c r="OBL54" s="29"/>
      <c r="OBM54" s="29"/>
      <c r="OBN54" s="29"/>
      <c r="OBO54" s="29"/>
      <c r="OBP54" s="29"/>
      <c r="OBQ54" s="29"/>
      <c r="OBR54" s="29"/>
      <c r="OBS54" s="29"/>
      <c r="OBT54" s="29"/>
      <c r="OBU54" s="29"/>
      <c r="OBV54" s="29"/>
      <c r="OBW54" s="29"/>
      <c r="OBX54" s="29"/>
      <c r="OBY54" s="29"/>
      <c r="OBZ54" s="29"/>
      <c r="OCA54" s="29"/>
      <c r="OCB54" s="29"/>
      <c r="OCC54" s="29"/>
      <c r="OCD54" s="29"/>
      <c r="OCE54" s="29"/>
      <c r="OCF54" s="29"/>
      <c r="OCG54" s="29"/>
      <c r="OCH54" s="29"/>
      <c r="OCI54" s="29"/>
      <c r="OCJ54" s="29"/>
      <c r="OCK54" s="29"/>
      <c r="OCL54" s="29"/>
      <c r="OCM54" s="29"/>
      <c r="OCN54" s="29"/>
      <c r="OCO54" s="29"/>
      <c r="OCP54" s="29"/>
      <c r="OCQ54" s="29"/>
      <c r="OCR54" s="29"/>
      <c r="OCS54" s="29"/>
      <c r="OCT54" s="29"/>
      <c r="OCU54" s="29"/>
      <c r="OCV54" s="29"/>
      <c r="OCW54" s="29"/>
      <c r="OCX54" s="29"/>
      <c r="OCY54" s="29"/>
      <c r="OCZ54" s="29"/>
      <c r="ODA54" s="29"/>
      <c r="ODB54" s="29"/>
      <c r="ODC54" s="29"/>
      <c r="ODD54" s="29"/>
      <c r="ODE54" s="29"/>
      <c r="ODF54" s="29"/>
      <c r="ODG54" s="29"/>
      <c r="ODH54" s="29"/>
      <c r="ODI54" s="29"/>
      <c r="ODJ54" s="29"/>
      <c r="ODK54" s="29"/>
      <c r="ODL54" s="29"/>
      <c r="ODM54" s="29"/>
      <c r="ODN54" s="29"/>
      <c r="ODO54" s="29"/>
      <c r="ODP54" s="29"/>
      <c r="ODQ54" s="29"/>
      <c r="ODR54" s="29"/>
      <c r="ODS54" s="29"/>
      <c r="ODT54" s="29"/>
      <c r="ODU54" s="29"/>
      <c r="ODV54" s="29"/>
      <c r="ODW54" s="29"/>
      <c r="ODX54" s="29"/>
      <c r="ODY54" s="29"/>
      <c r="ODZ54" s="29"/>
      <c r="OEA54" s="29"/>
      <c r="OEB54" s="29"/>
      <c r="OEC54" s="29"/>
      <c r="OED54" s="29"/>
      <c r="OEE54" s="29"/>
      <c r="OEF54" s="29"/>
      <c r="OEG54" s="29"/>
      <c r="OEH54" s="29"/>
      <c r="OEI54" s="29"/>
      <c r="OEJ54" s="29"/>
      <c r="OEK54" s="29"/>
      <c r="OEL54" s="29"/>
      <c r="OEM54" s="29"/>
      <c r="OEN54" s="29"/>
      <c r="OEO54" s="29"/>
      <c r="OEP54" s="29"/>
      <c r="OEQ54" s="29"/>
      <c r="OER54" s="29"/>
      <c r="OES54" s="29"/>
      <c r="OET54" s="29"/>
      <c r="OEU54" s="29"/>
      <c r="OEV54" s="29"/>
      <c r="OEW54" s="29"/>
      <c r="OEX54" s="29"/>
      <c r="OEY54" s="29"/>
      <c r="OEZ54" s="29"/>
      <c r="OFA54" s="29"/>
      <c r="OFB54" s="29"/>
      <c r="OFC54" s="29"/>
      <c r="OFD54" s="29"/>
      <c r="OFE54" s="29"/>
      <c r="OFF54" s="29"/>
      <c r="OFG54" s="29"/>
      <c r="OFH54" s="29"/>
      <c r="OFI54" s="29"/>
      <c r="OFJ54" s="29"/>
      <c r="OFK54" s="29"/>
      <c r="OFL54" s="29"/>
      <c r="OFM54" s="29"/>
      <c r="OFN54" s="29"/>
      <c r="OFO54" s="29"/>
      <c r="OFP54" s="29"/>
      <c r="OFQ54" s="29"/>
      <c r="OFR54" s="29"/>
      <c r="OFS54" s="29"/>
      <c r="OFT54" s="29"/>
      <c r="OFU54" s="29"/>
      <c r="OFV54" s="29"/>
      <c r="OFW54" s="29"/>
      <c r="OFX54" s="29"/>
      <c r="OFY54" s="29"/>
      <c r="OFZ54" s="29"/>
      <c r="OGA54" s="29"/>
      <c r="OGB54" s="29"/>
      <c r="OGC54" s="29"/>
      <c r="OGD54" s="29"/>
      <c r="OGE54" s="29"/>
      <c r="OGF54" s="29"/>
      <c r="OGG54" s="29"/>
      <c r="OGH54" s="29"/>
      <c r="OGI54" s="29"/>
      <c r="OGJ54" s="29"/>
      <c r="OGK54" s="29"/>
      <c r="OGL54" s="29"/>
      <c r="OGM54" s="29"/>
      <c r="OGN54" s="29"/>
      <c r="OGO54" s="29"/>
      <c r="OGP54" s="29"/>
      <c r="OGQ54" s="29"/>
      <c r="OGR54" s="29"/>
      <c r="OGS54" s="29"/>
      <c r="OGT54" s="29"/>
      <c r="OGU54" s="29"/>
      <c r="OGV54" s="29"/>
      <c r="OGW54" s="29"/>
      <c r="OGX54" s="29"/>
      <c r="OGY54" s="29"/>
      <c r="OGZ54" s="29"/>
      <c r="OHA54" s="29"/>
      <c r="OHB54" s="29"/>
      <c r="OHC54" s="29"/>
      <c r="OHD54" s="29"/>
      <c r="OHE54" s="29"/>
      <c r="OHF54" s="29"/>
      <c r="OHG54" s="29"/>
      <c r="OHH54" s="29"/>
      <c r="OHI54" s="29"/>
      <c r="OHJ54" s="29"/>
      <c r="OHK54" s="29"/>
      <c r="OHL54" s="29"/>
      <c r="OHM54" s="29"/>
      <c r="OHN54" s="29"/>
      <c r="OHO54" s="29"/>
      <c r="OHP54" s="29"/>
      <c r="OHQ54" s="29"/>
      <c r="OHR54" s="29"/>
      <c r="OHS54" s="29"/>
      <c r="OHT54" s="29"/>
      <c r="OHU54" s="29"/>
      <c r="OHV54" s="29"/>
      <c r="OHW54" s="29"/>
      <c r="OHX54" s="29"/>
      <c r="OHY54" s="29"/>
      <c r="OHZ54" s="29"/>
      <c r="OIA54" s="29"/>
      <c r="OIB54" s="29"/>
      <c r="OIC54" s="29"/>
      <c r="OID54" s="29"/>
      <c r="OIE54" s="29"/>
      <c r="OIF54" s="29"/>
      <c r="OIG54" s="29"/>
      <c r="OIH54" s="29"/>
      <c r="OII54" s="29"/>
      <c r="OIJ54" s="29"/>
      <c r="OIK54" s="29"/>
      <c r="OIL54" s="29"/>
      <c r="OIM54" s="29"/>
      <c r="OIN54" s="29"/>
      <c r="OIO54" s="29"/>
      <c r="OIP54" s="29"/>
      <c r="OIQ54" s="29"/>
      <c r="OIR54" s="29"/>
      <c r="OIS54" s="29"/>
      <c r="OIT54" s="29"/>
      <c r="OIU54" s="29"/>
      <c r="OIV54" s="29"/>
      <c r="OIW54" s="29"/>
      <c r="OIX54" s="29"/>
      <c r="OIY54" s="29"/>
      <c r="OIZ54" s="29"/>
      <c r="OJA54" s="29"/>
      <c r="OJB54" s="29"/>
      <c r="OJC54" s="29"/>
      <c r="OJD54" s="29"/>
      <c r="OJE54" s="29"/>
      <c r="OJF54" s="29"/>
      <c r="OJG54" s="29"/>
      <c r="OJH54" s="29"/>
      <c r="OJI54" s="29"/>
      <c r="OJJ54" s="29"/>
      <c r="OJK54" s="29"/>
      <c r="OJL54" s="29"/>
      <c r="OJM54" s="29"/>
      <c r="OJN54" s="29"/>
      <c r="OJO54" s="29"/>
      <c r="OJP54" s="29"/>
      <c r="OJQ54" s="29"/>
      <c r="OJR54" s="29"/>
      <c r="OJS54" s="29"/>
      <c r="OJT54" s="29"/>
      <c r="OJU54" s="29"/>
      <c r="OJV54" s="29"/>
      <c r="OJW54" s="29"/>
      <c r="OJX54" s="29"/>
      <c r="OJY54" s="29"/>
      <c r="OJZ54" s="29"/>
      <c r="OKA54" s="29"/>
      <c r="OKB54" s="29"/>
      <c r="OKC54" s="29"/>
      <c r="OKD54" s="29"/>
      <c r="OKE54" s="29"/>
      <c r="OKF54" s="29"/>
      <c r="OKG54" s="29"/>
      <c r="OKH54" s="29"/>
      <c r="OKI54" s="29"/>
      <c r="OKJ54" s="29"/>
      <c r="OKK54" s="29"/>
      <c r="OKL54" s="29"/>
      <c r="OKM54" s="29"/>
      <c r="OKN54" s="29"/>
      <c r="OKO54" s="29"/>
      <c r="OKP54" s="29"/>
      <c r="OKQ54" s="29"/>
      <c r="OKR54" s="29"/>
      <c r="OKS54" s="29"/>
      <c r="OKT54" s="29"/>
      <c r="OKU54" s="29"/>
      <c r="OKV54" s="29"/>
      <c r="OKW54" s="29"/>
      <c r="OKX54" s="29"/>
      <c r="OKY54" s="29"/>
      <c r="OKZ54" s="29"/>
      <c r="OLA54" s="29"/>
      <c r="OLB54" s="29"/>
      <c r="OLC54" s="29"/>
      <c r="OLD54" s="29"/>
      <c r="OLE54" s="29"/>
      <c r="OLF54" s="29"/>
      <c r="OLG54" s="29"/>
      <c r="OLH54" s="29"/>
      <c r="OLI54" s="29"/>
      <c r="OLJ54" s="29"/>
      <c r="OLK54" s="29"/>
      <c r="OLL54" s="29"/>
      <c r="OLM54" s="29"/>
      <c r="OLN54" s="29"/>
      <c r="OLO54" s="29"/>
      <c r="OLP54" s="29"/>
      <c r="OLQ54" s="29"/>
      <c r="OLR54" s="29"/>
      <c r="OLS54" s="29"/>
      <c r="OLT54" s="29"/>
      <c r="OLU54" s="29"/>
      <c r="OLV54" s="29"/>
      <c r="OLW54" s="29"/>
      <c r="OLX54" s="29"/>
      <c r="OLY54" s="29"/>
      <c r="OLZ54" s="29"/>
      <c r="OMA54" s="29"/>
      <c r="OMB54" s="29"/>
      <c r="OMC54" s="29"/>
      <c r="OMD54" s="29"/>
      <c r="OME54" s="29"/>
      <c r="OMF54" s="29"/>
      <c r="OMG54" s="29"/>
      <c r="OMH54" s="29"/>
      <c r="OMI54" s="29"/>
      <c r="OMJ54" s="29"/>
      <c r="OMK54" s="29"/>
      <c r="OML54" s="29"/>
      <c r="OMM54" s="29"/>
      <c r="OMN54" s="29"/>
      <c r="OMO54" s="29"/>
      <c r="OMP54" s="29"/>
      <c r="OMQ54" s="29"/>
      <c r="OMR54" s="29"/>
      <c r="OMS54" s="29"/>
      <c r="OMT54" s="29"/>
      <c r="OMU54" s="29"/>
      <c r="OMV54" s="29"/>
      <c r="OMW54" s="29"/>
      <c r="OMX54" s="29"/>
      <c r="OMY54" s="29"/>
      <c r="OMZ54" s="29"/>
      <c r="ONA54" s="29"/>
      <c r="ONB54" s="29"/>
      <c r="ONC54" s="29"/>
      <c r="OND54" s="29"/>
      <c r="ONE54" s="29"/>
      <c r="ONF54" s="29"/>
      <c r="ONG54" s="29"/>
      <c r="ONH54" s="29"/>
      <c r="ONI54" s="29"/>
      <c r="ONJ54" s="29"/>
      <c r="ONK54" s="29"/>
      <c r="ONL54" s="29"/>
      <c r="ONM54" s="29"/>
      <c r="ONN54" s="29"/>
      <c r="ONO54" s="29"/>
      <c r="ONP54" s="29"/>
      <c r="ONQ54" s="29"/>
      <c r="ONR54" s="29"/>
      <c r="ONS54" s="29"/>
      <c r="ONT54" s="29"/>
      <c r="ONU54" s="29"/>
      <c r="ONV54" s="29"/>
      <c r="ONW54" s="29"/>
      <c r="ONX54" s="29"/>
      <c r="ONY54" s="29"/>
      <c r="ONZ54" s="29"/>
      <c r="OOA54" s="29"/>
      <c r="OOB54" s="29"/>
      <c r="OOC54" s="29"/>
      <c r="OOD54" s="29"/>
      <c r="OOE54" s="29"/>
      <c r="OOF54" s="29"/>
      <c r="OOG54" s="29"/>
      <c r="OOH54" s="29"/>
      <c r="OOI54" s="29"/>
      <c r="OOJ54" s="29"/>
      <c r="OOK54" s="29"/>
      <c r="OOL54" s="29"/>
      <c r="OOM54" s="29"/>
      <c r="OON54" s="29"/>
      <c r="OOO54" s="29"/>
      <c r="OOP54" s="29"/>
      <c r="OOQ54" s="29"/>
      <c r="OOR54" s="29"/>
      <c r="OOS54" s="29"/>
      <c r="OOT54" s="29"/>
      <c r="OOU54" s="29"/>
      <c r="OOV54" s="29"/>
      <c r="OOW54" s="29"/>
      <c r="OOX54" s="29"/>
      <c r="OOY54" s="29"/>
      <c r="OOZ54" s="29"/>
      <c r="OPA54" s="29"/>
      <c r="OPB54" s="29"/>
      <c r="OPC54" s="29"/>
      <c r="OPD54" s="29"/>
      <c r="OPE54" s="29"/>
      <c r="OPF54" s="29"/>
      <c r="OPG54" s="29"/>
      <c r="OPH54" s="29"/>
      <c r="OPI54" s="29"/>
      <c r="OPJ54" s="29"/>
      <c r="OPK54" s="29"/>
      <c r="OPL54" s="29"/>
      <c r="OPM54" s="29"/>
      <c r="OPN54" s="29"/>
      <c r="OPO54" s="29"/>
      <c r="OPP54" s="29"/>
      <c r="OPQ54" s="29"/>
      <c r="OPR54" s="29"/>
      <c r="OPS54" s="29"/>
      <c r="OPT54" s="29"/>
      <c r="OPU54" s="29"/>
      <c r="OPV54" s="29"/>
      <c r="OPW54" s="29"/>
      <c r="OPX54" s="29"/>
      <c r="OPY54" s="29"/>
      <c r="OPZ54" s="29"/>
      <c r="OQA54" s="29"/>
      <c r="OQB54" s="29"/>
      <c r="OQC54" s="29"/>
      <c r="OQD54" s="29"/>
      <c r="OQE54" s="29"/>
      <c r="OQF54" s="29"/>
      <c r="OQG54" s="29"/>
      <c r="OQH54" s="29"/>
      <c r="OQI54" s="29"/>
      <c r="OQJ54" s="29"/>
      <c r="OQK54" s="29"/>
      <c r="OQL54" s="29"/>
      <c r="OQM54" s="29"/>
      <c r="OQN54" s="29"/>
      <c r="OQO54" s="29"/>
      <c r="OQP54" s="29"/>
      <c r="OQQ54" s="29"/>
      <c r="OQR54" s="29"/>
      <c r="OQS54" s="29"/>
      <c r="OQT54" s="29"/>
      <c r="OQU54" s="29"/>
      <c r="OQV54" s="29"/>
      <c r="OQW54" s="29"/>
      <c r="OQX54" s="29"/>
      <c r="OQY54" s="29"/>
      <c r="OQZ54" s="29"/>
      <c r="ORA54" s="29"/>
      <c r="ORB54" s="29"/>
      <c r="ORC54" s="29"/>
      <c r="ORD54" s="29"/>
      <c r="ORE54" s="29"/>
      <c r="ORF54" s="29"/>
      <c r="ORG54" s="29"/>
      <c r="ORH54" s="29"/>
      <c r="ORI54" s="29"/>
      <c r="ORJ54" s="29"/>
      <c r="ORK54" s="29"/>
      <c r="ORL54" s="29"/>
      <c r="ORM54" s="29"/>
      <c r="ORN54" s="29"/>
      <c r="ORO54" s="29"/>
      <c r="ORP54" s="29"/>
      <c r="ORQ54" s="29"/>
      <c r="ORR54" s="29"/>
      <c r="ORS54" s="29"/>
      <c r="ORT54" s="29"/>
      <c r="ORU54" s="29"/>
      <c r="ORV54" s="29"/>
      <c r="ORW54" s="29"/>
      <c r="ORX54" s="29"/>
      <c r="ORY54" s="29"/>
      <c r="ORZ54" s="29"/>
      <c r="OSA54" s="29"/>
      <c r="OSB54" s="29"/>
      <c r="OSC54" s="29"/>
      <c r="OSD54" s="29"/>
      <c r="OSE54" s="29"/>
      <c r="OSF54" s="29"/>
      <c r="OSG54" s="29"/>
      <c r="OSH54" s="29"/>
      <c r="OSI54" s="29"/>
      <c r="OSJ54" s="29"/>
      <c r="OSK54" s="29"/>
      <c r="OSL54" s="29"/>
      <c r="OSM54" s="29"/>
      <c r="OSN54" s="29"/>
      <c r="OSO54" s="29"/>
      <c r="OSP54" s="29"/>
      <c r="OSQ54" s="29"/>
      <c r="OSR54" s="29"/>
      <c r="OSS54" s="29"/>
      <c r="OST54" s="29"/>
      <c r="OSU54" s="29"/>
      <c r="OSV54" s="29"/>
      <c r="OSW54" s="29"/>
      <c r="OSX54" s="29"/>
      <c r="OSY54" s="29"/>
      <c r="OSZ54" s="29"/>
      <c r="OTA54" s="29"/>
      <c r="OTB54" s="29"/>
      <c r="OTC54" s="29"/>
      <c r="OTD54" s="29"/>
      <c r="OTE54" s="29"/>
      <c r="OTF54" s="29"/>
      <c r="OTG54" s="29"/>
      <c r="OTH54" s="29"/>
      <c r="OTI54" s="29"/>
      <c r="OTJ54" s="29"/>
      <c r="OTK54" s="29"/>
      <c r="OTL54" s="29"/>
      <c r="OTM54" s="29"/>
      <c r="OTN54" s="29"/>
      <c r="OTO54" s="29"/>
      <c r="OTP54" s="29"/>
      <c r="OTQ54" s="29"/>
      <c r="OTR54" s="29"/>
      <c r="OTS54" s="29"/>
      <c r="OTT54" s="29"/>
      <c r="OTU54" s="29"/>
      <c r="OTV54" s="29"/>
      <c r="OTW54" s="29"/>
      <c r="OTX54" s="29"/>
      <c r="OTY54" s="29"/>
      <c r="OTZ54" s="29"/>
      <c r="OUA54" s="29"/>
      <c r="OUB54" s="29"/>
      <c r="OUC54" s="29"/>
      <c r="OUD54" s="29"/>
      <c r="OUE54" s="29"/>
      <c r="OUF54" s="29"/>
      <c r="OUG54" s="29"/>
      <c r="OUH54" s="29"/>
      <c r="OUI54" s="29"/>
      <c r="OUJ54" s="29"/>
      <c r="OUK54" s="29"/>
      <c r="OUL54" s="29"/>
      <c r="OUM54" s="29"/>
      <c r="OUN54" s="29"/>
      <c r="OUO54" s="29"/>
      <c r="OUP54" s="29"/>
      <c r="OUQ54" s="29"/>
      <c r="OUR54" s="29"/>
      <c r="OUS54" s="29"/>
      <c r="OUT54" s="29"/>
      <c r="OUU54" s="29"/>
      <c r="OUV54" s="29"/>
      <c r="OUW54" s="29"/>
      <c r="OUX54" s="29"/>
      <c r="OUY54" s="29"/>
      <c r="OUZ54" s="29"/>
      <c r="OVA54" s="29"/>
      <c r="OVB54" s="29"/>
      <c r="OVC54" s="29"/>
      <c r="OVD54" s="29"/>
      <c r="OVE54" s="29"/>
      <c r="OVF54" s="29"/>
      <c r="OVG54" s="29"/>
      <c r="OVH54" s="29"/>
      <c r="OVI54" s="29"/>
      <c r="OVJ54" s="29"/>
      <c r="OVK54" s="29"/>
      <c r="OVL54" s="29"/>
      <c r="OVM54" s="29"/>
      <c r="OVN54" s="29"/>
      <c r="OVO54" s="29"/>
      <c r="OVP54" s="29"/>
      <c r="OVQ54" s="29"/>
      <c r="OVR54" s="29"/>
      <c r="OVS54" s="29"/>
      <c r="OVT54" s="29"/>
      <c r="OVU54" s="29"/>
      <c r="OVV54" s="29"/>
      <c r="OVW54" s="29"/>
      <c r="OVX54" s="29"/>
      <c r="OVY54" s="29"/>
      <c r="OVZ54" s="29"/>
      <c r="OWA54" s="29"/>
      <c r="OWB54" s="29"/>
      <c r="OWC54" s="29"/>
      <c r="OWD54" s="29"/>
      <c r="OWE54" s="29"/>
      <c r="OWF54" s="29"/>
      <c r="OWG54" s="29"/>
      <c r="OWH54" s="29"/>
      <c r="OWI54" s="29"/>
      <c r="OWJ54" s="29"/>
      <c r="OWK54" s="29"/>
      <c r="OWL54" s="29"/>
      <c r="OWM54" s="29"/>
      <c r="OWN54" s="29"/>
      <c r="OWO54" s="29"/>
      <c r="OWP54" s="29"/>
      <c r="OWQ54" s="29"/>
      <c r="OWR54" s="29"/>
      <c r="OWS54" s="29"/>
      <c r="OWT54" s="29"/>
      <c r="OWU54" s="29"/>
      <c r="OWV54" s="29"/>
      <c r="OWW54" s="29"/>
      <c r="OWX54" s="29"/>
      <c r="OWY54" s="29"/>
      <c r="OWZ54" s="29"/>
      <c r="OXA54" s="29"/>
      <c r="OXB54" s="29"/>
      <c r="OXC54" s="29"/>
      <c r="OXD54" s="29"/>
      <c r="OXE54" s="29"/>
      <c r="OXF54" s="29"/>
      <c r="OXG54" s="29"/>
      <c r="OXH54" s="29"/>
      <c r="OXI54" s="29"/>
      <c r="OXJ54" s="29"/>
      <c r="OXK54" s="29"/>
      <c r="OXL54" s="29"/>
      <c r="OXM54" s="29"/>
      <c r="OXN54" s="29"/>
      <c r="OXO54" s="29"/>
      <c r="OXP54" s="29"/>
      <c r="OXQ54" s="29"/>
      <c r="OXR54" s="29"/>
      <c r="OXS54" s="29"/>
      <c r="OXT54" s="29"/>
      <c r="OXU54" s="29"/>
      <c r="OXV54" s="29"/>
      <c r="OXW54" s="29"/>
      <c r="OXX54" s="29"/>
      <c r="OXY54" s="29"/>
      <c r="OXZ54" s="29"/>
      <c r="OYA54" s="29"/>
      <c r="OYB54" s="29"/>
      <c r="OYC54" s="29"/>
      <c r="OYD54" s="29"/>
      <c r="OYE54" s="29"/>
      <c r="OYF54" s="29"/>
      <c r="OYG54" s="29"/>
      <c r="OYH54" s="29"/>
      <c r="OYI54" s="29"/>
      <c r="OYJ54" s="29"/>
      <c r="OYK54" s="29"/>
      <c r="OYL54" s="29"/>
      <c r="OYM54" s="29"/>
      <c r="OYN54" s="29"/>
      <c r="OYO54" s="29"/>
      <c r="OYP54" s="29"/>
      <c r="OYQ54" s="29"/>
      <c r="OYR54" s="29"/>
      <c r="OYS54" s="29"/>
      <c r="OYT54" s="29"/>
      <c r="OYU54" s="29"/>
      <c r="OYV54" s="29"/>
      <c r="OYW54" s="29"/>
      <c r="OYX54" s="29"/>
      <c r="OYY54" s="29"/>
      <c r="OYZ54" s="29"/>
      <c r="OZA54" s="29"/>
      <c r="OZB54" s="29"/>
      <c r="OZC54" s="29"/>
      <c r="OZD54" s="29"/>
      <c r="OZE54" s="29"/>
      <c r="OZF54" s="29"/>
      <c r="OZG54" s="29"/>
      <c r="OZH54" s="29"/>
      <c r="OZI54" s="29"/>
      <c r="OZJ54" s="29"/>
      <c r="OZK54" s="29"/>
      <c r="OZL54" s="29"/>
      <c r="OZM54" s="29"/>
      <c r="OZN54" s="29"/>
      <c r="OZO54" s="29"/>
      <c r="OZP54" s="29"/>
      <c r="OZQ54" s="29"/>
      <c r="OZR54" s="29"/>
      <c r="OZS54" s="29"/>
      <c r="OZT54" s="29"/>
      <c r="OZU54" s="29"/>
      <c r="OZV54" s="29"/>
      <c r="OZW54" s="29"/>
      <c r="OZX54" s="29"/>
      <c r="OZY54" s="29"/>
      <c r="OZZ54" s="29"/>
      <c r="PAA54" s="29"/>
      <c r="PAB54" s="29"/>
      <c r="PAC54" s="29"/>
      <c r="PAD54" s="29"/>
      <c r="PAE54" s="29"/>
      <c r="PAF54" s="29"/>
      <c r="PAG54" s="29"/>
      <c r="PAH54" s="29"/>
      <c r="PAI54" s="29"/>
      <c r="PAJ54" s="29"/>
      <c r="PAK54" s="29"/>
      <c r="PAL54" s="29"/>
      <c r="PAM54" s="29"/>
      <c r="PAN54" s="29"/>
      <c r="PAO54" s="29"/>
      <c r="PAP54" s="29"/>
      <c r="PAQ54" s="29"/>
      <c r="PAR54" s="29"/>
      <c r="PAS54" s="29"/>
      <c r="PAT54" s="29"/>
      <c r="PAU54" s="29"/>
      <c r="PAV54" s="29"/>
      <c r="PAW54" s="29"/>
      <c r="PAX54" s="29"/>
      <c r="PAY54" s="29"/>
      <c r="PAZ54" s="29"/>
      <c r="PBA54" s="29"/>
      <c r="PBB54" s="29"/>
      <c r="PBC54" s="29"/>
      <c r="PBD54" s="29"/>
      <c r="PBE54" s="29"/>
      <c r="PBF54" s="29"/>
      <c r="PBG54" s="29"/>
      <c r="PBH54" s="29"/>
      <c r="PBI54" s="29"/>
      <c r="PBJ54" s="29"/>
      <c r="PBK54" s="29"/>
      <c r="PBL54" s="29"/>
      <c r="PBM54" s="29"/>
      <c r="PBN54" s="29"/>
      <c r="PBO54" s="29"/>
      <c r="PBP54" s="29"/>
      <c r="PBQ54" s="29"/>
      <c r="PBR54" s="29"/>
      <c r="PBS54" s="29"/>
      <c r="PBT54" s="29"/>
      <c r="PBU54" s="29"/>
      <c r="PBV54" s="29"/>
      <c r="PBW54" s="29"/>
      <c r="PBX54" s="29"/>
      <c r="PBY54" s="29"/>
      <c r="PBZ54" s="29"/>
      <c r="PCA54" s="29"/>
      <c r="PCB54" s="29"/>
      <c r="PCC54" s="29"/>
      <c r="PCD54" s="29"/>
      <c r="PCE54" s="29"/>
      <c r="PCF54" s="29"/>
      <c r="PCG54" s="29"/>
      <c r="PCH54" s="29"/>
      <c r="PCI54" s="29"/>
      <c r="PCJ54" s="29"/>
      <c r="PCK54" s="29"/>
      <c r="PCL54" s="29"/>
      <c r="PCM54" s="29"/>
      <c r="PCN54" s="29"/>
      <c r="PCO54" s="29"/>
      <c r="PCP54" s="29"/>
      <c r="PCQ54" s="29"/>
      <c r="PCR54" s="29"/>
      <c r="PCS54" s="29"/>
      <c r="PCT54" s="29"/>
      <c r="PCU54" s="29"/>
      <c r="PCV54" s="29"/>
      <c r="PCW54" s="29"/>
      <c r="PCX54" s="29"/>
      <c r="PCY54" s="29"/>
      <c r="PCZ54" s="29"/>
      <c r="PDA54" s="29"/>
      <c r="PDB54" s="29"/>
      <c r="PDC54" s="29"/>
      <c r="PDD54" s="29"/>
      <c r="PDE54" s="29"/>
      <c r="PDF54" s="29"/>
      <c r="PDG54" s="29"/>
      <c r="PDH54" s="29"/>
      <c r="PDI54" s="29"/>
      <c r="PDJ54" s="29"/>
      <c r="PDK54" s="29"/>
      <c r="PDL54" s="29"/>
      <c r="PDM54" s="29"/>
      <c r="PDN54" s="29"/>
      <c r="PDO54" s="29"/>
      <c r="PDP54" s="29"/>
      <c r="PDQ54" s="29"/>
      <c r="PDR54" s="29"/>
      <c r="PDS54" s="29"/>
      <c r="PDT54" s="29"/>
      <c r="PDU54" s="29"/>
      <c r="PDV54" s="29"/>
      <c r="PDW54" s="29"/>
      <c r="PDX54" s="29"/>
      <c r="PDY54" s="29"/>
      <c r="PDZ54" s="29"/>
      <c r="PEA54" s="29"/>
      <c r="PEB54" s="29"/>
      <c r="PEC54" s="29"/>
      <c r="PED54" s="29"/>
      <c r="PEE54" s="29"/>
      <c r="PEF54" s="29"/>
      <c r="PEG54" s="29"/>
      <c r="PEH54" s="29"/>
      <c r="PEI54" s="29"/>
      <c r="PEJ54" s="29"/>
      <c r="PEK54" s="29"/>
      <c r="PEL54" s="29"/>
      <c r="PEM54" s="29"/>
      <c r="PEN54" s="29"/>
      <c r="PEO54" s="29"/>
      <c r="PEP54" s="29"/>
      <c r="PEQ54" s="29"/>
      <c r="PER54" s="29"/>
      <c r="PES54" s="29"/>
      <c r="PET54" s="29"/>
      <c r="PEU54" s="29"/>
      <c r="PEV54" s="29"/>
      <c r="PEW54" s="29"/>
      <c r="PEX54" s="29"/>
      <c r="PEY54" s="29"/>
      <c r="PEZ54" s="29"/>
      <c r="PFA54" s="29"/>
      <c r="PFB54" s="29"/>
      <c r="PFC54" s="29"/>
      <c r="PFD54" s="29"/>
      <c r="PFE54" s="29"/>
      <c r="PFF54" s="29"/>
      <c r="PFG54" s="29"/>
      <c r="PFH54" s="29"/>
      <c r="PFI54" s="29"/>
      <c r="PFJ54" s="29"/>
      <c r="PFK54" s="29"/>
      <c r="PFL54" s="29"/>
      <c r="PFM54" s="29"/>
      <c r="PFN54" s="29"/>
      <c r="PFO54" s="29"/>
      <c r="PFP54" s="29"/>
      <c r="PFQ54" s="29"/>
      <c r="PFR54" s="29"/>
      <c r="PFS54" s="29"/>
      <c r="PFT54" s="29"/>
      <c r="PFU54" s="29"/>
      <c r="PFV54" s="29"/>
      <c r="PFW54" s="29"/>
      <c r="PFX54" s="29"/>
      <c r="PFY54" s="29"/>
      <c r="PFZ54" s="29"/>
      <c r="PGA54" s="29"/>
      <c r="PGB54" s="29"/>
      <c r="PGC54" s="29"/>
      <c r="PGD54" s="29"/>
      <c r="PGE54" s="29"/>
      <c r="PGF54" s="29"/>
      <c r="PGG54" s="29"/>
      <c r="PGH54" s="29"/>
      <c r="PGI54" s="29"/>
      <c r="PGJ54" s="29"/>
      <c r="PGK54" s="29"/>
      <c r="PGL54" s="29"/>
      <c r="PGM54" s="29"/>
      <c r="PGN54" s="29"/>
      <c r="PGO54" s="29"/>
      <c r="PGP54" s="29"/>
      <c r="PGQ54" s="29"/>
      <c r="PGR54" s="29"/>
      <c r="PGS54" s="29"/>
      <c r="PGT54" s="29"/>
      <c r="PGU54" s="29"/>
      <c r="PGV54" s="29"/>
      <c r="PGW54" s="29"/>
      <c r="PGX54" s="29"/>
      <c r="PGY54" s="29"/>
      <c r="PGZ54" s="29"/>
      <c r="PHA54" s="29"/>
      <c r="PHB54" s="29"/>
      <c r="PHC54" s="29"/>
      <c r="PHD54" s="29"/>
      <c r="PHE54" s="29"/>
      <c r="PHF54" s="29"/>
      <c r="PHG54" s="29"/>
      <c r="PHH54" s="29"/>
      <c r="PHI54" s="29"/>
      <c r="PHJ54" s="29"/>
      <c r="PHK54" s="29"/>
      <c r="PHL54" s="29"/>
      <c r="PHM54" s="29"/>
      <c r="PHN54" s="29"/>
      <c r="PHO54" s="29"/>
      <c r="PHP54" s="29"/>
      <c r="PHQ54" s="29"/>
      <c r="PHR54" s="29"/>
      <c r="PHS54" s="29"/>
      <c r="PHT54" s="29"/>
      <c r="PHU54" s="29"/>
      <c r="PHV54" s="29"/>
      <c r="PHW54" s="29"/>
      <c r="PHX54" s="29"/>
      <c r="PHY54" s="29"/>
      <c r="PHZ54" s="29"/>
      <c r="PIA54" s="29"/>
      <c r="PIB54" s="29"/>
      <c r="PIC54" s="29"/>
      <c r="PID54" s="29"/>
      <c r="PIE54" s="29"/>
      <c r="PIF54" s="29"/>
      <c r="PIG54" s="29"/>
      <c r="PIH54" s="29"/>
      <c r="PII54" s="29"/>
      <c r="PIJ54" s="29"/>
      <c r="PIK54" s="29"/>
      <c r="PIL54" s="29"/>
      <c r="PIM54" s="29"/>
      <c r="PIN54" s="29"/>
      <c r="PIO54" s="29"/>
      <c r="PIP54" s="29"/>
      <c r="PIQ54" s="29"/>
      <c r="PIR54" s="29"/>
      <c r="PIS54" s="29"/>
      <c r="PIT54" s="29"/>
      <c r="PIU54" s="29"/>
      <c r="PIV54" s="29"/>
      <c r="PIW54" s="29"/>
      <c r="PIX54" s="29"/>
      <c r="PIY54" s="29"/>
      <c r="PIZ54" s="29"/>
      <c r="PJA54" s="29"/>
      <c r="PJB54" s="29"/>
      <c r="PJC54" s="29"/>
      <c r="PJD54" s="29"/>
      <c r="PJE54" s="29"/>
      <c r="PJF54" s="29"/>
      <c r="PJG54" s="29"/>
      <c r="PJH54" s="29"/>
      <c r="PJI54" s="29"/>
      <c r="PJJ54" s="29"/>
      <c r="PJK54" s="29"/>
      <c r="PJL54" s="29"/>
      <c r="PJM54" s="29"/>
      <c r="PJN54" s="29"/>
      <c r="PJO54" s="29"/>
      <c r="PJP54" s="29"/>
      <c r="PJQ54" s="29"/>
      <c r="PJR54" s="29"/>
      <c r="PJS54" s="29"/>
      <c r="PJT54" s="29"/>
      <c r="PJU54" s="29"/>
      <c r="PJV54" s="29"/>
      <c r="PJW54" s="29"/>
      <c r="PJX54" s="29"/>
      <c r="PJY54" s="29"/>
      <c r="PJZ54" s="29"/>
      <c r="PKA54" s="29"/>
      <c r="PKB54" s="29"/>
      <c r="PKC54" s="29"/>
      <c r="PKD54" s="29"/>
      <c r="PKE54" s="29"/>
      <c r="PKF54" s="29"/>
      <c r="PKG54" s="29"/>
      <c r="PKH54" s="29"/>
      <c r="PKI54" s="29"/>
      <c r="PKJ54" s="29"/>
      <c r="PKK54" s="29"/>
      <c r="PKL54" s="29"/>
      <c r="PKM54" s="29"/>
      <c r="PKN54" s="29"/>
      <c r="PKO54" s="29"/>
      <c r="PKP54" s="29"/>
      <c r="PKQ54" s="29"/>
      <c r="PKR54" s="29"/>
      <c r="PKS54" s="29"/>
      <c r="PKT54" s="29"/>
      <c r="PKU54" s="29"/>
      <c r="PKV54" s="29"/>
      <c r="PKW54" s="29"/>
      <c r="PKX54" s="29"/>
      <c r="PKY54" s="29"/>
      <c r="PKZ54" s="29"/>
      <c r="PLA54" s="29"/>
      <c r="PLB54" s="29"/>
      <c r="PLC54" s="29"/>
      <c r="PLD54" s="29"/>
      <c r="PLE54" s="29"/>
      <c r="PLF54" s="29"/>
      <c r="PLG54" s="29"/>
      <c r="PLH54" s="29"/>
      <c r="PLI54" s="29"/>
      <c r="PLJ54" s="29"/>
      <c r="PLK54" s="29"/>
      <c r="PLL54" s="29"/>
      <c r="PLM54" s="29"/>
      <c r="PLN54" s="29"/>
      <c r="PLO54" s="29"/>
      <c r="PLP54" s="29"/>
      <c r="PLQ54" s="29"/>
      <c r="PLR54" s="29"/>
      <c r="PLS54" s="29"/>
      <c r="PLT54" s="29"/>
      <c r="PLU54" s="29"/>
      <c r="PLV54" s="29"/>
      <c r="PLW54" s="29"/>
      <c r="PLX54" s="29"/>
      <c r="PLY54" s="29"/>
      <c r="PLZ54" s="29"/>
      <c r="PMA54" s="29"/>
      <c r="PMB54" s="29"/>
      <c r="PMC54" s="29"/>
      <c r="PMD54" s="29"/>
      <c r="PME54" s="29"/>
      <c r="PMF54" s="29"/>
      <c r="PMG54" s="29"/>
      <c r="PMH54" s="29"/>
      <c r="PMI54" s="29"/>
      <c r="PMJ54" s="29"/>
      <c r="PMK54" s="29"/>
      <c r="PML54" s="29"/>
      <c r="PMM54" s="29"/>
      <c r="PMN54" s="29"/>
      <c r="PMO54" s="29"/>
      <c r="PMP54" s="29"/>
      <c r="PMQ54" s="29"/>
      <c r="PMR54" s="29"/>
      <c r="PMS54" s="29"/>
      <c r="PMT54" s="29"/>
      <c r="PMU54" s="29"/>
      <c r="PMV54" s="29"/>
      <c r="PMW54" s="29"/>
      <c r="PMX54" s="29"/>
      <c r="PMY54" s="29"/>
      <c r="PMZ54" s="29"/>
      <c r="PNA54" s="29"/>
      <c r="PNB54" s="29"/>
      <c r="PNC54" s="29"/>
      <c r="PND54" s="29"/>
      <c r="PNE54" s="29"/>
      <c r="PNF54" s="29"/>
      <c r="PNG54" s="29"/>
      <c r="PNH54" s="29"/>
      <c r="PNI54" s="29"/>
      <c r="PNJ54" s="29"/>
      <c r="PNK54" s="29"/>
      <c r="PNL54" s="29"/>
      <c r="PNM54" s="29"/>
      <c r="PNN54" s="29"/>
      <c r="PNO54" s="29"/>
      <c r="PNP54" s="29"/>
      <c r="PNQ54" s="29"/>
      <c r="PNR54" s="29"/>
      <c r="PNS54" s="29"/>
      <c r="PNT54" s="29"/>
      <c r="PNU54" s="29"/>
      <c r="PNV54" s="29"/>
      <c r="PNW54" s="29"/>
      <c r="PNX54" s="29"/>
      <c r="PNY54" s="29"/>
      <c r="PNZ54" s="29"/>
      <c r="POA54" s="29"/>
      <c r="POB54" s="29"/>
      <c r="POC54" s="29"/>
      <c r="POD54" s="29"/>
      <c r="POE54" s="29"/>
      <c r="POF54" s="29"/>
      <c r="POG54" s="29"/>
      <c r="POH54" s="29"/>
      <c r="POI54" s="29"/>
      <c r="POJ54" s="29"/>
      <c r="POK54" s="29"/>
      <c r="POL54" s="29"/>
      <c r="POM54" s="29"/>
      <c r="PON54" s="29"/>
      <c r="POO54" s="29"/>
      <c r="POP54" s="29"/>
      <c r="POQ54" s="29"/>
      <c r="POR54" s="29"/>
      <c r="POS54" s="29"/>
      <c r="POT54" s="29"/>
      <c r="POU54" s="29"/>
      <c r="POV54" s="29"/>
      <c r="POW54" s="29"/>
      <c r="POX54" s="29"/>
      <c r="POY54" s="29"/>
      <c r="POZ54" s="29"/>
      <c r="PPA54" s="29"/>
      <c r="PPB54" s="29"/>
      <c r="PPC54" s="29"/>
      <c r="PPD54" s="29"/>
      <c r="PPE54" s="29"/>
      <c r="PPF54" s="29"/>
      <c r="PPG54" s="29"/>
      <c r="PPH54" s="29"/>
      <c r="PPI54" s="29"/>
      <c r="PPJ54" s="29"/>
      <c r="PPK54" s="29"/>
      <c r="PPL54" s="29"/>
      <c r="PPM54" s="29"/>
      <c r="PPN54" s="29"/>
      <c r="PPO54" s="29"/>
      <c r="PPP54" s="29"/>
      <c r="PPQ54" s="29"/>
      <c r="PPR54" s="29"/>
      <c r="PPS54" s="29"/>
      <c r="PPT54" s="29"/>
      <c r="PPU54" s="29"/>
      <c r="PPV54" s="29"/>
      <c r="PPW54" s="29"/>
      <c r="PPX54" s="29"/>
      <c r="PPY54" s="29"/>
      <c r="PPZ54" s="29"/>
      <c r="PQA54" s="29"/>
      <c r="PQB54" s="29"/>
      <c r="PQC54" s="29"/>
      <c r="PQD54" s="29"/>
      <c r="PQE54" s="29"/>
      <c r="PQF54" s="29"/>
      <c r="PQG54" s="29"/>
      <c r="PQH54" s="29"/>
      <c r="PQI54" s="29"/>
      <c r="PQJ54" s="29"/>
      <c r="PQK54" s="29"/>
      <c r="PQL54" s="29"/>
      <c r="PQM54" s="29"/>
      <c r="PQN54" s="29"/>
      <c r="PQO54" s="29"/>
      <c r="PQP54" s="29"/>
      <c r="PQQ54" s="29"/>
      <c r="PQR54" s="29"/>
      <c r="PQS54" s="29"/>
      <c r="PQT54" s="29"/>
      <c r="PQU54" s="29"/>
      <c r="PQV54" s="29"/>
      <c r="PQW54" s="29"/>
      <c r="PQX54" s="29"/>
      <c r="PQY54" s="29"/>
      <c r="PQZ54" s="29"/>
      <c r="PRA54" s="29"/>
      <c r="PRB54" s="29"/>
      <c r="PRC54" s="29"/>
      <c r="PRD54" s="29"/>
      <c r="PRE54" s="29"/>
      <c r="PRF54" s="29"/>
      <c r="PRG54" s="29"/>
      <c r="PRH54" s="29"/>
      <c r="PRI54" s="29"/>
      <c r="PRJ54" s="29"/>
      <c r="PRK54" s="29"/>
      <c r="PRL54" s="29"/>
      <c r="PRM54" s="29"/>
      <c r="PRN54" s="29"/>
      <c r="PRO54" s="29"/>
      <c r="PRP54" s="29"/>
      <c r="PRQ54" s="29"/>
      <c r="PRR54" s="29"/>
      <c r="PRS54" s="29"/>
      <c r="PRT54" s="29"/>
      <c r="PRU54" s="29"/>
      <c r="PRV54" s="29"/>
      <c r="PRW54" s="29"/>
      <c r="PRX54" s="29"/>
      <c r="PRY54" s="29"/>
      <c r="PRZ54" s="29"/>
      <c r="PSA54" s="29"/>
      <c r="PSB54" s="29"/>
      <c r="PSC54" s="29"/>
      <c r="PSD54" s="29"/>
      <c r="PSE54" s="29"/>
      <c r="PSF54" s="29"/>
      <c r="PSG54" s="29"/>
      <c r="PSH54" s="29"/>
      <c r="PSI54" s="29"/>
      <c r="PSJ54" s="29"/>
      <c r="PSK54" s="29"/>
      <c r="PSL54" s="29"/>
      <c r="PSM54" s="29"/>
      <c r="PSN54" s="29"/>
      <c r="PSO54" s="29"/>
      <c r="PSP54" s="29"/>
      <c r="PSQ54" s="29"/>
      <c r="PSR54" s="29"/>
      <c r="PSS54" s="29"/>
      <c r="PST54" s="29"/>
      <c r="PSU54" s="29"/>
      <c r="PSV54" s="29"/>
      <c r="PSW54" s="29"/>
      <c r="PSX54" s="29"/>
      <c r="PSY54" s="29"/>
      <c r="PSZ54" s="29"/>
      <c r="PTA54" s="29"/>
      <c r="PTB54" s="29"/>
      <c r="PTC54" s="29"/>
      <c r="PTD54" s="29"/>
      <c r="PTE54" s="29"/>
      <c r="PTF54" s="29"/>
      <c r="PTG54" s="29"/>
      <c r="PTH54" s="29"/>
      <c r="PTI54" s="29"/>
      <c r="PTJ54" s="29"/>
      <c r="PTK54" s="29"/>
      <c r="PTL54" s="29"/>
      <c r="PTM54" s="29"/>
      <c r="PTN54" s="29"/>
      <c r="PTO54" s="29"/>
      <c r="PTP54" s="29"/>
      <c r="PTQ54" s="29"/>
      <c r="PTR54" s="29"/>
      <c r="PTS54" s="29"/>
      <c r="PTT54" s="29"/>
      <c r="PTU54" s="29"/>
      <c r="PTV54" s="29"/>
      <c r="PTW54" s="29"/>
      <c r="PTX54" s="29"/>
      <c r="PTY54" s="29"/>
      <c r="PTZ54" s="29"/>
      <c r="PUA54" s="29"/>
      <c r="PUB54" s="29"/>
      <c r="PUC54" s="29"/>
      <c r="PUD54" s="29"/>
      <c r="PUE54" s="29"/>
      <c r="PUF54" s="29"/>
      <c r="PUG54" s="29"/>
      <c r="PUH54" s="29"/>
      <c r="PUI54" s="29"/>
      <c r="PUJ54" s="29"/>
      <c r="PUK54" s="29"/>
      <c r="PUL54" s="29"/>
      <c r="PUM54" s="29"/>
      <c r="PUN54" s="29"/>
      <c r="PUO54" s="29"/>
      <c r="PUP54" s="29"/>
      <c r="PUQ54" s="29"/>
      <c r="PUR54" s="29"/>
      <c r="PUS54" s="29"/>
      <c r="PUT54" s="29"/>
      <c r="PUU54" s="29"/>
      <c r="PUV54" s="29"/>
      <c r="PUW54" s="29"/>
      <c r="PUX54" s="29"/>
      <c r="PUY54" s="29"/>
      <c r="PUZ54" s="29"/>
      <c r="PVA54" s="29"/>
      <c r="PVB54" s="29"/>
      <c r="PVC54" s="29"/>
      <c r="PVD54" s="29"/>
      <c r="PVE54" s="29"/>
      <c r="PVF54" s="29"/>
      <c r="PVG54" s="29"/>
      <c r="PVH54" s="29"/>
      <c r="PVI54" s="29"/>
      <c r="PVJ54" s="29"/>
      <c r="PVK54" s="29"/>
      <c r="PVL54" s="29"/>
      <c r="PVM54" s="29"/>
      <c r="PVN54" s="29"/>
      <c r="PVO54" s="29"/>
      <c r="PVP54" s="29"/>
      <c r="PVQ54" s="29"/>
      <c r="PVR54" s="29"/>
      <c r="PVS54" s="29"/>
      <c r="PVT54" s="29"/>
      <c r="PVU54" s="29"/>
      <c r="PVV54" s="29"/>
      <c r="PVW54" s="29"/>
      <c r="PVX54" s="29"/>
      <c r="PVY54" s="29"/>
      <c r="PVZ54" s="29"/>
      <c r="PWA54" s="29"/>
      <c r="PWB54" s="29"/>
      <c r="PWC54" s="29"/>
      <c r="PWD54" s="29"/>
      <c r="PWE54" s="29"/>
      <c r="PWF54" s="29"/>
      <c r="PWG54" s="29"/>
      <c r="PWH54" s="29"/>
      <c r="PWI54" s="29"/>
      <c r="PWJ54" s="29"/>
      <c r="PWK54" s="29"/>
      <c r="PWL54" s="29"/>
      <c r="PWM54" s="29"/>
      <c r="PWN54" s="29"/>
      <c r="PWO54" s="29"/>
      <c r="PWP54" s="29"/>
      <c r="PWQ54" s="29"/>
      <c r="PWR54" s="29"/>
      <c r="PWS54" s="29"/>
      <c r="PWT54" s="29"/>
      <c r="PWU54" s="29"/>
      <c r="PWV54" s="29"/>
      <c r="PWW54" s="29"/>
      <c r="PWX54" s="29"/>
      <c r="PWY54" s="29"/>
      <c r="PWZ54" s="29"/>
      <c r="PXA54" s="29"/>
      <c r="PXB54" s="29"/>
      <c r="PXC54" s="29"/>
      <c r="PXD54" s="29"/>
      <c r="PXE54" s="29"/>
      <c r="PXF54" s="29"/>
      <c r="PXG54" s="29"/>
      <c r="PXH54" s="29"/>
      <c r="PXI54" s="29"/>
      <c r="PXJ54" s="29"/>
      <c r="PXK54" s="29"/>
      <c r="PXL54" s="29"/>
      <c r="PXM54" s="29"/>
      <c r="PXN54" s="29"/>
      <c r="PXO54" s="29"/>
      <c r="PXP54" s="29"/>
      <c r="PXQ54" s="29"/>
      <c r="PXR54" s="29"/>
      <c r="PXS54" s="29"/>
      <c r="PXT54" s="29"/>
      <c r="PXU54" s="29"/>
      <c r="PXV54" s="29"/>
      <c r="PXW54" s="29"/>
      <c r="PXX54" s="29"/>
      <c r="PXY54" s="29"/>
      <c r="PXZ54" s="29"/>
      <c r="PYA54" s="29"/>
      <c r="PYB54" s="29"/>
      <c r="PYC54" s="29"/>
      <c r="PYD54" s="29"/>
      <c r="PYE54" s="29"/>
      <c r="PYF54" s="29"/>
      <c r="PYG54" s="29"/>
      <c r="PYH54" s="29"/>
      <c r="PYI54" s="29"/>
      <c r="PYJ54" s="29"/>
      <c r="PYK54" s="29"/>
      <c r="PYL54" s="29"/>
      <c r="PYM54" s="29"/>
      <c r="PYN54" s="29"/>
      <c r="PYO54" s="29"/>
      <c r="PYP54" s="29"/>
      <c r="PYQ54" s="29"/>
      <c r="PYR54" s="29"/>
      <c r="PYS54" s="29"/>
      <c r="PYT54" s="29"/>
      <c r="PYU54" s="29"/>
      <c r="PYV54" s="29"/>
      <c r="PYW54" s="29"/>
      <c r="PYX54" s="29"/>
      <c r="PYY54" s="29"/>
      <c r="PYZ54" s="29"/>
      <c r="PZA54" s="29"/>
      <c r="PZB54" s="29"/>
      <c r="PZC54" s="29"/>
      <c r="PZD54" s="29"/>
      <c r="PZE54" s="29"/>
      <c r="PZF54" s="29"/>
      <c r="PZG54" s="29"/>
      <c r="PZH54" s="29"/>
      <c r="PZI54" s="29"/>
      <c r="PZJ54" s="29"/>
      <c r="PZK54" s="29"/>
      <c r="PZL54" s="29"/>
      <c r="PZM54" s="29"/>
      <c r="PZN54" s="29"/>
      <c r="PZO54" s="29"/>
      <c r="PZP54" s="29"/>
      <c r="PZQ54" s="29"/>
      <c r="PZR54" s="29"/>
      <c r="PZS54" s="29"/>
      <c r="PZT54" s="29"/>
      <c r="PZU54" s="29"/>
      <c r="PZV54" s="29"/>
      <c r="PZW54" s="29"/>
      <c r="PZX54" s="29"/>
      <c r="PZY54" s="29"/>
      <c r="PZZ54" s="29"/>
      <c r="QAA54" s="29"/>
      <c r="QAB54" s="29"/>
      <c r="QAC54" s="29"/>
      <c r="QAD54" s="29"/>
      <c r="QAE54" s="29"/>
      <c r="QAF54" s="29"/>
      <c r="QAG54" s="29"/>
      <c r="QAH54" s="29"/>
      <c r="QAI54" s="29"/>
      <c r="QAJ54" s="29"/>
      <c r="QAK54" s="29"/>
      <c r="QAL54" s="29"/>
      <c r="QAM54" s="29"/>
      <c r="QAN54" s="29"/>
      <c r="QAO54" s="29"/>
      <c r="QAP54" s="29"/>
      <c r="QAQ54" s="29"/>
      <c r="QAR54" s="29"/>
      <c r="QAS54" s="29"/>
      <c r="QAT54" s="29"/>
      <c r="QAU54" s="29"/>
      <c r="QAV54" s="29"/>
      <c r="QAW54" s="29"/>
      <c r="QAX54" s="29"/>
      <c r="QAY54" s="29"/>
      <c r="QAZ54" s="29"/>
      <c r="QBA54" s="29"/>
      <c r="QBB54" s="29"/>
      <c r="QBC54" s="29"/>
      <c r="QBD54" s="29"/>
      <c r="QBE54" s="29"/>
      <c r="QBF54" s="29"/>
      <c r="QBG54" s="29"/>
      <c r="QBH54" s="29"/>
      <c r="QBI54" s="29"/>
      <c r="QBJ54" s="29"/>
      <c r="QBK54" s="29"/>
      <c r="QBL54" s="29"/>
      <c r="QBM54" s="29"/>
      <c r="QBN54" s="29"/>
      <c r="QBO54" s="29"/>
      <c r="QBP54" s="29"/>
      <c r="QBQ54" s="29"/>
      <c r="QBR54" s="29"/>
      <c r="QBS54" s="29"/>
      <c r="QBT54" s="29"/>
      <c r="QBU54" s="29"/>
      <c r="QBV54" s="29"/>
      <c r="QBW54" s="29"/>
      <c r="QBX54" s="29"/>
      <c r="QBY54" s="29"/>
      <c r="QBZ54" s="29"/>
      <c r="QCA54" s="29"/>
      <c r="QCB54" s="29"/>
      <c r="QCC54" s="29"/>
      <c r="QCD54" s="29"/>
      <c r="QCE54" s="29"/>
      <c r="QCF54" s="29"/>
      <c r="QCG54" s="29"/>
      <c r="QCH54" s="29"/>
      <c r="QCI54" s="29"/>
      <c r="QCJ54" s="29"/>
      <c r="QCK54" s="29"/>
      <c r="QCL54" s="29"/>
      <c r="QCM54" s="29"/>
      <c r="QCN54" s="29"/>
      <c r="QCO54" s="29"/>
      <c r="QCP54" s="29"/>
      <c r="QCQ54" s="29"/>
      <c r="QCR54" s="29"/>
      <c r="QCS54" s="29"/>
      <c r="QCT54" s="29"/>
      <c r="QCU54" s="29"/>
      <c r="QCV54" s="29"/>
      <c r="QCW54" s="29"/>
      <c r="QCX54" s="29"/>
      <c r="QCY54" s="29"/>
      <c r="QCZ54" s="29"/>
      <c r="QDA54" s="29"/>
      <c r="QDB54" s="29"/>
      <c r="QDC54" s="29"/>
      <c r="QDD54" s="29"/>
      <c r="QDE54" s="29"/>
      <c r="QDF54" s="29"/>
      <c r="QDG54" s="29"/>
      <c r="QDH54" s="29"/>
      <c r="QDI54" s="29"/>
      <c r="QDJ54" s="29"/>
      <c r="QDK54" s="29"/>
      <c r="QDL54" s="29"/>
      <c r="QDM54" s="29"/>
      <c r="QDN54" s="29"/>
      <c r="QDO54" s="29"/>
      <c r="QDP54" s="29"/>
      <c r="QDQ54" s="29"/>
      <c r="QDR54" s="29"/>
      <c r="QDS54" s="29"/>
      <c r="QDT54" s="29"/>
      <c r="QDU54" s="29"/>
      <c r="QDV54" s="29"/>
      <c r="QDW54" s="29"/>
      <c r="QDX54" s="29"/>
      <c r="QDY54" s="29"/>
      <c r="QDZ54" s="29"/>
      <c r="QEA54" s="29"/>
      <c r="QEB54" s="29"/>
      <c r="QEC54" s="29"/>
      <c r="QED54" s="29"/>
      <c r="QEE54" s="29"/>
      <c r="QEF54" s="29"/>
      <c r="QEG54" s="29"/>
      <c r="QEH54" s="29"/>
      <c r="QEI54" s="29"/>
      <c r="QEJ54" s="29"/>
      <c r="QEK54" s="29"/>
      <c r="QEL54" s="29"/>
      <c r="QEM54" s="29"/>
      <c r="QEN54" s="29"/>
      <c r="QEO54" s="29"/>
      <c r="QEP54" s="29"/>
      <c r="QEQ54" s="29"/>
      <c r="QER54" s="29"/>
      <c r="QES54" s="29"/>
      <c r="QET54" s="29"/>
      <c r="QEU54" s="29"/>
      <c r="QEV54" s="29"/>
      <c r="QEW54" s="29"/>
      <c r="QEX54" s="29"/>
      <c r="QEY54" s="29"/>
      <c r="QEZ54" s="29"/>
      <c r="QFA54" s="29"/>
      <c r="QFB54" s="29"/>
      <c r="QFC54" s="29"/>
      <c r="QFD54" s="29"/>
      <c r="QFE54" s="29"/>
      <c r="QFF54" s="29"/>
      <c r="QFG54" s="29"/>
      <c r="QFH54" s="29"/>
      <c r="QFI54" s="29"/>
      <c r="QFJ54" s="29"/>
      <c r="QFK54" s="29"/>
      <c r="QFL54" s="29"/>
      <c r="QFM54" s="29"/>
      <c r="QFN54" s="29"/>
      <c r="QFO54" s="29"/>
      <c r="QFP54" s="29"/>
      <c r="QFQ54" s="29"/>
      <c r="QFR54" s="29"/>
      <c r="QFS54" s="29"/>
      <c r="QFT54" s="29"/>
      <c r="QFU54" s="29"/>
      <c r="QFV54" s="29"/>
      <c r="QFW54" s="29"/>
      <c r="QFX54" s="29"/>
      <c r="QFY54" s="29"/>
      <c r="QFZ54" s="29"/>
      <c r="QGA54" s="29"/>
      <c r="QGB54" s="29"/>
      <c r="QGC54" s="29"/>
      <c r="QGD54" s="29"/>
      <c r="QGE54" s="29"/>
      <c r="QGF54" s="29"/>
      <c r="QGG54" s="29"/>
      <c r="QGH54" s="29"/>
      <c r="QGI54" s="29"/>
      <c r="QGJ54" s="29"/>
      <c r="QGK54" s="29"/>
      <c r="QGL54" s="29"/>
      <c r="QGM54" s="29"/>
      <c r="QGN54" s="29"/>
      <c r="QGO54" s="29"/>
      <c r="QGP54" s="29"/>
      <c r="QGQ54" s="29"/>
      <c r="QGR54" s="29"/>
      <c r="QGS54" s="29"/>
      <c r="QGT54" s="29"/>
      <c r="QGU54" s="29"/>
      <c r="QGV54" s="29"/>
      <c r="QGW54" s="29"/>
      <c r="QGX54" s="29"/>
      <c r="QGY54" s="29"/>
      <c r="QGZ54" s="29"/>
      <c r="QHA54" s="29"/>
      <c r="QHB54" s="29"/>
      <c r="QHC54" s="29"/>
      <c r="QHD54" s="29"/>
      <c r="QHE54" s="29"/>
      <c r="QHF54" s="29"/>
      <c r="QHG54" s="29"/>
      <c r="QHH54" s="29"/>
      <c r="QHI54" s="29"/>
      <c r="QHJ54" s="29"/>
      <c r="QHK54" s="29"/>
      <c r="QHL54" s="29"/>
      <c r="QHM54" s="29"/>
      <c r="QHN54" s="29"/>
      <c r="QHO54" s="29"/>
      <c r="QHP54" s="29"/>
      <c r="QHQ54" s="29"/>
      <c r="QHR54" s="29"/>
      <c r="QHS54" s="29"/>
      <c r="QHT54" s="29"/>
      <c r="QHU54" s="29"/>
      <c r="QHV54" s="29"/>
      <c r="QHW54" s="29"/>
      <c r="QHX54" s="29"/>
      <c r="QHY54" s="29"/>
      <c r="QHZ54" s="29"/>
      <c r="QIA54" s="29"/>
      <c r="QIB54" s="29"/>
      <c r="QIC54" s="29"/>
      <c r="QID54" s="29"/>
      <c r="QIE54" s="29"/>
      <c r="QIF54" s="29"/>
      <c r="QIG54" s="29"/>
      <c r="QIH54" s="29"/>
      <c r="QII54" s="29"/>
      <c r="QIJ54" s="29"/>
      <c r="QIK54" s="29"/>
      <c r="QIL54" s="29"/>
      <c r="QIM54" s="29"/>
      <c r="QIN54" s="29"/>
      <c r="QIO54" s="29"/>
      <c r="QIP54" s="29"/>
      <c r="QIQ54" s="29"/>
      <c r="QIR54" s="29"/>
      <c r="QIS54" s="29"/>
      <c r="QIT54" s="29"/>
      <c r="QIU54" s="29"/>
      <c r="QIV54" s="29"/>
      <c r="QIW54" s="29"/>
      <c r="QIX54" s="29"/>
      <c r="QIY54" s="29"/>
      <c r="QIZ54" s="29"/>
      <c r="QJA54" s="29"/>
      <c r="QJB54" s="29"/>
      <c r="QJC54" s="29"/>
      <c r="QJD54" s="29"/>
      <c r="QJE54" s="29"/>
      <c r="QJF54" s="29"/>
      <c r="QJG54" s="29"/>
      <c r="QJH54" s="29"/>
      <c r="QJI54" s="29"/>
      <c r="QJJ54" s="29"/>
      <c r="QJK54" s="29"/>
      <c r="QJL54" s="29"/>
      <c r="QJM54" s="29"/>
      <c r="QJN54" s="29"/>
      <c r="QJO54" s="29"/>
      <c r="QJP54" s="29"/>
      <c r="QJQ54" s="29"/>
      <c r="QJR54" s="29"/>
      <c r="QJS54" s="29"/>
      <c r="QJT54" s="29"/>
      <c r="QJU54" s="29"/>
      <c r="QJV54" s="29"/>
      <c r="QJW54" s="29"/>
      <c r="QJX54" s="29"/>
      <c r="QJY54" s="29"/>
      <c r="QJZ54" s="29"/>
      <c r="QKA54" s="29"/>
      <c r="QKB54" s="29"/>
      <c r="QKC54" s="29"/>
      <c r="QKD54" s="29"/>
      <c r="QKE54" s="29"/>
      <c r="QKF54" s="29"/>
      <c r="QKG54" s="29"/>
      <c r="QKH54" s="29"/>
      <c r="QKI54" s="29"/>
      <c r="QKJ54" s="29"/>
      <c r="QKK54" s="29"/>
      <c r="QKL54" s="29"/>
      <c r="QKM54" s="29"/>
      <c r="QKN54" s="29"/>
      <c r="QKO54" s="29"/>
      <c r="QKP54" s="29"/>
      <c r="QKQ54" s="29"/>
      <c r="QKR54" s="29"/>
      <c r="QKS54" s="29"/>
      <c r="QKT54" s="29"/>
      <c r="QKU54" s="29"/>
      <c r="QKV54" s="29"/>
      <c r="QKW54" s="29"/>
      <c r="QKX54" s="29"/>
      <c r="QKY54" s="29"/>
      <c r="QKZ54" s="29"/>
      <c r="QLA54" s="29"/>
      <c r="QLB54" s="29"/>
      <c r="QLC54" s="29"/>
      <c r="QLD54" s="29"/>
      <c r="QLE54" s="29"/>
      <c r="QLF54" s="29"/>
      <c r="QLG54" s="29"/>
      <c r="QLH54" s="29"/>
      <c r="QLI54" s="29"/>
      <c r="QLJ54" s="29"/>
      <c r="QLK54" s="29"/>
      <c r="QLL54" s="29"/>
      <c r="QLM54" s="29"/>
      <c r="QLN54" s="29"/>
      <c r="QLO54" s="29"/>
      <c r="QLP54" s="29"/>
      <c r="QLQ54" s="29"/>
      <c r="QLR54" s="29"/>
      <c r="QLS54" s="29"/>
      <c r="QLT54" s="29"/>
      <c r="QLU54" s="29"/>
      <c r="QLV54" s="29"/>
      <c r="QLW54" s="29"/>
      <c r="QLX54" s="29"/>
      <c r="QLY54" s="29"/>
      <c r="QLZ54" s="29"/>
      <c r="QMA54" s="29"/>
      <c r="QMB54" s="29"/>
      <c r="QMC54" s="29"/>
      <c r="QMD54" s="29"/>
      <c r="QME54" s="29"/>
      <c r="QMF54" s="29"/>
      <c r="QMG54" s="29"/>
      <c r="QMH54" s="29"/>
      <c r="QMI54" s="29"/>
      <c r="QMJ54" s="29"/>
      <c r="QMK54" s="29"/>
      <c r="QML54" s="29"/>
      <c r="QMM54" s="29"/>
      <c r="QMN54" s="29"/>
      <c r="QMO54" s="29"/>
      <c r="QMP54" s="29"/>
      <c r="QMQ54" s="29"/>
      <c r="QMR54" s="29"/>
      <c r="QMS54" s="29"/>
      <c r="QMT54" s="29"/>
      <c r="QMU54" s="29"/>
      <c r="QMV54" s="29"/>
      <c r="QMW54" s="29"/>
      <c r="QMX54" s="29"/>
      <c r="QMY54" s="29"/>
      <c r="QMZ54" s="29"/>
      <c r="QNA54" s="29"/>
      <c r="QNB54" s="29"/>
      <c r="QNC54" s="29"/>
      <c r="QND54" s="29"/>
      <c r="QNE54" s="29"/>
      <c r="QNF54" s="29"/>
      <c r="QNG54" s="29"/>
      <c r="QNH54" s="29"/>
      <c r="QNI54" s="29"/>
      <c r="QNJ54" s="29"/>
      <c r="QNK54" s="29"/>
      <c r="QNL54" s="29"/>
      <c r="QNM54" s="29"/>
      <c r="QNN54" s="29"/>
      <c r="QNO54" s="29"/>
      <c r="QNP54" s="29"/>
      <c r="QNQ54" s="29"/>
      <c r="QNR54" s="29"/>
      <c r="QNS54" s="29"/>
      <c r="QNT54" s="29"/>
      <c r="QNU54" s="29"/>
      <c r="QNV54" s="29"/>
      <c r="QNW54" s="29"/>
      <c r="QNX54" s="29"/>
      <c r="QNY54" s="29"/>
      <c r="QNZ54" s="29"/>
      <c r="QOA54" s="29"/>
      <c r="QOB54" s="29"/>
      <c r="QOC54" s="29"/>
      <c r="QOD54" s="29"/>
      <c r="QOE54" s="29"/>
      <c r="QOF54" s="29"/>
      <c r="QOG54" s="29"/>
      <c r="QOH54" s="29"/>
      <c r="QOI54" s="29"/>
      <c r="QOJ54" s="29"/>
      <c r="QOK54" s="29"/>
      <c r="QOL54" s="29"/>
      <c r="QOM54" s="29"/>
      <c r="QON54" s="29"/>
      <c r="QOO54" s="29"/>
      <c r="QOP54" s="29"/>
      <c r="QOQ54" s="29"/>
      <c r="QOR54" s="29"/>
      <c r="QOS54" s="29"/>
      <c r="QOT54" s="29"/>
      <c r="QOU54" s="29"/>
      <c r="QOV54" s="29"/>
      <c r="QOW54" s="29"/>
      <c r="QOX54" s="29"/>
      <c r="QOY54" s="29"/>
      <c r="QOZ54" s="29"/>
      <c r="QPA54" s="29"/>
      <c r="QPB54" s="29"/>
      <c r="QPC54" s="29"/>
      <c r="QPD54" s="29"/>
      <c r="QPE54" s="29"/>
      <c r="QPF54" s="29"/>
      <c r="QPG54" s="29"/>
      <c r="QPH54" s="29"/>
      <c r="QPI54" s="29"/>
      <c r="QPJ54" s="29"/>
      <c r="QPK54" s="29"/>
      <c r="QPL54" s="29"/>
      <c r="QPM54" s="29"/>
      <c r="QPN54" s="29"/>
      <c r="QPO54" s="29"/>
      <c r="QPP54" s="29"/>
      <c r="QPQ54" s="29"/>
      <c r="QPR54" s="29"/>
      <c r="QPS54" s="29"/>
      <c r="QPT54" s="29"/>
      <c r="QPU54" s="29"/>
      <c r="QPV54" s="29"/>
      <c r="QPW54" s="29"/>
      <c r="QPX54" s="29"/>
      <c r="QPY54" s="29"/>
      <c r="QPZ54" s="29"/>
      <c r="QQA54" s="29"/>
      <c r="QQB54" s="29"/>
      <c r="QQC54" s="29"/>
      <c r="QQD54" s="29"/>
      <c r="QQE54" s="29"/>
      <c r="QQF54" s="29"/>
      <c r="QQG54" s="29"/>
      <c r="QQH54" s="29"/>
      <c r="QQI54" s="29"/>
      <c r="QQJ54" s="29"/>
      <c r="QQK54" s="29"/>
      <c r="QQL54" s="29"/>
      <c r="QQM54" s="29"/>
      <c r="QQN54" s="29"/>
      <c r="QQO54" s="29"/>
      <c r="QQP54" s="29"/>
      <c r="QQQ54" s="29"/>
      <c r="QQR54" s="29"/>
      <c r="QQS54" s="29"/>
      <c r="QQT54" s="29"/>
      <c r="QQU54" s="29"/>
      <c r="QQV54" s="29"/>
      <c r="QQW54" s="29"/>
      <c r="QQX54" s="29"/>
      <c r="QQY54" s="29"/>
      <c r="QQZ54" s="29"/>
      <c r="QRA54" s="29"/>
      <c r="QRB54" s="29"/>
      <c r="QRC54" s="29"/>
      <c r="QRD54" s="29"/>
      <c r="QRE54" s="29"/>
      <c r="QRF54" s="29"/>
      <c r="QRG54" s="29"/>
      <c r="QRH54" s="29"/>
      <c r="QRI54" s="29"/>
      <c r="QRJ54" s="29"/>
      <c r="QRK54" s="29"/>
      <c r="QRL54" s="29"/>
      <c r="QRM54" s="29"/>
      <c r="QRN54" s="29"/>
      <c r="QRO54" s="29"/>
      <c r="QRP54" s="29"/>
      <c r="QRQ54" s="29"/>
      <c r="QRR54" s="29"/>
      <c r="QRS54" s="29"/>
      <c r="QRT54" s="29"/>
      <c r="QRU54" s="29"/>
      <c r="QRV54" s="29"/>
      <c r="QRW54" s="29"/>
      <c r="QRX54" s="29"/>
      <c r="QRY54" s="29"/>
      <c r="QRZ54" s="29"/>
      <c r="QSA54" s="29"/>
      <c r="QSB54" s="29"/>
      <c r="QSC54" s="29"/>
      <c r="QSD54" s="29"/>
      <c r="QSE54" s="29"/>
      <c r="QSF54" s="29"/>
      <c r="QSG54" s="29"/>
      <c r="QSH54" s="29"/>
      <c r="QSI54" s="29"/>
      <c r="QSJ54" s="29"/>
      <c r="QSK54" s="29"/>
      <c r="QSL54" s="29"/>
      <c r="QSM54" s="29"/>
      <c r="QSN54" s="29"/>
      <c r="QSO54" s="29"/>
      <c r="QSP54" s="29"/>
      <c r="QSQ54" s="29"/>
      <c r="QSR54" s="29"/>
      <c r="QSS54" s="29"/>
      <c r="QST54" s="29"/>
      <c r="QSU54" s="29"/>
      <c r="QSV54" s="29"/>
      <c r="QSW54" s="29"/>
      <c r="QSX54" s="29"/>
      <c r="QSY54" s="29"/>
      <c r="QSZ54" s="29"/>
      <c r="QTA54" s="29"/>
      <c r="QTB54" s="29"/>
      <c r="QTC54" s="29"/>
      <c r="QTD54" s="29"/>
      <c r="QTE54" s="29"/>
      <c r="QTF54" s="29"/>
      <c r="QTG54" s="29"/>
      <c r="QTH54" s="29"/>
      <c r="QTI54" s="29"/>
      <c r="QTJ54" s="29"/>
      <c r="QTK54" s="29"/>
      <c r="QTL54" s="29"/>
      <c r="QTM54" s="29"/>
      <c r="QTN54" s="29"/>
      <c r="QTO54" s="29"/>
      <c r="QTP54" s="29"/>
      <c r="QTQ54" s="29"/>
      <c r="QTR54" s="29"/>
      <c r="QTS54" s="29"/>
      <c r="QTT54" s="29"/>
      <c r="QTU54" s="29"/>
      <c r="QTV54" s="29"/>
      <c r="QTW54" s="29"/>
      <c r="QTX54" s="29"/>
      <c r="QTY54" s="29"/>
      <c r="QTZ54" s="29"/>
      <c r="QUA54" s="29"/>
      <c r="QUB54" s="29"/>
      <c r="QUC54" s="29"/>
      <c r="QUD54" s="29"/>
      <c r="QUE54" s="29"/>
      <c r="QUF54" s="29"/>
      <c r="QUG54" s="29"/>
      <c r="QUH54" s="29"/>
      <c r="QUI54" s="29"/>
      <c r="QUJ54" s="29"/>
      <c r="QUK54" s="29"/>
      <c r="QUL54" s="29"/>
      <c r="QUM54" s="29"/>
      <c r="QUN54" s="29"/>
      <c r="QUO54" s="29"/>
      <c r="QUP54" s="29"/>
      <c r="QUQ54" s="29"/>
      <c r="QUR54" s="29"/>
      <c r="QUS54" s="29"/>
      <c r="QUT54" s="29"/>
      <c r="QUU54" s="29"/>
      <c r="QUV54" s="29"/>
      <c r="QUW54" s="29"/>
      <c r="QUX54" s="29"/>
      <c r="QUY54" s="29"/>
      <c r="QUZ54" s="29"/>
      <c r="QVA54" s="29"/>
      <c r="QVB54" s="29"/>
      <c r="QVC54" s="29"/>
      <c r="QVD54" s="29"/>
      <c r="QVE54" s="29"/>
      <c r="QVF54" s="29"/>
      <c r="QVG54" s="29"/>
      <c r="QVH54" s="29"/>
      <c r="QVI54" s="29"/>
      <c r="QVJ54" s="29"/>
      <c r="QVK54" s="29"/>
      <c r="QVL54" s="29"/>
      <c r="QVM54" s="29"/>
      <c r="QVN54" s="29"/>
      <c r="QVO54" s="29"/>
      <c r="QVP54" s="29"/>
      <c r="QVQ54" s="29"/>
      <c r="QVR54" s="29"/>
      <c r="QVS54" s="29"/>
      <c r="QVT54" s="29"/>
      <c r="QVU54" s="29"/>
      <c r="QVV54" s="29"/>
      <c r="QVW54" s="29"/>
      <c r="QVX54" s="29"/>
      <c r="QVY54" s="29"/>
      <c r="QVZ54" s="29"/>
      <c r="QWA54" s="29"/>
      <c r="QWB54" s="29"/>
      <c r="QWC54" s="29"/>
      <c r="QWD54" s="29"/>
      <c r="QWE54" s="29"/>
      <c r="QWF54" s="29"/>
      <c r="QWG54" s="29"/>
      <c r="QWH54" s="29"/>
      <c r="QWI54" s="29"/>
      <c r="QWJ54" s="29"/>
      <c r="QWK54" s="29"/>
      <c r="QWL54" s="29"/>
      <c r="QWM54" s="29"/>
      <c r="QWN54" s="29"/>
      <c r="QWO54" s="29"/>
      <c r="QWP54" s="29"/>
      <c r="QWQ54" s="29"/>
      <c r="QWR54" s="29"/>
      <c r="QWS54" s="29"/>
      <c r="QWT54" s="29"/>
      <c r="QWU54" s="29"/>
      <c r="QWV54" s="29"/>
      <c r="QWW54" s="29"/>
      <c r="QWX54" s="29"/>
      <c r="QWY54" s="29"/>
      <c r="QWZ54" s="29"/>
      <c r="QXA54" s="29"/>
      <c r="QXB54" s="29"/>
      <c r="QXC54" s="29"/>
      <c r="QXD54" s="29"/>
      <c r="QXE54" s="29"/>
      <c r="QXF54" s="29"/>
      <c r="QXG54" s="29"/>
      <c r="QXH54" s="29"/>
      <c r="QXI54" s="29"/>
      <c r="QXJ54" s="29"/>
      <c r="QXK54" s="29"/>
      <c r="QXL54" s="29"/>
      <c r="QXM54" s="29"/>
      <c r="QXN54" s="29"/>
      <c r="QXO54" s="29"/>
      <c r="QXP54" s="29"/>
      <c r="QXQ54" s="29"/>
      <c r="QXR54" s="29"/>
      <c r="QXS54" s="29"/>
      <c r="QXT54" s="29"/>
      <c r="QXU54" s="29"/>
      <c r="QXV54" s="29"/>
      <c r="QXW54" s="29"/>
      <c r="QXX54" s="29"/>
      <c r="QXY54" s="29"/>
      <c r="QXZ54" s="29"/>
      <c r="QYA54" s="29"/>
      <c r="QYB54" s="29"/>
      <c r="QYC54" s="29"/>
      <c r="QYD54" s="29"/>
      <c r="QYE54" s="29"/>
      <c r="QYF54" s="29"/>
      <c r="QYG54" s="29"/>
      <c r="QYH54" s="29"/>
      <c r="QYI54" s="29"/>
      <c r="QYJ54" s="29"/>
      <c r="QYK54" s="29"/>
      <c r="QYL54" s="29"/>
      <c r="QYM54" s="29"/>
      <c r="QYN54" s="29"/>
      <c r="QYO54" s="29"/>
      <c r="QYP54" s="29"/>
      <c r="QYQ54" s="29"/>
      <c r="QYR54" s="29"/>
      <c r="QYS54" s="29"/>
      <c r="QYT54" s="29"/>
      <c r="QYU54" s="29"/>
      <c r="QYV54" s="29"/>
      <c r="QYW54" s="29"/>
      <c r="QYX54" s="29"/>
      <c r="QYY54" s="29"/>
      <c r="QYZ54" s="29"/>
      <c r="QZA54" s="29"/>
      <c r="QZB54" s="29"/>
      <c r="QZC54" s="29"/>
      <c r="QZD54" s="29"/>
      <c r="QZE54" s="29"/>
      <c r="QZF54" s="29"/>
      <c r="QZG54" s="29"/>
      <c r="QZH54" s="29"/>
      <c r="QZI54" s="29"/>
      <c r="QZJ54" s="29"/>
      <c r="QZK54" s="29"/>
      <c r="QZL54" s="29"/>
      <c r="QZM54" s="29"/>
      <c r="QZN54" s="29"/>
      <c r="QZO54" s="29"/>
      <c r="QZP54" s="29"/>
      <c r="QZQ54" s="29"/>
      <c r="QZR54" s="29"/>
      <c r="QZS54" s="29"/>
      <c r="QZT54" s="29"/>
      <c r="QZU54" s="29"/>
      <c r="QZV54" s="29"/>
      <c r="QZW54" s="29"/>
      <c r="QZX54" s="29"/>
      <c r="QZY54" s="29"/>
      <c r="QZZ54" s="29"/>
      <c r="RAA54" s="29"/>
      <c r="RAB54" s="29"/>
      <c r="RAC54" s="29"/>
      <c r="RAD54" s="29"/>
      <c r="RAE54" s="29"/>
      <c r="RAF54" s="29"/>
      <c r="RAG54" s="29"/>
      <c r="RAH54" s="29"/>
      <c r="RAI54" s="29"/>
      <c r="RAJ54" s="29"/>
      <c r="RAK54" s="29"/>
      <c r="RAL54" s="29"/>
      <c r="RAM54" s="29"/>
      <c r="RAN54" s="29"/>
      <c r="RAO54" s="29"/>
      <c r="RAP54" s="29"/>
      <c r="RAQ54" s="29"/>
      <c r="RAR54" s="29"/>
      <c r="RAS54" s="29"/>
      <c r="RAT54" s="29"/>
      <c r="RAU54" s="29"/>
      <c r="RAV54" s="29"/>
      <c r="RAW54" s="29"/>
      <c r="RAX54" s="29"/>
      <c r="RAY54" s="29"/>
      <c r="RAZ54" s="29"/>
      <c r="RBA54" s="29"/>
      <c r="RBB54" s="29"/>
      <c r="RBC54" s="29"/>
      <c r="RBD54" s="29"/>
      <c r="RBE54" s="29"/>
      <c r="RBF54" s="29"/>
      <c r="RBG54" s="29"/>
      <c r="RBH54" s="29"/>
      <c r="RBI54" s="29"/>
      <c r="RBJ54" s="29"/>
      <c r="RBK54" s="29"/>
      <c r="RBL54" s="29"/>
      <c r="RBM54" s="29"/>
      <c r="RBN54" s="29"/>
      <c r="RBO54" s="29"/>
      <c r="RBP54" s="29"/>
      <c r="RBQ54" s="29"/>
      <c r="RBR54" s="29"/>
      <c r="RBS54" s="29"/>
      <c r="RBT54" s="29"/>
      <c r="RBU54" s="29"/>
      <c r="RBV54" s="29"/>
      <c r="RBW54" s="29"/>
      <c r="RBX54" s="29"/>
      <c r="RBY54" s="29"/>
      <c r="RBZ54" s="29"/>
      <c r="RCA54" s="29"/>
      <c r="RCB54" s="29"/>
      <c r="RCC54" s="29"/>
      <c r="RCD54" s="29"/>
      <c r="RCE54" s="29"/>
      <c r="RCF54" s="29"/>
      <c r="RCG54" s="29"/>
      <c r="RCH54" s="29"/>
      <c r="RCI54" s="29"/>
      <c r="RCJ54" s="29"/>
      <c r="RCK54" s="29"/>
      <c r="RCL54" s="29"/>
      <c r="RCM54" s="29"/>
      <c r="RCN54" s="29"/>
      <c r="RCO54" s="29"/>
      <c r="RCP54" s="29"/>
      <c r="RCQ54" s="29"/>
      <c r="RCR54" s="29"/>
      <c r="RCS54" s="29"/>
      <c r="RCT54" s="29"/>
      <c r="RCU54" s="29"/>
      <c r="RCV54" s="29"/>
      <c r="RCW54" s="29"/>
      <c r="RCX54" s="29"/>
      <c r="RCY54" s="29"/>
      <c r="RCZ54" s="29"/>
      <c r="RDA54" s="29"/>
      <c r="RDB54" s="29"/>
      <c r="RDC54" s="29"/>
      <c r="RDD54" s="29"/>
      <c r="RDE54" s="29"/>
      <c r="RDF54" s="29"/>
      <c r="RDG54" s="29"/>
      <c r="RDH54" s="29"/>
      <c r="RDI54" s="29"/>
      <c r="RDJ54" s="29"/>
      <c r="RDK54" s="29"/>
      <c r="RDL54" s="29"/>
      <c r="RDM54" s="29"/>
      <c r="RDN54" s="29"/>
      <c r="RDO54" s="29"/>
      <c r="RDP54" s="29"/>
      <c r="RDQ54" s="29"/>
      <c r="RDR54" s="29"/>
      <c r="RDS54" s="29"/>
      <c r="RDT54" s="29"/>
      <c r="RDU54" s="29"/>
      <c r="RDV54" s="29"/>
      <c r="RDW54" s="29"/>
      <c r="RDX54" s="29"/>
      <c r="RDY54" s="29"/>
      <c r="RDZ54" s="29"/>
      <c r="REA54" s="29"/>
      <c r="REB54" s="29"/>
      <c r="REC54" s="29"/>
      <c r="RED54" s="29"/>
      <c r="REE54" s="29"/>
      <c r="REF54" s="29"/>
      <c r="REG54" s="29"/>
      <c r="REH54" s="29"/>
      <c r="REI54" s="29"/>
      <c r="REJ54" s="29"/>
      <c r="REK54" s="29"/>
      <c r="REL54" s="29"/>
      <c r="REM54" s="29"/>
      <c r="REN54" s="29"/>
      <c r="REO54" s="29"/>
      <c r="REP54" s="29"/>
      <c r="REQ54" s="29"/>
      <c r="RER54" s="29"/>
      <c r="RES54" s="29"/>
      <c r="RET54" s="29"/>
      <c r="REU54" s="29"/>
      <c r="REV54" s="29"/>
      <c r="REW54" s="29"/>
      <c r="REX54" s="29"/>
      <c r="REY54" s="29"/>
      <c r="REZ54" s="29"/>
      <c r="RFA54" s="29"/>
      <c r="RFB54" s="29"/>
      <c r="RFC54" s="29"/>
      <c r="RFD54" s="29"/>
      <c r="RFE54" s="29"/>
      <c r="RFF54" s="29"/>
      <c r="RFG54" s="29"/>
      <c r="RFH54" s="29"/>
      <c r="RFI54" s="29"/>
      <c r="RFJ54" s="29"/>
      <c r="RFK54" s="29"/>
      <c r="RFL54" s="29"/>
      <c r="RFM54" s="29"/>
      <c r="RFN54" s="29"/>
      <c r="RFO54" s="29"/>
      <c r="RFP54" s="29"/>
      <c r="RFQ54" s="29"/>
      <c r="RFR54" s="29"/>
      <c r="RFS54" s="29"/>
      <c r="RFT54" s="29"/>
      <c r="RFU54" s="29"/>
      <c r="RFV54" s="29"/>
      <c r="RFW54" s="29"/>
      <c r="RFX54" s="29"/>
      <c r="RFY54" s="29"/>
      <c r="RFZ54" s="29"/>
      <c r="RGA54" s="29"/>
      <c r="RGB54" s="29"/>
      <c r="RGC54" s="29"/>
      <c r="RGD54" s="29"/>
      <c r="RGE54" s="29"/>
      <c r="RGF54" s="29"/>
      <c r="RGG54" s="29"/>
      <c r="RGH54" s="29"/>
      <c r="RGI54" s="29"/>
      <c r="RGJ54" s="29"/>
      <c r="RGK54" s="29"/>
      <c r="RGL54" s="29"/>
      <c r="RGM54" s="29"/>
      <c r="RGN54" s="29"/>
      <c r="RGO54" s="29"/>
      <c r="RGP54" s="29"/>
      <c r="RGQ54" s="29"/>
      <c r="RGR54" s="29"/>
      <c r="RGS54" s="29"/>
      <c r="RGT54" s="29"/>
      <c r="RGU54" s="29"/>
      <c r="RGV54" s="29"/>
      <c r="RGW54" s="29"/>
      <c r="RGX54" s="29"/>
      <c r="RGY54" s="29"/>
      <c r="RGZ54" s="29"/>
      <c r="RHA54" s="29"/>
      <c r="RHB54" s="29"/>
      <c r="RHC54" s="29"/>
      <c r="RHD54" s="29"/>
      <c r="RHE54" s="29"/>
      <c r="RHF54" s="29"/>
      <c r="RHG54" s="29"/>
      <c r="RHH54" s="29"/>
      <c r="RHI54" s="29"/>
      <c r="RHJ54" s="29"/>
      <c r="RHK54" s="29"/>
      <c r="RHL54" s="29"/>
      <c r="RHM54" s="29"/>
      <c r="RHN54" s="29"/>
      <c r="RHO54" s="29"/>
      <c r="RHP54" s="29"/>
      <c r="RHQ54" s="29"/>
      <c r="RHR54" s="29"/>
      <c r="RHS54" s="29"/>
      <c r="RHT54" s="29"/>
      <c r="RHU54" s="29"/>
      <c r="RHV54" s="29"/>
      <c r="RHW54" s="29"/>
      <c r="RHX54" s="29"/>
      <c r="RHY54" s="29"/>
      <c r="RHZ54" s="29"/>
      <c r="RIA54" s="29"/>
      <c r="RIB54" s="29"/>
      <c r="RIC54" s="29"/>
      <c r="RID54" s="29"/>
      <c r="RIE54" s="29"/>
      <c r="RIF54" s="29"/>
      <c r="RIG54" s="29"/>
      <c r="RIH54" s="29"/>
      <c r="RII54" s="29"/>
      <c r="RIJ54" s="29"/>
      <c r="RIK54" s="29"/>
      <c r="RIL54" s="29"/>
      <c r="RIM54" s="29"/>
      <c r="RIN54" s="29"/>
      <c r="RIO54" s="29"/>
      <c r="RIP54" s="29"/>
      <c r="RIQ54" s="29"/>
      <c r="RIR54" s="29"/>
      <c r="RIS54" s="29"/>
      <c r="RIT54" s="29"/>
      <c r="RIU54" s="29"/>
      <c r="RIV54" s="29"/>
      <c r="RIW54" s="29"/>
      <c r="RIX54" s="29"/>
      <c r="RIY54" s="29"/>
      <c r="RIZ54" s="29"/>
      <c r="RJA54" s="29"/>
      <c r="RJB54" s="29"/>
      <c r="RJC54" s="29"/>
      <c r="RJD54" s="29"/>
      <c r="RJE54" s="29"/>
      <c r="RJF54" s="29"/>
      <c r="RJG54" s="29"/>
      <c r="RJH54" s="29"/>
      <c r="RJI54" s="29"/>
      <c r="RJJ54" s="29"/>
      <c r="RJK54" s="29"/>
      <c r="RJL54" s="29"/>
      <c r="RJM54" s="29"/>
      <c r="RJN54" s="29"/>
      <c r="RJO54" s="29"/>
      <c r="RJP54" s="29"/>
      <c r="RJQ54" s="29"/>
      <c r="RJR54" s="29"/>
      <c r="RJS54" s="29"/>
      <c r="RJT54" s="29"/>
      <c r="RJU54" s="29"/>
      <c r="RJV54" s="29"/>
      <c r="RJW54" s="29"/>
      <c r="RJX54" s="29"/>
      <c r="RJY54" s="29"/>
      <c r="RJZ54" s="29"/>
      <c r="RKA54" s="29"/>
      <c r="RKB54" s="29"/>
      <c r="RKC54" s="29"/>
      <c r="RKD54" s="29"/>
      <c r="RKE54" s="29"/>
      <c r="RKF54" s="29"/>
      <c r="RKG54" s="29"/>
      <c r="RKH54" s="29"/>
      <c r="RKI54" s="29"/>
      <c r="RKJ54" s="29"/>
      <c r="RKK54" s="29"/>
      <c r="RKL54" s="29"/>
      <c r="RKM54" s="29"/>
      <c r="RKN54" s="29"/>
      <c r="RKO54" s="29"/>
      <c r="RKP54" s="29"/>
      <c r="RKQ54" s="29"/>
      <c r="RKR54" s="29"/>
      <c r="RKS54" s="29"/>
      <c r="RKT54" s="29"/>
      <c r="RKU54" s="29"/>
      <c r="RKV54" s="29"/>
      <c r="RKW54" s="29"/>
      <c r="RKX54" s="29"/>
      <c r="RKY54" s="29"/>
      <c r="RKZ54" s="29"/>
      <c r="RLA54" s="29"/>
      <c r="RLB54" s="29"/>
      <c r="RLC54" s="29"/>
      <c r="RLD54" s="29"/>
      <c r="RLE54" s="29"/>
      <c r="RLF54" s="29"/>
      <c r="RLG54" s="29"/>
      <c r="RLH54" s="29"/>
      <c r="RLI54" s="29"/>
      <c r="RLJ54" s="29"/>
      <c r="RLK54" s="29"/>
      <c r="RLL54" s="29"/>
      <c r="RLM54" s="29"/>
      <c r="RLN54" s="29"/>
      <c r="RLO54" s="29"/>
      <c r="RLP54" s="29"/>
      <c r="RLQ54" s="29"/>
      <c r="RLR54" s="29"/>
      <c r="RLS54" s="29"/>
      <c r="RLT54" s="29"/>
      <c r="RLU54" s="29"/>
      <c r="RLV54" s="29"/>
      <c r="RLW54" s="29"/>
      <c r="RLX54" s="29"/>
      <c r="RLY54" s="29"/>
      <c r="RLZ54" s="29"/>
      <c r="RMA54" s="29"/>
      <c r="RMB54" s="29"/>
      <c r="RMC54" s="29"/>
      <c r="RMD54" s="29"/>
      <c r="RME54" s="29"/>
      <c r="RMF54" s="29"/>
      <c r="RMG54" s="29"/>
      <c r="RMH54" s="29"/>
      <c r="RMI54" s="29"/>
      <c r="RMJ54" s="29"/>
      <c r="RMK54" s="29"/>
      <c r="RML54" s="29"/>
      <c r="RMM54" s="29"/>
      <c r="RMN54" s="29"/>
      <c r="RMO54" s="29"/>
      <c r="RMP54" s="29"/>
      <c r="RMQ54" s="29"/>
      <c r="RMR54" s="29"/>
      <c r="RMS54" s="29"/>
      <c r="RMT54" s="29"/>
      <c r="RMU54" s="29"/>
      <c r="RMV54" s="29"/>
      <c r="RMW54" s="29"/>
      <c r="RMX54" s="29"/>
      <c r="RMY54" s="29"/>
      <c r="RMZ54" s="29"/>
      <c r="RNA54" s="29"/>
      <c r="RNB54" s="29"/>
      <c r="RNC54" s="29"/>
      <c r="RND54" s="29"/>
      <c r="RNE54" s="29"/>
      <c r="RNF54" s="29"/>
      <c r="RNG54" s="29"/>
      <c r="RNH54" s="29"/>
      <c r="RNI54" s="29"/>
      <c r="RNJ54" s="29"/>
      <c r="RNK54" s="29"/>
      <c r="RNL54" s="29"/>
      <c r="RNM54" s="29"/>
      <c r="RNN54" s="29"/>
      <c r="RNO54" s="29"/>
      <c r="RNP54" s="29"/>
      <c r="RNQ54" s="29"/>
      <c r="RNR54" s="29"/>
      <c r="RNS54" s="29"/>
      <c r="RNT54" s="29"/>
      <c r="RNU54" s="29"/>
      <c r="RNV54" s="29"/>
      <c r="RNW54" s="29"/>
      <c r="RNX54" s="29"/>
      <c r="RNY54" s="29"/>
      <c r="RNZ54" s="29"/>
      <c r="ROA54" s="29"/>
      <c r="ROB54" s="29"/>
      <c r="ROC54" s="29"/>
      <c r="ROD54" s="29"/>
      <c r="ROE54" s="29"/>
      <c r="ROF54" s="29"/>
      <c r="ROG54" s="29"/>
      <c r="ROH54" s="29"/>
      <c r="ROI54" s="29"/>
      <c r="ROJ54" s="29"/>
      <c r="ROK54" s="29"/>
      <c r="ROL54" s="29"/>
      <c r="ROM54" s="29"/>
      <c r="RON54" s="29"/>
      <c r="ROO54" s="29"/>
      <c r="ROP54" s="29"/>
      <c r="ROQ54" s="29"/>
      <c r="ROR54" s="29"/>
      <c r="ROS54" s="29"/>
      <c r="ROT54" s="29"/>
      <c r="ROU54" s="29"/>
      <c r="ROV54" s="29"/>
      <c r="ROW54" s="29"/>
      <c r="ROX54" s="29"/>
      <c r="ROY54" s="29"/>
      <c r="ROZ54" s="29"/>
      <c r="RPA54" s="29"/>
      <c r="RPB54" s="29"/>
      <c r="RPC54" s="29"/>
      <c r="RPD54" s="29"/>
      <c r="RPE54" s="29"/>
      <c r="RPF54" s="29"/>
      <c r="RPG54" s="29"/>
      <c r="RPH54" s="29"/>
      <c r="RPI54" s="29"/>
      <c r="RPJ54" s="29"/>
      <c r="RPK54" s="29"/>
      <c r="RPL54" s="29"/>
      <c r="RPM54" s="29"/>
      <c r="RPN54" s="29"/>
      <c r="RPO54" s="29"/>
      <c r="RPP54" s="29"/>
      <c r="RPQ54" s="29"/>
      <c r="RPR54" s="29"/>
      <c r="RPS54" s="29"/>
      <c r="RPT54" s="29"/>
      <c r="RPU54" s="29"/>
      <c r="RPV54" s="29"/>
      <c r="RPW54" s="29"/>
      <c r="RPX54" s="29"/>
      <c r="RPY54" s="29"/>
      <c r="RPZ54" s="29"/>
      <c r="RQA54" s="29"/>
      <c r="RQB54" s="29"/>
      <c r="RQC54" s="29"/>
      <c r="RQD54" s="29"/>
      <c r="RQE54" s="29"/>
      <c r="RQF54" s="29"/>
      <c r="RQG54" s="29"/>
      <c r="RQH54" s="29"/>
      <c r="RQI54" s="29"/>
      <c r="RQJ54" s="29"/>
      <c r="RQK54" s="29"/>
      <c r="RQL54" s="29"/>
      <c r="RQM54" s="29"/>
      <c r="RQN54" s="29"/>
      <c r="RQO54" s="29"/>
      <c r="RQP54" s="29"/>
      <c r="RQQ54" s="29"/>
      <c r="RQR54" s="29"/>
      <c r="RQS54" s="29"/>
      <c r="RQT54" s="29"/>
      <c r="RQU54" s="29"/>
      <c r="RQV54" s="29"/>
      <c r="RQW54" s="29"/>
      <c r="RQX54" s="29"/>
      <c r="RQY54" s="29"/>
      <c r="RQZ54" s="29"/>
      <c r="RRA54" s="29"/>
      <c r="RRB54" s="29"/>
      <c r="RRC54" s="29"/>
      <c r="RRD54" s="29"/>
      <c r="RRE54" s="29"/>
      <c r="RRF54" s="29"/>
      <c r="RRG54" s="29"/>
      <c r="RRH54" s="29"/>
      <c r="RRI54" s="29"/>
      <c r="RRJ54" s="29"/>
      <c r="RRK54" s="29"/>
      <c r="RRL54" s="29"/>
      <c r="RRM54" s="29"/>
      <c r="RRN54" s="29"/>
      <c r="RRO54" s="29"/>
      <c r="RRP54" s="29"/>
      <c r="RRQ54" s="29"/>
      <c r="RRR54" s="29"/>
      <c r="RRS54" s="29"/>
      <c r="RRT54" s="29"/>
      <c r="RRU54" s="29"/>
      <c r="RRV54" s="29"/>
      <c r="RRW54" s="29"/>
      <c r="RRX54" s="29"/>
      <c r="RRY54" s="29"/>
      <c r="RRZ54" s="29"/>
      <c r="RSA54" s="29"/>
      <c r="RSB54" s="29"/>
      <c r="RSC54" s="29"/>
      <c r="RSD54" s="29"/>
      <c r="RSE54" s="29"/>
      <c r="RSF54" s="29"/>
      <c r="RSG54" s="29"/>
      <c r="RSH54" s="29"/>
      <c r="RSI54" s="29"/>
      <c r="RSJ54" s="29"/>
      <c r="RSK54" s="29"/>
      <c r="RSL54" s="29"/>
      <c r="RSM54" s="29"/>
      <c r="RSN54" s="29"/>
      <c r="RSO54" s="29"/>
      <c r="RSP54" s="29"/>
      <c r="RSQ54" s="29"/>
      <c r="RSR54" s="29"/>
      <c r="RSS54" s="29"/>
      <c r="RST54" s="29"/>
      <c r="RSU54" s="29"/>
      <c r="RSV54" s="29"/>
      <c r="RSW54" s="29"/>
      <c r="RSX54" s="29"/>
      <c r="RSY54" s="29"/>
      <c r="RSZ54" s="29"/>
      <c r="RTA54" s="29"/>
      <c r="RTB54" s="29"/>
      <c r="RTC54" s="29"/>
      <c r="RTD54" s="29"/>
      <c r="RTE54" s="29"/>
      <c r="RTF54" s="29"/>
      <c r="RTG54" s="29"/>
      <c r="RTH54" s="29"/>
      <c r="RTI54" s="29"/>
      <c r="RTJ54" s="29"/>
      <c r="RTK54" s="29"/>
      <c r="RTL54" s="29"/>
      <c r="RTM54" s="29"/>
      <c r="RTN54" s="29"/>
      <c r="RTO54" s="29"/>
      <c r="RTP54" s="29"/>
      <c r="RTQ54" s="29"/>
      <c r="RTR54" s="29"/>
      <c r="RTS54" s="29"/>
      <c r="RTT54" s="29"/>
      <c r="RTU54" s="29"/>
      <c r="RTV54" s="29"/>
      <c r="RTW54" s="29"/>
      <c r="RTX54" s="29"/>
      <c r="RTY54" s="29"/>
      <c r="RTZ54" s="29"/>
      <c r="RUA54" s="29"/>
      <c r="RUB54" s="29"/>
      <c r="RUC54" s="29"/>
      <c r="RUD54" s="29"/>
      <c r="RUE54" s="29"/>
      <c r="RUF54" s="29"/>
      <c r="RUG54" s="29"/>
      <c r="RUH54" s="29"/>
      <c r="RUI54" s="29"/>
      <c r="RUJ54" s="29"/>
      <c r="RUK54" s="29"/>
      <c r="RUL54" s="29"/>
      <c r="RUM54" s="29"/>
      <c r="RUN54" s="29"/>
      <c r="RUO54" s="29"/>
      <c r="RUP54" s="29"/>
      <c r="RUQ54" s="29"/>
      <c r="RUR54" s="29"/>
      <c r="RUS54" s="29"/>
      <c r="RUT54" s="29"/>
      <c r="RUU54" s="29"/>
      <c r="RUV54" s="29"/>
      <c r="RUW54" s="29"/>
      <c r="RUX54" s="29"/>
      <c r="RUY54" s="29"/>
      <c r="RUZ54" s="29"/>
      <c r="RVA54" s="29"/>
      <c r="RVB54" s="29"/>
      <c r="RVC54" s="29"/>
      <c r="RVD54" s="29"/>
      <c r="RVE54" s="29"/>
      <c r="RVF54" s="29"/>
      <c r="RVG54" s="29"/>
      <c r="RVH54" s="29"/>
      <c r="RVI54" s="29"/>
      <c r="RVJ54" s="29"/>
      <c r="RVK54" s="29"/>
      <c r="RVL54" s="29"/>
      <c r="RVM54" s="29"/>
      <c r="RVN54" s="29"/>
      <c r="RVO54" s="29"/>
      <c r="RVP54" s="29"/>
      <c r="RVQ54" s="29"/>
      <c r="RVR54" s="29"/>
      <c r="RVS54" s="29"/>
      <c r="RVT54" s="29"/>
      <c r="RVU54" s="29"/>
      <c r="RVV54" s="29"/>
      <c r="RVW54" s="29"/>
      <c r="RVX54" s="29"/>
      <c r="RVY54" s="29"/>
      <c r="RVZ54" s="29"/>
      <c r="RWA54" s="29"/>
      <c r="RWB54" s="29"/>
      <c r="RWC54" s="29"/>
      <c r="RWD54" s="29"/>
      <c r="RWE54" s="29"/>
      <c r="RWF54" s="29"/>
      <c r="RWG54" s="29"/>
      <c r="RWH54" s="29"/>
      <c r="RWI54" s="29"/>
      <c r="RWJ54" s="29"/>
      <c r="RWK54" s="29"/>
      <c r="RWL54" s="29"/>
      <c r="RWM54" s="29"/>
      <c r="RWN54" s="29"/>
      <c r="RWO54" s="29"/>
      <c r="RWP54" s="29"/>
      <c r="RWQ54" s="29"/>
      <c r="RWR54" s="29"/>
      <c r="RWS54" s="29"/>
      <c r="RWT54" s="29"/>
      <c r="RWU54" s="29"/>
      <c r="RWV54" s="29"/>
      <c r="RWW54" s="29"/>
      <c r="RWX54" s="29"/>
      <c r="RWY54" s="29"/>
      <c r="RWZ54" s="29"/>
      <c r="RXA54" s="29"/>
      <c r="RXB54" s="29"/>
      <c r="RXC54" s="29"/>
      <c r="RXD54" s="29"/>
      <c r="RXE54" s="29"/>
      <c r="RXF54" s="29"/>
      <c r="RXG54" s="29"/>
      <c r="RXH54" s="29"/>
      <c r="RXI54" s="29"/>
      <c r="RXJ54" s="29"/>
      <c r="RXK54" s="29"/>
      <c r="RXL54" s="29"/>
      <c r="RXM54" s="29"/>
      <c r="RXN54" s="29"/>
      <c r="RXO54" s="29"/>
      <c r="RXP54" s="29"/>
      <c r="RXQ54" s="29"/>
      <c r="RXR54" s="29"/>
      <c r="RXS54" s="29"/>
      <c r="RXT54" s="29"/>
      <c r="RXU54" s="29"/>
      <c r="RXV54" s="29"/>
      <c r="RXW54" s="29"/>
      <c r="RXX54" s="29"/>
      <c r="RXY54" s="29"/>
      <c r="RXZ54" s="29"/>
      <c r="RYA54" s="29"/>
      <c r="RYB54" s="29"/>
      <c r="RYC54" s="29"/>
      <c r="RYD54" s="29"/>
      <c r="RYE54" s="29"/>
      <c r="RYF54" s="29"/>
      <c r="RYG54" s="29"/>
      <c r="RYH54" s="29"/>
      <c r="RYI54" s="29"/>
      <c r="RYJ54" s="29"/>
      <c r="RYK54" s="29"/>
      <c r="RYL54" s="29"/>
      <c r="RYM54" s="29"/>
      <c r="RYN54" s="29"/>
      <c r="RYO54" s="29"/>
      <c r="RYP54" s="29"/>
      <c r="RYQ54" s="29"/>
      <c r="RYR54" s="29"/>
      <c r="RYS54" s="29"/>
      <c r="RYT54" s="29"/>
      <c r="RYU54" s="29"/>
      <c r="RYV54" s="29"/>
      <c r="RYW54" s="29"/>
      <c r="RYX54" s="29"/>
      <c r="RYY54" s="29"/>
      <c r="RYZ54" s="29"/>
      <c r="RZA54" s="29"/>
      <c r="RZB54" s="29"/>
      <c r="RZC54" s="29"/>
      <c r="RZD54" s="29"/>
      <c r="RZE54" s="29"/>
      <c r="RZF54" s="29"/>
      <c r="RZG54" s="29"/>
      <c r="RZH54" s="29"/>
      <c r="RZI54" s="29"/>
      <c r="RZJ54" s="29"/>
      <c r="RZK54" s="29"/>
      <c r="RZL54" s="29"/>
      <c r="RZM54" s="29"/>
      <c r="RZN54" s="29"/>
      <c r="RZO54" s="29"/>
      <c r="RZP54" s="29"/>
      <c r="RZQ54" s="29"/>
      <c r="RZR54" s="29"/>
      <c r="RZS54" s="29"/>
      <c r="RZT54" s="29"/>
      <c r="RZU54" s="29"/>
      <c r="RZV54" s="29"/>
      <c r="RZW54" s="29"/>
      <c r="RZX54" s="29"/>
      <c r="RZY54" s="29"/>
      <c r="RZZ54" s="29"/>
      <c r="SAA54" s="29"/>
      <c r="SAB54" s="29"/>
      <c r="SAC54" s="29"/>
      <c r="SAD54" s="29"/>
      <c r="SAE54" s="29"/>
      <c r="SAF54" s="29"/>
      <c r="SAG54" s="29"/>
      <c r="SAH54" s="29"/>
      <c r="SAI54" s="29"/>
      <c r="SAJ54" s="29"/>
      <c r="SAK54" s="29"/>
      <c r="SAL54" s="29"/>
      <c r="SAM54" s="29"/>
      <c r="SAN54" s="29"/>
      <c r="SAO54" s="29"/>
      <c r="SAP54" s="29"/>
      <c r="SAQ54" s="29"/>
      <c r="SAR54" s="29"/>
      <c r="SAS54" s="29"/>
      <c r="SAT54" s="29"/>
      <c r="SAU54" s="29"/>
      <c r="SAV54" s="29"/>
      <c r="SAW54" s="29"/>
      <c r="SAX54" s="29"/>
      <c r="SAY54" s="29"/>
      <c r="SAZ54" s="29"/>
      <c r="SBA54" s="29"/>
      <c r="SBB54" s="29"/>
      <c r="SBC54" s="29"/>
      <c r="SBD54" s="29"/>
      <c r="SBE54" s="29"/>
      <c r="SBF54" s="29"/>
      <c r="SBG54" s="29"/>
      <c r="SBH54" s="29"/>
      <c r="SBI54" s="29"/>
      <c r="SBJ54" s="29"/>
      <c r="SBK54" s="29"/>
      <c r="SBL54" s="29"/>
      <c r="SBM54" s="29"/>
      <c r="SBN54" s="29"/>
      <c r="SBO54" s="29"/>
      <c r="SBP54" s="29"/>
      <c r="SBQ54" s="29"/>
      <c r="SBR54" s="29"/>
      <c r="SBS54" s="29"/>
      <c r="SBT54" s="29"/>
      <c r="SBU54" s="29"/>
      <c r="SBV54" s="29"/>
      <c r="SBW54" s="29"/>
      <c r="SBX54" s="29"/>
      <c r="SBY54" s="29"/>
      <c r="SBZ54" s="29"/>
      <c r="SCA54" s="29"/>
      <c r="SCB54" s="29"/>
      <c r="SCC54" s="29"/>
      <c r="SCD54" s="29"/>
      <c r="SCE54" s="29"/>
      <c r="SCF54" s="29"/>
      <c r="SCG54" s="29"/>
      <c r="SCH54" s="29"/>
      <c r="SCI54" s="29"/>
      <c r="SCJ54" s="29"/>
      <c r="SCK54" s="29"/>
      <c r="SCL54" s="29"/>
      <c r="SCM54" s="29"/>
      <c r="SCN54" s="29"/>
      <c r="SCO54" s="29"/>
      <c r="SCP54" s="29"/>
      <c r="SCQ54" s="29"/>
      <c r="SCR54" s="29"/>
      <c r="SCS54" s="29"/>
      <c r="SCT54" s="29"/>
      <c r="SCU54" s="29"/>
      <c r="SCV54" s="29"/>
      <c r="SCW54" s="29"/>
      <c r="SCX54" s="29"/>
      <c r="SCY54" s="29"/>
      <c r="SCZ54" s="29"/>
      <c r="SDA54" s="29"/>
      <c r="SDB54" s="29"/>
      <c r="SDC54" s="29"/>
      <c r="SDD54" s="29"/>
      <c r="SDE54" s="29"/>
      <c r="SDF54" s="29"/>
      <c r="SDG54" s="29"/>
      <c r="SDH54" s="29"/>
      <c r="SDI54" s="29"/>
      <c r="SDJ54" s="29"/>
      <c r="SDK54" s="29"/>
      <c r="SDL54" s="29"/>
      <c r="SDM54" s="29"/>
      <c r="SDN54" s="29"/>
      <c r="SDO54" s="29"/>
      <c r="SDP54" s="29"/>
      <c r="SDQ54" s="29"/>
      <c r="SDR54" s="29"/>
      <c r="SDS54" s="29"/>
      <c r="SDT54" s="29"/>
      <c r="SDU54" s="29"/>
      <c r="SDV54" s="29"/>
      <c r="SDW54" s="29"/>
      <c r="SDX54" s="29"/>
      <c r="SDY54" s="29"/>
      <c r="SDZ54" s="29"/>
      <c r="SEA54" s="29"/>
      <c r="SEB54" s="29"/>
      <c r="SEC54" s="29"/>
      <c r="SED54" s="29"/>
      <c r="SEE54" s="29"/>
      <c r="SEF54" s="29"/>
      <c r="SEG54" s="29"/>
      <c r="SEH54" s="29"/>
      <c r="SEI54" s="29"/>
      <c r="SEJ54" s="29"/>
      <c r="SEK54" s="29"/>
      <c r="SEL54" s="29"/>
      <c r="SEM54" s="29"/>
      <c r="SEN54" s="29"/>
      <c r="SEO54" s="29"/>
      <c r="SEP54" s="29"/>
      <c r="SEQ54" s="29"/>
      <c r="SER54" s="29"/>
      <c r="SES54" s="29"/>
      <c r="SET54" s="29"/>
      <c r="SEU54" s="29"/>
      <c r="SEV54" s="29"/>
      <c r="SEW54" s="29"/>
      <c r="SEX54" s="29"/>
      <c r="SEY54" s="29"/>
      <c r="SEZ54" s="29"/>
      <c r="SFA54" s="29"/>
      <c r="SFB54" s="29"/>
      <c r="SFC54" s="29"/>
      <c r="SFD54" s="29"/>
      <c r="SFE54" s="29"/>
      <c r="SFF54" s="29"/>
      <c r="SFG54" s="29"/>
      <c r="SFH54" s="29"/>
      <c r="SFI54" s="29"/>
      <c r="SFJ54" s="29"/>
      <c r="SFK54" s="29"/>
      <c r="SFL54" s="29"/>
      <c r="SFM54" s="29"/>
      <c r="SFN54" s="29"/>
      <c r="SFO54" s="29"/>
      <c r="SFP54" s="29"/>
      <c r="SFQ54" s="29"/>
      <c r="SFR54" s="29"/>
      <c r="SFS54" s="29"/>
      <c r="SFT54" s="29"/>
      <c r="SFU54" s="29"/>
      <c r="SFV54" s="29"/>
      <c r="SFW54" s="29"/>
      <c r="SFX54" s="29"/>
      <c r="SFY54" s="29"/>
      <c r="SFZ54" s="29"/>
      <c r="SGA54" s="29"/>
      <c r="SGB54" s="29"/>
      <c r="SGC54" s="29"/>
      <c r="SGD54" s="29"/>
      <c r="SGE54" s="29"/>
      <c r="SGF54" s="29"/>
      <c r="SGG54" s="29"/>
      <c r="SGH54" s="29"/>
      <c r="SGI54" s="29"/>
      <c r="SGJ54" s="29"/>
      <c r="SGK54" s="29"/>
      <c r="SGL54" s="29"/>
      <c r="SGM54" s="29"/>
      <c r="SGN54" s="29"/>
      <c r="SGO54" s="29"/>
      <c r="SGP54" s="29"/>
      <c r="SGQ54" s="29"/>
      <c r="SGR54" s="29"/>
      <c r="SGS54" s="29"/>
      <c r="SGT54" s="29"/>
      <c r="SGU54" s="29"/>
      <c r="SGV54" s="29"/>
      <c r="SGW54" s="29"/>
      <c r="SGX54" s="29"/>
      <c r="SGY54" s="29"/>
      <c r="SGZ54" s="29"/>
      <c r="SHA54" s="29"/>
      <c r="SHB54" s="29"/>
      <c r="SHC54" s="29"/>
      <c r="SHD54" s="29"/>
      <c r="SHE54" s="29"/>
      <c r="SHF54" s="29"/>
      <c r="SHG54" s="29"/>
      <c r="SHH54" s="29"/>
      <c r="SHI54" s="29"/>
      <c r="SHJ54" s="29"/>
      <c r="SHK54" s="29"/>
      <c r="SHL54" s="29"/>
      <c r="SHM54" s="29"/>
      <c r="SHN54" s="29"/>
      <c r="SHO54" s="29"/>
      <c r="SHP54" s="29"/>
      <c r="SHQ54" s="29"/>
      <c r="SHR54" s="29"/>
      <c r="SHS54" s="29"/>
      <c r="SHT54" s="29"/>
      <c r="SHU54" s="29"/>
      <c r="SHV54" s="29"/>
      <c r="SHW54" s="29"/>
      <c r="SHX54" s="29"/>
      <c r="SHY54" s="29"/>
      <c r="SHZ54" s="29"/>
      <c r="SIA54" s="29"/>
      <c r="SIB54" s="29"/>
      <c r="SIC54" s="29"/>
      <c r="SID54" s="29"/>
      <c r="SIE54" s="29"/>
      <c r="SIF54" s="29"/>
      <c r="SIG54" s="29"/>
      <c r="SIH54" s="29"/>
      <c r="SII54" s="29"/>
      <c r="SIJ54" s="29"/>
      <c r="SIK54" s="29"/>
      <c r="SIL54" s="29"/>
      <c r="SIM54" s="29"/>
      <c r="SIN54" s="29"/>
      <c r="SIO54" s="29"/>
      <c r="SIP54" s="29"/>
      <c r="SIQ54" s="29"/>
      <c r="SIR54" s="29"/>
      <c r="SIS54" s="29"/>
      <c r="SIT54" s="29"/>
      <c r="SIU54" s="29"/>
      <c r="SIV54" s="29"/>
      <c r="SIW54" s="29"/>
      <c r="SIX54" s="29"/>
      <c r="SIY54" s="29"/>
      <c r="SIZ54" s="29"/>
      <c r="SJA54" s="29"/>
      <c r="SJB54" s="29"/>
      <c r="SJC54" s="29"/>
      <c r="SJD54" s="29"/>
      <c r="SJE54" s="29"/>
      <c r="SJF54" s="29"/>
      <c r="SJG54" s="29"/>
      <c r="SJH54" s="29"/>
      <c r="SJI54" s="29"/>
      <c r="SJJ54" s="29"/>
      <c r="SJK54" s="29"/>
      <c r="SJL54" s="29"/>
      <c r="SJM54" s="29"/>
      <c r="SJN54" s="29"/>
      <c r="SJO54" s="29"/>
      <c r="SJP54" s="29"/>
      <c r="SJQ54" s="29"/>
      <c r="SJR54" s="29"/>
      <c r="SJS54" s="29"/>
      <c r="SJT54" s="29"/>
      <c r="SJU54" s="29"/>
      <c r="SJV54" s="29"/>
      <c r="SJW54" s="29"/>
      <c r="SJX54" s="29"/>
      <c r="SJY54" s="29"/>
      <c r="SJZ54" s="29"/>
      <c r="SKA54" s="29"/>
      <c r="SKB54" s="29"/>
      <c r="SKC54" s="29"/>
      <c r="SKD54" s="29"/>
      <c r="SKE54" s="29"/>
      <c r="SKF54" s="29"/>
      <c r="SKG54" s="29"/>
      <c r="SKH54" s="29"/>
      <c r="SKI54" s="29"/>
      <c r="SKJ54" s="29"/>
      <c r="SKK54" s="29"/>
      <c r="SKL54" s="29"/>
      <c r="SKM54" s="29"/>
      <c r="SKN54" s="29"/>
      <c r="SKO54" s="29"/>
      <c r="SKP54" s="29"/>
      <c r="SKQ54" s="29"/>
      <c r="SKR54" s="29"/>
      <c r="SKS54" s="29"/>
      <c r="SKT54" s="29"/>
      <c r="SKU54" s="29"/>
      <c r="SKV54" s="29"/>
      <c r="SKW54" s="29"/>
      <c r="SKX54" s="29"/>
      <c r="SKY54" s="29"/>
      <c r="SKZ54" s="29"/>
      <c r="SLA54" s="29"/>
      <c r="SLB54" s="29"/>
      <c r="SLC54" s="29"/>
      <c r="SLD54" s="29"/>
      <c r="SLE54" s="29"/>
      <c r="SLF54" s="29"/>
      <c r="SLG54" s="29"/>
      <c r="SLH54" s="29"/>
      <c r="SLI54" s="29"/>
      <c r="SLJ54" s="29"/>
      <c r="SLK54" s="29"/>
      <c r="SLL54" s="29"/>
      <c r="SLM54" s="29"/>
      <c r="SLN54" s="29"/>
      <c r="SLO54" s="29"/>
      <c r="SLP54" s="29"/>
      <c r="SLQ54" s="29"/>
      <c r="SLR54" s="29"/>
      <c r="SLS54" s="29"/>
      <c r="SLT54" s="29"/>
      <c r="SLU54" s="29"/>
      <c r="SLV54" s="29"/>
      <c r="SLW54" s="29"/>
      <c r="SLX54" s="29"/>
      <c r="SLY54" s="29"/>
      <c r="SLZ54" s="29"/>
      <c r="SMA54" s="29"/>
      <c r="SMB54" s="29"/>
      <c r="SMC54" s="29"/>
      <c r="SMD54" s="29"/>
      <c r="SME54" s="29"/>
      <c r="SMF54" s="29"/>
      <c r="SMG54" s="29"/>
      <c r="SMH54" s="29"/>
      <c r="SMI54" s="29"/>
      <c r="SMJ54" s="29"/>
      <c r="SMK54" s="29"/>
      <c r="SML54" s="29"/>
      <c r="SMM54" s="29"/>
      <c r="SMN54" s="29"/>
      <c r="SMO54" s="29"/>
      <c r="SMP54" s="29"/>
      <c r="SMQ54" s="29"/>
      <c r="SMR54" s="29"/>
      <c r="SMS54" s="29"/>
      <c r="SMT54" s="29"/>
      <c r="SMU54" s="29"/>
      <c r="SMV54" s="29"/>
      <c r="SMW54" s="29"/>
      <c r="SMX54" s="29"/>
      <c r="SMY54" s="29"/>
      <c r="SMZ54" s="29"/>
      <c r="SNA54" s="29"/>
      <c r="SNB54" s="29"/>
      <c r="SNC54" s="29"/>
      <c r="SND54" s="29"/>
      <c r="SNE54" s="29"/>
      <c r="SNF54" s="29"/>
      <c r="SNG54" s="29"/>
      <c r="SNH54" s="29"/>
      <c r="SNI54" s="29"/>
      <c r="SNJ54" s="29"/>
      <c r="SNK54" s="29"/>
      <c r="SNL54" s="29"/>
      <c r="SNM54" s="29"/>
      <c r="SNN54" s="29"/>
      <c r="SNO54" s="29"/>
      <c r="SNP54" s="29"/>
      <c r="SNQ54" s="29"/>
      <c r="SNR54" s="29"/>
      <c r="SNS54" s="29"/>
      <c r="SNT54" s="29"/>
      <c r="SNU54" s="29"/>
      <c r="SNV54" s="29"/>
      <c r="SNW54" s="29"/>
      <c r="SNX54" s="29"/>
      <c r="SNY54" s="29"/>
      <c r="SNZ54" s="29"/>
      <c r="SOA54" s="29"/>
      <c r="SOB54" s="29"/>
      <c r="SOC54" s="29"/>
      <c r="SOD54" s="29"/>
      <c r="SOE54" s="29"/>
      <c r="SOF54" s="29"/>
      <c r="SOG54" s="29"/>
      <c r="SOH54" s="29"/>
      <c r="SOI54" s="29"/>
      <c r="SOJ54" s="29"/>
      <c r="SOK54" s="29"/>
      <c r="SOL54" s="29"/>
      <c r="SOM54" s="29"/>
      <c r="SON54" s="29"/>
      <c r="SOO54" s="29"/>
      <c r="SOP54" s="29"/>
      <c r="SOQ54" s="29"/>
      <c r="SOR54" s="29"/>
      <c r="SOS54" s="29"/>
      <c r="SOT54" s="29"/>
      <c r="SOU54" s="29"/>
      <c r="SOV54" s="29"/>
      <c r="SOW54" s="29"/>
      <c r="SOX54" s="29"/>
      <c r="SOY54" s="29"/>
      <c r="SOZ54" s="29"/>
      <c r="SPA54" s="29"/>
      <c r="SPB54" s="29"/>
      <c r="SPC54" s="29"/>
      <c r="SPD54" s="29"/>
      <c r="SPE54" s="29"/>
      <c r="SPF54" s="29"/>
      <c r="SPG54" s="29"/>
      <c r="SPH54" s="29"/>
      <c r="SPI54" s="29"/>
      <c r="SPJ54" s="29"/>
      <c r="SPK54" s="29"/>
      <c r="SPL54" s="29"/>
      <c r="SPM54" s="29"/>
      <c r="SPN54" s="29"/>
      <c r="SPO54" s="29"/>
      <c r="SPP54" s="29"/>
      <c r="SPQ54" s="29"/>
      <c r="SPR54" s="29"/>
      <c r="SPS54" s="29"/>
      <c r="SPT54" s="29"/>
      <c r="SPU54" s="29"/>
      <c r="SPV54" s="29"/>
      <c r="SPW54" s="29"/>
      <c r="SPX54" s="29"/>
      <c r="SPY54" s="29"/>
      <c r="SPZ54" s="29"/>
      <c r="SQA54" s="29"/>
      <c r="SQB54" s="29"/>
      <c r="SQC54" s="29"/>
      <c r="SQD54" s="29"/>
      <c r="SQE54" s="29"/>
      <c r="SQF54" s="29"/>
      <c r="SQG54" s="29"/>
      <c r="SQH54" s="29"/>
      <c r="SQI54" s="29"/>
      <c r="SQJ54" s="29"/>
      <c r="SQK54" s="29"/>
      <c r="SQL54" s="29"/>
      <c r="SQM54" s="29"/>
      <c r="SQN54" s="29"/>
      <c r="SQO54" s="29"/>
      <c r="SQP54" s="29"/>
      <c r="SQQ54" s="29"/>
      <c r="SQR54" s="29"/>
      <c r="SQS54" s="29"/>
      <c r="SQT54" s="29"/>
      <c r="SQU54" s="29"/>
      <c r="SQV54" s="29"/>
      <c r="SQW54" s="29"/>
      <c r="SQX54" s="29"/>
      <c r="SQY54" s="29"/>
      <c r="SQZ54" s="29"/>
      <c r="SRA54" s="29"/>
      <c r="SRB54" s="29"/>
      <c r="SRC54" s="29"/>
      <c r="SRD54" s="29"/>
      <c r="SRE54" s="29"/>
      <c r="SRF54" s="29"/>
      <c r="SRG54" s="29"/>
      <c r="SRH54" s="29"/>
      <c r="SRI54" s="29"/>
      <c r="SRJ54" s="29"/>
      <c r="SRK54" s="29"/>
      <c r="SRL54" s="29"/>
      <c r="SRM54" s="29"/>
      <c r="SRN54" s="29"/>
      <c r="SRO54" s="29"/>
      <c r="SRP54" s="29"/>
      <c r="SRQ54" s="29"/>
      <c r="SRR54" s="29"/>
      <c r="SRS54" s="29"/>
      <c r="SRT54" s="29"/>
      <c r="SRU54" s="29"/>
      <c r="SRV54" s="29"/>
      <c r="SRW54" s="29"/>
      <c r="SRX54" s="29"/>
      <c r="SRY54" s="29"/>
      <c r="SRZ54" s="29"/>
      <c r="SSA54" s="29"/>
      <c r="SSB54" s="29"/>
      <c r="SSC54" s="29"/>
      <c r="SSD54" s="29"/>
      <c r="SSE54" s="29"/>
      <c r="SSF54" s="29"/>
      <c r="SSG54" s="29"/>
      <c r="SSH54" s="29"/>
      <c r="SSI54" s="29"/>
      <c r="SSJ54" s="29"/>
      <c r="SSK54" s="29"/>
      <c r="SSL54" s="29"/>
      <c r="SSM54" s="29"/>
      <c r="SSN54" s="29"/>
      <c r="SSO54" s="29"/>
      <c r="SSP54" s="29"/>
      <c r="SSQ54" s="29"/>
      <c r="SSR54" s="29"/>
      <c r="SSS54" s="29"/>
      <c r="SST54" s="29"/>
      <c r="SSU54" s="29"/>
      <c r="SSV54" s="29"/>
      <c r="SSW54" s="29"/>
      <c r="SSX54" s="29"/>
      <c r="SSY54" s="29"/>
      <c r="SSZ54" s="29"/>
      <c r="STA54" s="29"/>
      <c r="STB54" s="29"/>
      <c r="STC54" s="29"/>
      <c r="STD54" s="29"/>
      <c r="STE54" s="29"/>
      <c r="STF54" s="29"/>
      <c r="STG54" s="29"/>
      <c r="STH54" s="29"/>
      <c r="STI54" s="29"/>
      <c r="STJ54" s="29"/>
      <c r="STK54" s="29"/>
      <c r="STL54" s="29"/>
      <c r="STM54" s="29"/>
      <c r="STN54" s="29"/>
      <c r="STO54" s="29"/>
      <c r="STP54" s="29"/>
      <c r="STQ54" s="29"/>
      <c r="STR54" s="29"/>
      <c r="STS54" s="29"/>
      <c r="STT54" s="29"/>
      <c r="STU54" s="29"/>
      <c r="STV54" s="29"/>
      <c r="STW54" s="29"/>
      <c r="STX54" s="29"/>
      <c r="STY54" s="29"/>
      <c r="STZ54" s="29"/>
      <c r="SUA54" s="29"/>
      <c r="SUB54" s="29"/>
      <c r="SUC54" s="29"/>
      <c r="SUD54" s="29"/>
      <c r="SUE54" s="29"/>
      <c r="SUF54" s="29"/>
      <c r="SUG54" s="29"/>
      <c r="SUH54" s="29"/>
      <c r="SUI54" s="29"/>
      <c r="SUJ54" s="29"/>
      <c r="SUK54" s="29"/>
      <c r="SUL54" s="29"/>
      <c r="SUM54" s="29"/>
      <c r="SUN54" s="29"/>
      <c r="SUO54" s="29"/>
      <c r="SUP54" s="29"/>
      <c r="SUQ54" s="29"/>
      <c r="SUR54" s="29"/>
      <c r="SUS54" s="29"/>
      <c r="SUT54" s="29"/>
      <c r="SUU54" s="29"/>
      <c r="SUV54" s="29"/>
      <c r="SUW54" s="29"/>
      <c r="SUX54" s="29"/>
      <c r="SUY54" s="29"/>
      <c r="SUZ54" s="29"/>
      <c r="SVA54" s="29"/>
      <c r="SVB54" s="29"/>
      <c r="SVC54" s="29"/>
      <c r="SVD54" s="29"/>
      <c r="SVE54" s="29"/>
      <c r="SVF54" s="29"/>
      <c r="SVG54" s="29"/>
      <c r="SVH54" s="29"/>
      <c r="SVI54" s="29"/>
      <c r="SVJ54" s="29"/>
      <c r="SVK54" s="29"/>
      <c r="SVL54" s="29"/>
      <c r="SVM54" s="29"/>
      <c r="SVN54" s="29"/>
      <c r="SVO54" s="29"/>
      <c r="SVP54" s="29"/>
      <c r="SVQ54" s="29"/>
      <c r="SVR54" s="29"/>
      <c r="SVS54" s="29"/>
      <c r="SVT54" s="29"/>
      <c r="SVU54" s="29"/>
      <c r="SVV54" s="29"/>
      <c r="SVW54" s="29"/>
      <c r="SVX54" s="29"/>
      <c r="SVY54" s="29"/>
      <c r="SVZ54" s="29"/>
      <c r="SWA54" s="29"/>
      <c r="SWB54" s="29"/>
      <c r="SWC54" s="29"/>
      <c r="SWD54" s="29"/>
      <c r="SWE54" s="29"/>
      <c r="SWF54" s="29"/>
      <c r="SWG54" s="29"/>
      <c r="SWH54" s="29"/>
      <c r="SWI54" s="29"/>
      <c r="SWJ54" s="29"/>
      <c r="SWK54" s="29"/>
      <c r="SWL54" s="29"/>
      <c r="SWM54" s="29"/>
      <c r="SWN54" s="29"/>
      <c r="SWO54" s="29"/>
      <c r="SWP54" s="29"/>
      <c r="SWQ54" s="29"/>
      <c r="SWR54" s="29"/>
      <c r="SWS54" s="29"/>
      <c r="SWT54" s="29"/>
      <c r="SWU54" s="29"/>
      <c r="SWV54" s="29"/>
      <c r="SWW54" s="29"/>
      <c r="SWX54" s="29"/>
      <c r="SWY54" s="29"/>
      <c r="SWZ54" s="29"/>
      <c r="SXA54" s="29"/>
      <c r="SXB54" s="29"/>
      <c r="SXC54" s="29"/>
      <c r="SXD54" s="29"/>
      <c r="SXE54" s="29"/>
      <c r="SXF54" s="29"/>
      <c r="SXG54" s="29"/>
      <c r="SXH54" s="29"/>
      <c r="SXI54" s="29"/>
      <c r="SXJ54" s="29"/>
      <c r="SXK54" s="29"/>
      <c r="SXL54" s="29"/>
      <c r="SXM54" s="29"/>
      <c r="SXN54" s="29"/>
      <c r="SXO54" s="29"/>
      <c r="SXP54" s="29"/>
      <c r="SXQ54" s="29"/>
      <c r="SXR54" s="29"/>
      <c r="SXS54" s="29"/>
      <c r="SXT54" s="29"/>
      <c r="SXU54" s="29"/>
      <c r="SXV54" s="29"/>
      <c r="SXW54" s="29"/>
      <c r="SXX54" s="29"/>
      <c r="SXY54" s="29"/>
      <c r="SXZ54" s="29"/>
      <c r="SYA54" s="29"/>
      <c r="SYB54" s="29"/>
      <c r="SYC54" s="29"/>
      <c r="SYD54" s="29"/>
      <c r="SYE54" s="29"/>
      <c r="SYF54" s="29"/>
      <c r="SYG54" s="29"/>
      <c r="SYH54" s="29"/>
      <c r="SYI54" s="29"/>
      <c r="SYJ54" s="29"/>
      <c r="SYK54" s="29"/>
      <c r="SYL54" s="29"/>
      <c r="SYM54" s="29"/>
      <c r="SYN54" s="29"/>
      <c r="SYO54" s="29"/>
      <c r="SYP54" s="29"/>
      <c r="SYQ54" s="29"/>
      <c r="SYR54" s="29"/>
      <c r="SYS54" s="29"/>
      <c r="SYT54" s="29"/>
      <c r="SYU54" s="29"/>
      <c r="SYV54" s="29"/>
      <c r="SYW54" s="29"/>
      <c r="SYX54" s="29"/>
      <c r="SYY54" s="29"/>
      <c r="SYZ54" s="29"/>
      <c r="SZA54" s="29"/>
      <c r="SZB54" s="29"/>
      <c r="SZC54" s="29"/>
      <c r="SZD54" s="29"/>
      <c r="SZE54" s="29"/>
      <c r="SZF54" s="29"/>
      <c r="SZG54" s="29"/>
      <c r="SZH54" s="29"/>
      <c r="SZI54" s="29"/>
      <c r="SZJ54" s="29"/>
      <c r="SZK54" s="29"/>
      <c r="SZL54" s="29"/>
      <c r="SZM54" s="29"/>
      <c r="SZN54" s="29"/>
      <c r="SZO54" s="29"/>
      <c r="SZP54" s="29"/>
      <c r="SZQ54" s="29"/>
      <c r="SZR54" s="29"/>
      <c r="SZS54" s="29"/>
      <c r="SZT54" s="29"/>
      <c r="SZU54" s="29"/>
      <c r="SZV54" s="29"/>
      <c r="SZW54" s="29"/>
      <c r="SZX54" s="29"/>
      <c r="SZY54" s="29"/>
      <c r="SZZ54" s="29"/>
      <c r="TAA54" s="29"/>
      <c r="TAB54" s="29"/>
      <c r="TAC54" s="29"/>
      <c r="TAD54" s="29"/>
      <c r="TAE54" s="29"/>
      <c r="TAF54" s="29"/>
      <c r="TAG54" s="29"/>
      <c r="TAH54" s="29"/>
      <c r="TAI54" s="29"/>
      <c r="TAJ54" s="29"/>
      <c r="TAK54" s="29"/>
      <c r="TAL54" s="29"/>
      <c r="TAM54" s="29"/>
      <c r="TAN54" s="29"/>
      <c r="TAO54" s="29"/>
      <c r="TAP54" s="29"/>
      <c r="TAQ54" s="29"/>
      <c r="TAR54" s="29"/>
      <c r="TAS54" s="29"/>
      <c r="TAT54" s="29"/>
      <c r="TAU54" s="29"/>
      <c r="TAV54" s="29"/>
      <c r="TAW54" s="29"/>
      <c r="TAX54" s="29"/>
      <c r="TAY54" s="29"/>
      <c r="TAZ54" s="29"/>
      <c r="TBA54" s="29"/>
      <c r="TBB54" s="29"/>
      <c r="TBC54" s="29"/>
      <c r="TBD54" s="29"/>
      <c r="TBE54" s="29"/>
      <c r="TBF54" s="29"/>
      <c r="TBG54" s="29"/>
      <c r="TBH54" s="29"/>
      <c r="TBI54" s="29"/>
      <c r="TBJ54" s="29"/>
      <c r="TBK54" s="29"/>
      <c r="TBL54" s="29"/>
      <c r="TBM54" s="29"/>
      <c r="TBN54" s="29"/>
      <c r="TBO54" s="29"/>
      <c r="TBP54" s="29"/>
      <c r="TBQ54" s="29"/>
      <c r="TBR54" s="29"/>
      <c r="TBS54" s="29"/>
      <c r="TBT54" s="29"/>
      <c r="TBU54" s="29"/>
      <c r="TBV54" s="29"/>
      <c r="TBW54" s="29"/>
      <c r="TBX54" s="29"/>
      <c r="TBY54" s="29"/>
      <c r="TBZ54" s="29"/>
      <c r="TCA54" s="29"/>
      <c r="TCB54" s="29"/>
      <c r="TCC54" s="29"/>
      <c r="TCD54" s="29"/>
      <c r="TCE54" s="29"/>
      <c r="TCF54" s="29"/>
      <c r="TCG54" s="29"/>
      <c r="TCH54" s="29"/>
      <c r="TCI54" s="29"/>
      <c r="TCJ54" s="29"/>
      <c r="TCK54" s="29"/>
      <c r="TCL54" s="29"/>
      <c r="TCM54" s="29"/>
      <c r="TCN54" s="29"/>
      <c r="TCO54" s="29"/>
      <c r="TCP54" s="29"/>
      <c r="TCQ54" s="29"/>
      <c r="TCR54" s="29"/>
      <c r="TCS54" s="29"/>
      <c r="TCT54" s="29"/>
      <c r="TCU54" s="29"/>
      <c r="TCV54" s="29"/>
      <c r="TCW54" s="29"/>
      <c r="TCX54" s="29"/>
      <c r="TCY54" s="29"/>
      <c r="TCZ54" s="29"/>
      <c r="TDA54" s="29"/>
      <c r="TDB54" s="29"/>
      <c r="TDC54" s="29"/>
      <c r="TDD54" s="29"/>
      <c r="TDE54" s="29"/>
      <c r="TDF54" s="29"/>
      <c r="TDG54" s="29"/>
      <c r="TDH54" s="29"/>
      <c r="TDI54" s="29"/>
      <c r="TDJ54" s="29"/>
      <c r="TDK54" s="29"/>
      <c r="TDL54" s="29"/>
      <c r="TDM54" s="29"/>
      <c r="TDN54" s="29"/>
      <c r="TDO54" s="29"/>
      <c r="TDP54" s="29"/>
      <c r="TDQ54" s="29"/>
      <c r="TDR54" s="29"/>
      <c r="TDS54" s="29"/>
      <c r="TDT54" s="29"/>
      <c r="TDU54" s="29"/>
      <c r="TDV54" s="29"/>
      <c r="TDW54" s="29"/>
      <c r="TDX54" s="29"/>
      <c r="TDY54" s="29"/>
      <c r="TDZ54" s="29"/>
      <c r="TEA54" s="29"/>
      <c r="TEB54" s="29"/>
      <c r="TEC54" s="29"/>
      <c r="TED54" s="29"/>
      <c r="TEE54" s="29"/>
      <c r="TEF54" s="29"/>
      <c r="TEG54" s="29"/>
      <c r="TEH54" s="29"/>
      <c r="TEI54" s="29"/>
      <c r="TEJ54" s="29"/>
      <c r="TEK54" s="29"/>
      <c r="TEL54" s="29"/>
      <c r="TEM54" s="29"/>
      <c r="TEN54" s="29"/>
      <c r="TEO54" s="29"/>
      <c r="TEP54" s="29"/>
      <c r="TEQ54" s="29"/>
      <c r="TER54" s="29"/>
      <c r="TES54" s="29"/>
      <c r="TET54" s="29"/>
      <c r="TEU54" s="29"/>
      <c r="TEV54" s="29"/>
      <c r="TEW54" s="29"/>
      <c r="TEX54" s="29"/>
      <c r="TEY54" s="29"/>
      <c r="TEZ54" s="29"/>
      <c r="TFA54" s="29"/>
      <c r="TFB54" s="29"/>
      <c r="TFC54" s="29"/>
      <c r="TFD54" s="29"/>
      <c r="TFE54" s="29"/>
      <c r="TFF54" s="29"/>
      <c r="TFG54" s="29"/>
      <c r="TFH54" s="29"/>
      <c r="TFI54" s="29"/>
      <c r="TFJ54" s="29"/>
      <c r="TFK54" s="29"/>
      <c r="TFL54" s="29"/>
      <c r="TFM54" s="29"/>
      <c r="TFN54" s="29"/>
      <c r="TFO54" s="29"/>
      <c r="TFP54" s="29"/>
      <c r="TFQ54" s="29"/>
      <c r="TFR54" s="29"/>
      <c r="TFS54" s="29"/>
      <c r="TFT54" s="29"/>
      <c r="TFU54" s="29"/>
      <c r="TFV54" s="29"/>
      <c r="TFW54" s="29"/>
      <c r="TFX54" s="29"/>
      <c r="TFY54" s="29"/>
      <c r="TFZ54" s="29"/>
      <c r="TGA54" s="29"/>
      <c r="TGB54" s="29"/>
      <c r="TGC54" s="29"/>
      <c r="TGD54" s="29"/>
      <c r="TGE54" s="29"/>
      <c r="TGF54" s="29"/>
      <c r="TGG54" s="29"/>
      <c r="TGH54" s="29"/>
      <c r="TGI54" s="29"/>
      <c r="TGJ54" s="29"/>
      <c r="TGK54" s="29"/>
      <c r="TGL54" s="29"/>
      <c r="TGM54" s="29"/>
      <c r="TGN54" s="29"/>
      <c r="TGO54" s="29"/>
      <c r="TGP54" s="29"/>
      <c r="TGQ54" s="29"/>
      <c r="TGR54" s="29"/>
      <c r="TGS54" s="29"/>
      <c r="TGT54" s="29"/>
      <c r="TGU54" s="29"/>
      <c r="TGV54" s="29"/>
      <c r="TGW54" s="29"/>
      <c r="TGX54" s="29"/>
      <c r="TGY54" s="29"/>
      <c r="TGZ54" s="29"/>
      <c r="THA54" s="29"/>
      <c r="THB54" s="29"/>
      <c r="THC54" s="29"/>
      <c r="THD54" s="29"/>
      <c r="THE54" s="29"/>
      <c r="THF54" s="29"/>
      <c r="THG54" s="29"/>
      <c r="THH54" s="29"/>
      <c r="THI54" s="29"/>
      <c r="THJ54" s="29"/>
      <c r="THK54" s="29"/>
      <c r="THL54" s="29"/>
      <c r="THM54" s="29"/>
      <c r="THN54" s="29"/>
      <c r="THO54" s="29"/>
      <c r="THP54" s="29"/>
      <c r="THQ54" s="29"/>
      <c r="THR54" s="29"/>
      <c r="THS54" s="29"/>
      <c r="THT54" s="29"/>
      <c r="THU54" s="29"/>
      <c r="THV54" s="29"/>
      <c r="THW54" s="29"/>
      <c r="THX54" s="29"/>
      <c r="THY54" s="29"/>
      <c r="THZ54" s="29"/>
      <c r="TIA54" s="29"/>
      <c r="TIB54" s="29"/>
      <c r="TIC54" s="29"/>
      <c r="TID54" s="29"/>
      <c r="TIE54" s="29"/>
      <c r="TIF54" s="29"/>
      <c r="TIG54" s="29"/>
      <c r="TIH54" s="29"/>
      <c r="TII54" s="29"/>
      <c r="TIJ54" s="29"/>
      <c r="TIK54" s="29"/>
      <c r="TIL54" s="29"/>
      <c r="TIM54" s="29"/>
      <c r="TIN54" s="29"/>
      <c r="TIO54" s="29"/>
      <c r="TIP54" s="29"/>
      <c r="TIQ54" s="29"/>
      <c r="TIR54" s="29"/>
      <c r="TIS54" s="29"/>
      <c r="TIT54" s="29"/>
      <c r="TIU54" s="29"/>
      <c r="TIV54" s="29"/>
      <c r="TIW54" s="29"/>
      <c r="TIX54" s="29"/>
      <c r="TIY54" s="29"/>
      <c r="TIZ54" s="29"/>
      <c r="TJA54" s="29"/>
      <c r="TJB54" s="29"/>
      <c r="TJC54" s="29"/>
      <c r="TJD54" s="29"/>
      <c r="TJE54" s="29"/>
      <c r="TJF54" s="29"/>
      <c r="TJG54" s="29"/>
      <c r="TJH54" s="29"/>
      <c r="TJI54" s="29"/>
      <c r="TJJ54" s="29"/>
      <c r="TJK54" s="29"/>
      <c r="TJL54" s="29"/>
      <c r="TJM54" s="29"/>
      <c r="TJN54" s="29"/>
      <c r="TJO54" s="29"/>
      <c r="TJP54" s="29"/>
      <c r="TJQ54" s="29"/>
      <c r="TJR54" s="29"/>
      <c r="TJS54" s="29"/>
      <c r="TJT54" s="29"/>
      <c r="TJU54" s="29"/>
      <c r="TJV54" s="29"/>
      <c r="TJW54" s="29"/>
      <c r="TJX54" s="29"/>
      <c r="TJY54" s="29"/>
      <c r="TJZ54" s="29"/>
      <c r="TKA54" s="29"/>
      <c r="TKB54" s="29"/>
      <c r="TKC54" s="29"/>
      <c r="TKD54" s="29"/>
      <c r="TKE54" s="29"/>
      <c r="TKF54" s="29"/>
      <c r="TKG54" s="29"/>
      <c r="TKH54" s="29"/>
      <c r="TKI54" s="29"/>
      <c r="TKJ54" s="29"/>
      <c r="TKK54" s="29"/>
      <c r="TKL54" s="29"/>
      <c r="TKM54" s="29"/>
      <c r="TKN54" s="29"/>
      <c r="TKO54" s="29"/>
      <c r="TKP54" s="29"/>
      <c r="TKQ54" s="29"/>
      <c r="TKR54" s="29"/>
      <c r="TKS54" s="29"/>
      <c r="TKT54" s="29"/>
      <c r="TKU54" s="29"/>
      <c r="TKV54" s="29"/>
      <c r="TKW54" s="29"/>
      <c r="TKX54" s="29"/>
      <c r="TKY54" s="29"/>
      <c r="TKZ54" s="29"/>
      <c r="TLA54" s="29"/>
      <c r="TLB54" s="29"/>
      <c r="TLC54" s="29"/>
      <c r="TLD54" s="29"/>
      <c r="TLE54" s="29"/>
      <c r="TLF54" s="29"/>
      <c r="TLG54" s="29"/>
      <c r="TLH54" s="29"/>
      <c r="TLI54" s="29"/>
      <c r="TLJ54" s="29"/>
      <c r="TLK54" s="29"/>
      <c r="TLL54" s="29"/>
      <c r="TLM54" s="29"/>
      <c r="TLN54" s="29"/>
      <c r="TLO54" s="29"/>
      <c r="TLP54" s="29"/>
      <c r="TLQ54" s="29"/>
      <c r="TLR54" s="29"/>
      <c r="TLS54" s="29"/>
      <c r="TLT54" s="29"/>
      <c r="TLU54" s="29"/>
      <c r="TLV54" s="29"/>
      <c r="TLW54" s="29"/>
      <c r="TLX54" s="29"/>
      <c r="TLY54" s="29"/>
      <c r="TLZ54" s="29"/>
      <c r="TMA54" s="29"/>
      <c r="TMB54" s="29"/>
      <c r="TMC54" s="29"/>
      <c r="TMD54" s="29"/>
      <c r="TME54" s="29"/>
      <c r="TMF54" s="29"/>
      <c r="TMG54" s="29"/>
      <c r="TMH54" s="29"/>
      <c r="TMI54" s="29"/>
      <c r="TMJ54" s="29"/>
      <c r="TMK54" s="29"/>
      <c r="TML54" s="29"/>
      <c r="TMM54" s="29"/>
      <c r="TMN54" s="29"/>
      <c r="TMO54" s="29"/>
      <c r="TMP54" s="29"/>
      <c r="TMQ54" s="29"/>
      <c r="TMR54" s="29"/>
      <c r="TMS54" s="29"/>
      <c r="TMT54" s="29"/>
      <c r="TMU54" s="29"/>
      <c r="TMV54" s="29"/>
      <c r="TMW54" s="29"/>
      <c r="TMX54" s="29"/>
      <c r="TMY54" s="29"/>
      <c r="TMZ54" s="29"/>
      <c r="TNA54" s="29"/>
      <c r="TNB54" s="29"/>
      <c r="TNC54" s="29"/>
      <c r="TND54" s="29"/>
      <c r="TNE54" s="29"/>
      <c r="TNF54" s="29"/>
      <c r="TNG54" s="29"/>
      <c r="TNH54" s="29"/>
      <c r="TNI54" s="29"/>
      <c r="TNJ54" s="29"/>
      <c r="TNK54" s="29"/>
      <c r="TNL54" s="29"/>
      <c r="TNM54" s="29"/>
      <c r="TNN54" s="29"/>
      <c r="TNO54" s="29"/>
      <c r="TNP54" s="29"/>
      <c r="TNQ54" s="29"/>
      <c r="TNR54" s="29"/>
      <c r="TNS54" s="29"/>
      <c r="TNT54" s="29"/>
      <c r="TNU54" s="29"/>
      <c r="TNV54" s="29"/>
      <c r="TNW54" s="29"/>
      <c r="TNX54" s="29"/>
      <c r="TNY54" s="29"/>
      <c r="TNZ54" s="29"/>
      <c r="TOA54" s="29"/>
      <c r="TOB54" s="29"/>
      <c r="TOC54" s="29"/>
      <c r="TOD54" s="29"/>
      <c r="TOE54" s="29"/>
      <c r="TOF54" s="29"/>
      <c r="TOG54" s="29"/>
      <c r="TOH54" s="29"/>
      <c r="TOI54" s="29"/>
      <c r="TOJ54" s="29"/>
      <c r="TOK54" s="29"/>
      <c r="TOL54" s="29"/>
      <c r="TOM54" s="29"/>
      <c r="TON54" s="29"/>
      <c r="TOO54" s="29"/>
      <c r="TOP54" s="29"/>
      <c r="TOQ54" s="29"/>
      <c r="TOR54" s="29"/>
      <c r="TOS54" s="29"/>
      <c r="TOT54" s="29"/>
      <c r="TOU54" s="29"/>
      <c r="TOV54" s="29"/>
      <c r="TOW54" s="29"/>
      <c r="TOX54" s="29"/>
      <c r="TOY54" s="29"/>
      <c r="TOZ54" s="29"/>
      <c r="TPA54" s="29"/>
      <c r="TPB54" s="29"/>
      <c r="TPC54" s="29"/>
      <c r="TPD54" s="29"/>
      <c r="TPE54" s="29"/>
      <c r="TPF54" s="29"/>
      <c r="TPG54" s="29"/>
      <c r="TPH54" s="29"/>
      <c r="TPI54" s="29"/>
      <c r="TPJ54" s="29"/>
      <c r="TPK54" s="29"/>
      <c r="TPL54" s="29"/>
      <c r="TPM54" s="29"/>
      <c r="TPN54" s="29"/>
      <c r="TPO54" s="29"/>
      <c r="TPP54" s="29"/>
      <c r="TPQ54" s="29"/>
      <c r="TPR54" s="29"/>
      <c r="TPS54" s="29"/>
      <c r="TPT54" s="29"/>
      <c r="TPU54" s="29"/>
      <c r="TPV54" s="29"/>
      <c r="TPW54" s="29"/>
      <c r="TPX54" s="29"/>
      <c r="TPY54" s="29"/>
      <c r="TPZ54" s="29"/>
      <c r="TQA54" s="29"/>
      <c r="TQB54" s="29"/>
      <c r="TQC54" s="29"/>
      <c r="TQD54" s="29"/>
      <c r="TQE54" s="29"/>
      <c r="TQF54" s="29"/>
      <c r="TQG54" s="29"/>
      <c r="TQH54" s="29"/>
      <c r="TQI54" s="29"/>
      <c r="TQJ54" s="29"/>
      <c r="TQK54" s="29"/>
      <c r="TQL54" s="29"/>
      <c r="TQM54" s="29"/>
      <c r="TQN54" s="29"/>
      <c r="TQO54" s="29"/>
      <c r="TQP54" s="29"/>
      <c r="TQQ54" s="29"/>
      <c r="TQR54" s="29"/>
      <c r="TQS54" s="29"/>
      <c r="TQT54" s="29"/>
      <c r="TQU54" s="29"/>
      <c r="TQV54" s="29"/>
      <c r="TQW54" s="29"/>
      <c r="TQX54" s="29"/>
      <c r="TQY54" s="29"/>
      <c r="TQZ54" s="29"/>
      <c r="TRA54" s="29"/>
      <c r="TRB54" s="29"/>
      <c r="TRC54" s="29"/>
      <c r="TRD54" s="29"/>
      <c r="TRE54" s="29"/>
      <c r="TRF54" s="29"/>
      <c r="TRG54" s="29"/>
      <c r="TRH54" s="29"/>
      <c r="TRI54" s="29"/>
      <c r="TRJ54" s="29"/>
      <c r="TRK54" s="29"/>
      <c r="TRL54" s="29"/>
      <c r="TRM54" s="29"/>
      <c r="TRN54" s="29"/>
      <c r="TRO54" s="29"/>
      <c r="TRP54" s="29"/>
      <c r="TRQ54" s="29"/>
      <c r="TRR54" s="29"/>
      <c r="TRS54" s="29"/>
      <c r="TRT54" s="29"/>
      <c r="TRU54" s="29"/>
      <c r="TRV54" s="29"/>
      <c r="TRW54" s="29"/>
      <c r="TRX54" s="29"/>
      <c r="TRY54" s="29"/>
      <c r="TRZ54" s="29"/>
      <c r="TSA54" s="29"/>
      <c r="TSB54" s="29"/>
      <c r="TSC54" s="29"/>
      <c r="TSD54" s="29"/>
      <c r="TSE54" s="29"/>
      <c r="TSF54" s="29"/>
      <c r="TSG54" s="29"/>
      <c r="TSH54" s="29"/>
      <c r="TSI54" s="29"/>
      <c r="TSJ54" s="29"/>
      <c r="TSK54" s="29"/>
      <c r="TSL54" s="29"/>
      <c r="TSM54" s="29"/>
      <c r="TSN54" s="29"/>
      <c r="TSO54" s="29"/>
      <c r="TSP54" s="29"/>
      <c r="TSQ54" s="29"/>
      <c r="TSR54" s="29"/>
      <c r="TSS54" s="29"/>
      <c r="TST54" s="29"/>
      <c r="TSU54" s="29"/>
      <c r="TSV54" s="29"/>
      <c r="TSW54" s="29"/>
      <c r="TSX54" s="29"/>
      <c r="TSY54" s="29"/>
      <c r="TSZ54" s="29"/>
      <c r="TTA54" s="29"/>
      <c r="TTB54" s="29"/>
      <c r="TTC54" s="29"/>
      <c r="TTD54" s="29"/>
      <c r="TTE54" s="29"/>
      <c r="TTF54" s="29"/>
      <c r="TTG54" s="29"/>
      <c r="TTH54" s="29"/>
      <c r="TTI54" s="29"/>
      <c r="TTJ54" s="29"/>
      <c r="TTK54" s="29"/>
      <c r="TTL54" s="29"/>
      <c r="TTM54" s="29"/>
      <c r="TTN54" s="29"/>
      <c r="TTO54" s="29"/>
      <c r="TTP54" s="29"/>
      <c r="TTQ54" s="29"/>
      <c r="TTR54" s="29"/>
      <c r="TTS54" s="29"/>
      <c r="TTT54" s="29"/>
      <c r="TTU54" s="29"/>
      <c r="TTV54" s="29"/>
      <c r="TTW54" s="29"/>
      <c r="TTX54" s="29"/>
      <c r="TTY54" s="29"/>
      <c r="TTZ54" s="29"/>
      <c r="TUA54" s="29"/>
      <c r="TUB54" s="29"/>
      <c r="TUC54" s="29"/>
      <c r="TUD54" s="29"/>
      <c r="TUE54" s="29"/>
      <c r="TUF54" s="29"/>
      <c r="TUG54" s="29"/>
      <c r="TUH54" s="29"/>
      <c r="TUI54" s="29"/>
      <c r="TUJ54" s="29"/>
      <c r="TUK54" s="29"/>
      <c r="TUL54" s="29"/>
      <c r="TUM54" s="29"/>
      <c r="TUN54" s="29"/>
      <c r="TUO54" s="29"/>
      <c r="TUP54" s="29"/>
      <c r="TUQ54" s="29"/>
      <c r="TUR54" s="29"/>
      <c r="TUS54" s="29"/>
      <c r="TUT54" s="29"/>
      <c r="TUU54" s="29"/>
      <c r="TUV54" s="29"/>
      <c r="TUW54" s="29"/>
      <c r="TUX54" s="29"/>
      <c r="TUY54" s="29"/>
      <c r="TUZ54" s="29"/>
      <c r="TVA54" s="29"/>
      <c r="TVB54" s="29"/>
      <c r="TVC54" s="29"/>
      <c r="TVD54" s="29"/>
      <c r="TVE54" s="29"/>
      <c r="TVF54" s="29"/>
      <c r="TVG54" s="29"/>
      <c r="TVH54" s="29"/>
      <c r="TVI54" s="29"/>
      <c r="TVJ54" s="29"/>
      <c r="TVK54" s="29"/>
      <c r="TVL54" s="29"/>
      <c r="TVM54" s="29"/>
      <c r="TVN54" s="29"/>
      <c r="TVO54" s="29"/>
      <c r="TVP54" s="29"/>
      <c r="TVQ54" s="29"/>
      <c r="TVR54" s="29"/>
      <c r="TVS54" s="29"/>
      <c r="TVT54" s="29"/>
      <c r="TVU54" s="29"/>
      <c r="TVV54" s="29"/>
      <c r="TVW54" s="29"/>
      <c r="TVX54" s="29"/>
      <c r="TVY54" s="29"/>
      <c r="TVZ54" s="29"/>
      <c r="TWA54" s="29"/>
      <c r="TWB54" s="29"/>
      <c r="TWC54" s="29"/>
      <c r="TWD54" s="29"/>
      <c r="TWE54" s="29"/>
      <c r="TWF54" s="29"/>
      <c r="TWG54" s="29"/>
      <c r="TWH54" s="29"/>
      <c r="TWI54" s="29"/>
      <c r="TWJ54" s="29"/>
      <c r="TWK54" s="29"/>
      <c r="TWL54" s="29"/>
      <c r="TWM54" s="29"/>
      <c r="TWN54" s="29"/>
      <c r="TWO54" s="29"/>
      <c r="TWP54" s="29"/>
      <c r="TWQ54" s="29"/>
      <c r="TWR54" s="29"/>
      <c r="TWS54" s="29"/>
      <c r="TWT54" s="29"/>
      <c r="TWU54" s="29"/>
      <c r="TWV54" s="29"/>
      <c r="TWW54" s="29"/>
      <c r="TWX54" s="29"/>
      <c r="TWY54" s="29"/>
      <c r="TWZ54" s="29"/>
      <c r="TXA54" s="29"/>
      <c r="TXB54" s="29"/>
      <c r="TXC54" s="29"/>
      <c r="TXD54" s="29"/>
      <c r="TXE54" s="29"/>
      <c r="TXF54" s="29"/>
      <c r="TXG54" s="29"/>
      <c r="TXH54" s="29"/>
      <c r="TXI54" s="29"/>
      <c r="TXJ54" s="29"/>
      <c r="TXK54" s="29"/>
      <c r="TXL54" s="29"/>
      <c r="TXM54" s="29"/>
      <c r="TXN54" s="29"/>
      <c r="TXO54" s="29"/>
      <c r="TXP54" s="29"/>
      <c r="TXQ54" s="29"/>
      <c r="TXR54" s="29"/>
      <c r="TXS54" s="29"/>
      <c r="TXT54" s="29"/>
      <c r="TXU54" s="29"/>
      <c r="TXV54" s="29"/>
      <c r="TXW54" s="29"/>
      <c r="TXX54" s="29"/>
      <c r="TXY54" s="29"/>
      <c r="TXZ54" s="29"/>
      <c r="TYA54" s="29"/>
      <c r="TYB54" s="29"/>
      <c r="TYC54" s="29"/>
      <c r="TYD54" s="29"/>
      <c r="TYE54" s="29"/>
      <c r="TYF54" s="29"/>
      <c r="TYG54" s="29"/>
      <c r="TYH54" s="29"/>
      <c r="TYI54" s="29"/>
      <c r="TYJ54" s="29"/>
      <c r="TYK54" s="29"/>
      <c r="TYL54" s="29"/>
      <c r="TYM54" s="29"/>
      <c r="TYN54" s="29"/>
      <c r="TYO54" s="29"/>
      <c r="TYP54" s="29"/>
      <c r="TYQ54" s="29"/>
      <c r="TYR54" s="29"/>
      <c r="TYS54" s="29"/>
      <c r="TYT54" s="29"/>
      <c r="TYU54" s="29"/>
      <c r="TYV54" s="29"/>
      <c r="TYW54" s="29"/>
      <c r="TYX54" s="29"/>
      <c r="TYY54" s="29"/>
      <c r="TYZ54" s="29"/>
      <c r="TZA54" s="29"/>
      <c r="TZB54" s="29"/>
      <c r="TZC54" s="29"/>
      <c r="TZD54" s="29"/>
      <c r="TZE54" s="29"/>
      <c r="TZF54" s="29"/>
      <c r="TZG54" s="29"/>
      <c r="TZH54" s="29"/>
      <c r="TZI54" s="29"/>
      <c r="TZJ54" s="29"/>
      <c r="TZK54" s="29"/>
      <c r="TZL54" s="29"/>
      <c r="TZM54" s="29"/>
      <c r="TZN54" s="29"/>
      <c r="TZO54" s="29"/>
      <c r="TZP54" s="29"/>
      <c r="TZQ54" s="29"/>
      <c r="TZR54" s="29"/>
      <c r="TZS54" s="29"/>
      <c r="TZT54" s="29"/>
      <c r="TZU54" s="29"/>
      <c r="TZV54" s="29"/>
      <c r="TZW54" s="29"/>
      <c r="TZX54" s="29"/>
      <c r="TZY54" s="29"/>
      <c r="TZZ54" s="29"/>
      <c r="UAA54" s="29"/>
      <c r="UAB54" s="29"/>
      <c r="UAC54" s="29"/>
      <c r="UAD54" s="29"/>
      <c r="UAE54" s="29"/>
      <c r="UAF54" s="29"/>
      <c r="UAG54" s="29"/>
      <c r="UAH54" s="29"/>
      <c r="UAI54" s="29"/>
      <c r="UAJ54" s="29"/>
      <c r="UAK54" s="29"/>
      <c r="UAL54" s="29"/>
      <c r="UAM54" s="29"/>
      <c r="UAN54" s="29"/>
      <c r="UAO54" s="29"/>
      <c r="UAP54" s="29"/>
      <c r="UAQ54" s="29"/>
      <c r="UAR54" s="29"/>
      <c r="UAS54" s="29"/>
      <c r="UAT54" s="29"/>
      <c r="UAU54" s="29"/>
      <c r="UAV54" s="29"/>
      <c r="UAW54" s="29"/>
      <c r="UAX54" s="29"/>
      <c r="UAY54" s="29"/>
      <c r="UAZ54" s="29"/>
      <c r="UBA54" s="29"/>
      <c r="UBB54" s="29"/>
      <c r="UBC54" s="29"/>
      <c r="UBD54" s="29"/>
      <c r="UBE54" s="29"/>
      <c r="UBF54" s="29"/>
      <c r="UBG54" s="29"/>
      <c r="UBH54" s="29"/>
      <c r="UBI54" s="29"/>
      <c r="UBJ54" s="29"/>
      <c r="UBK54" s="29"/>
      <c r="UBL54" s="29"/>
      <c r="UBM54" s="29"/>
      <c r="UBN54" s="29"/>
      <c r="UBO54" s="29"/>
      <c r="UBP54" s="29"/>
      <c r="UBQ54" s="29"/>
      <c r="UBR54" s="29"/>
      <c r="UBS54" s="29"/>
      <c r="UBT54" s="29"/>
      <c r="UBU54" s="29"/>
      <c r="UBV54" s="29"/>
      <c r="UBW54" s="29"/>
      <c r="UBX54" s="29"/>
      <c r="UBY54" s="29"/>
      <c r="UBZ54" s="29"/>
      <c r="UCA54" s="29"/>
      <c r="UCB54" s="29"/>
      <c r="UCC54" s="29"/>
      <c r="UCD54" s="29"/>
      <c r="UCE54" s="29"/>
      <c r="UCF54" s="29"/>
      <c r="UCG54" s="29"/>
      <c r="UCH54" s="29"/>
      <c r="UCI54" s="29"/>
      <c r="UCJ54" s="29"/>
      <c r="UCK54" s="29"/>
      <c r="UCL54" s="29"/>
      <c r="UCM54" s="29"/>
      <c r="UCN54" s="29"/>
      <c r="UCO54" s="29"/>
      <c r="UCP54" s="29"/>
      <c r="UCQ54" s="29"/>
      <c r="UCR54" s="29"/>
      <c r="UCS54" s="29"/>
      <c r="UCT54" s="29"/>
      <c r="UCU54" s="29"/>
      <c r="UCV54" s="29"/>
      <c r="UCW54" s="29"/>
      <c r="UCX54" s="29"/>
      <c r="UCY54" s="29"/>
      <c r="UCZ54" s="29"/>
      <c r="UDA54" s="29"/>
      <c r="UDB54" s="29"/>
      <c r="UDC54" s="29"/>
      <c r="UDD54" s="29"/>
      <c r="UDE54" s="29"/>
      <c r="UDF54" s="29"/>
      <c r="UDG54" s="29"/>
      <c r="UDH54" s="29"/>
      <c r="UDI54" s="29"/>
      <c r="UDJ54" s="29"/>
      <c r="UDK54" s="29"/>
      <c r="UDL54" s="29"/>
      <c r="UDM54" s="29"/>
      <c r="UDN54" s="29"/>
      <c r="UDO54" s="29"/>
      <c r="UDP54" s="29"/>
      <c r="UDQ54" s="29"/>
      <c r="UDR54" s="29"/>
      <c r="UDS54" s="29"/>
      <c r="UDT54" s="29"/>
      <c r="UDU54" s="29"/>
      <c r="UDV54" s="29"/>
      <c r="UDW54" s="29"/>
      <c r="UDX54" s="29"/>
      <c r="UDY54" s="29"/>
      <c r="UDZ54" s="29"/>
      <c r="UEA54" s="29"/>
      <c r="UEB54" s="29"/>
      <c r="UEC54" s="29"/>
      <c r="UED54" s="29"/>
      <c r="UEE54" s="29"/>
      <c r="UEF54" s="29"/>
      <c r="UEG54" s="29"/>
      <c r="UEH54" s="29"/>
      <c r="UEI54" s="29"/>
      <c r="UEJ54" s="29"/>
      <c r="UEK54" s="29"/>
      <c r="UEL54" s="29"/>
      <c r="UEM54" s="29"/>
      <c r="UEN54" s="29"/>
      <c r="UEO54" s="29"/>
      <c r="UEP54" s="29"/>
      <c r="UEQ54" s="29"/>
      <c r="UER54" s="29"/>
      <c r="UES54" s="29"/>
      <c r="UET54" s="29"/>
      <c r="UEU54" s="29"/>
      <c r="UEV54" s="29"/>
      <c r="UEW54" s="29"/>
      <c r="UEX54" s="29"/>
      <c r="UEY54" s="29"/>
      <c r="UEZ54" s="29"/>
      <c r="UFA54" s="29"/>
      <c r="UFB54" s="29"/>
      <c r="UFC54" s="29"/>
      <c r="UFD54" s="29"/>
      <c r="UFE54" s="29"/>
      <c r="UFF54" s="29"/>
      <c r="UFG54" s="29"/>
      <c r="UFH54" s="29"/>
      <c r="UFI54" s="29"/>
      <c r="UFJ54" s="29"/>
      <c r="UFK54" s="29"/>
      <c r="UFL54" s="29"/>
      <c r="UFM54" s="29"/>
      <c r="UFN54" s="29"/>
      <c r="UFO54" s="29"/>
      <c r="UFP54" s="29"/>
      <c r="UFQ54" s="29"/>
      <c r="UFR54" s="29"/>
      <c r="UFS54" s="29"/>
      <c r="UFT54" s="29"/>
      <c r="UFU54" s="29"/>
      <c r="UFV54" s="29"/>
      <c r="UFW54" s="29"/>
      <c r="UFX54" s="29"/>
      <c r="UFY54" s="29"/>
      <c r="UFZ54" s="29"/>
      <c r="UGA54" s="29"/>
      <c r="UGB54" s="29"/>
      <c r="UGC54" s="29"/>
      <c r="UGD54" s="29"/>
      <c r="UGE54" s="29"/>
      <c r="UGF54" s="29"/>
      <c r="UGG54" s="29"/>
      <c r="UGH54" s="29"/>
      <c r="UGI54" s="29"/>
      <c r="UGJ54" s="29"/>
      <c r="UGK54" s="29"/>
      <c r="UGL54" s="29"/>
      <c r="UGM54" s="29"/>
      <c r="UGN54" s="29"/>
      <c r="UGO54" s="29"/>
      <c r="UGP54" s="29"/>
      <c r="UGQ54" s="29"/>
      <c r="UGR54" s="29"/>
      <c r="UGS54" s="29"/>
      <c r="UGT54" s="29"/>
      <c r="UGU54" s="29"/>
      <c r="UGV54" s="29"/>
      <c r="UGW54" s="29"/>
      <c r="UGX54" s="29"/>
      <c r="UGY54" s="29"/>
      <c r="UGZ54" s="29"/>
      <c r="UHA54" s="29"/>
      <c r="UHB54" s="29"/>
      <c r="UHC54" s="29"/>
      <c r="UHD54" s="29"/>
      <c r="UHE54" s="29"/>
      <c r="UHF54" s="29"/>
      <c r="UHG54" s="29"/>
      <c r="UHH54" s="29"/>
      <c r="UHI54" s="29"/>
      <c r="UHJ54" s="29"/>
      <c r="UHK54" s="29"/>
      <c r="UHL54" s="29"/>
      <c r="UHM54" s="29"/>
      <c r="UHN54" s="29"/>
      <c r="UHO54" s="29"/>
      <c r="UHP54" s="29"/>
      <c r="UHQ54" s="29"/>
      <c r="UHR54" s="29"/>
      <c r="UHS54" s="29"/>
      <c r="UHT54" s="29"/>
      <c r="UHU54" s="29"/>
      <c r="UHV54" s="29"/>
      <c r="UHW54" s="29"/>
      <c r="UHX54" s="29"/>
      <c r="UHY54" s="29"/>
      <c r="UHZ54" s="29"/>
      <c r="UIA54" s="29"/>
      <c r="UIB54" s="29"/>
      <c r="UIC54" s="29"/>
      <c r="UID54" s="29"/>
      <c r="UIE54" s="29"/>
      <c r="UIF54" s="29"/>
      <c r="UIG54" s="29"/>
      <c r="UIH54" s="29"/>
      <c r="UII54" s="29"/>
      <c r="UIJ54" s="29"/>
      <c r="UIK54" s="29"/>
      <c r="UIL54" s="29"/>
      <c r="UIM54" s="29"/>
      <c r="UIN54" s="29"/>
      <c r="UIO54" s="29"/>
      <c r="UIP54" s="29"/>
      <c r="UIQ54" s="29"/>
      <c r="UIR54" s="29"/>
      <c r="UIS54" s="29"/>
      <c r="UIT54" s="29"/>
      <c r="UIU54" s="29"/>
      <c r="UIV54" s="29"/>
      <c r="UIW54" s="29"/>
      <c r="UIX54" s="29"/>
      <c r="UIY54" s="29"/>
      <c r="UIZ54" s="29"/>
      <c r="UJA54" s="29"/>
      <c r="UJB54" s="29"/>
      <c r="UJC54" s="29"/>
      <c r="UJD54" s="29"/>
      <c r="UJE54" s="29"/>
      <c r="UJF54" s="29"/>
      <c r="UJG54" s="29"/>
      <c r="UJH54" s="29"/>
      <c r="UJI54" s="29"/>
      <c r="UJJ54" s="29"/>
      <c r="UJK54" s="29"/>
      <c r="UJL54" s="29"/>
      <c r="UJM54" s="29"/>
      <c r="UJN54" s="29"/>
      <c r="UJO54" s="29"/>
      <c r="UJP54" s="29"/>
      <c r="UJQ54" s="29"/>
      <c r="UJR54" s="29"/>
      <c r="UJS54" s="29"/>
      <c r="UJT54" s="29"/>
      <c r="UJU54" s="29"/>
      <c r="UJV54" s="29"/>
      <c r="UJW54" s="29"/>
      <c r="UJX54" s="29"/>
      <c r="UJY54" s="29"/>
      <c r="UJZ54" s="29"/>
      <c r="UKA54" s="29"/>
      <c r="UKB54" s="29"/>
      <c r="UKC54" s="29"/>
      <c r="UKD54" s="29"/>
      <c r="UKE54" s="29"/>
      <c r="UKF54" s="29"/>
      <c r="UKG54" s="29"/>
      <c r="UKH54" s="29"/>
      <c r="UKI54" s="29"/>
      <c r="UKJ54" s="29"/>
      <c r="UKK54" s="29"/>
      <c r="UKL54" s="29"/>
      <c r="UKM54" s="29"/>
      <c r="UKN54" s="29"/>
      <c r="UKO54" s="29"/>
      <c r="UKP54" s="29"/>
      <c r="UKQ54" s="29"/>
      <c r="UKR54" s="29"/>
      <c r="UKS54" s="29"/>
      <c r="UKT54" s="29"/>
      <c r="UKU54" s="29"/>
      <c r="UKV54" s="29"/>
      <c r="UKW54" s="29"/>
      <c r="UKX54" s="29"/>
      <c r="UKY54" s="29"/>
      <c r="UKZ54" s="29"/>
      <c r="ULA54" s="29"/>
      <c r="ULB54" s="29"/>
      <c r="ULC54" s="29"/>
      <c r="ULD54" s="29"/>
      <c r="ULE54" s="29"/>
      <c r="ULF54" s="29"/>
      <c r="ULG54" s="29"/>
      <c r="ULH54" s="29"/>
      <c r="ULI54" s="29"/>
      <c r="ULJ54" s="29"/>
      <c r="ULK54" s="29"/>
      <c r="ULL54" s="29"/>
      <c r="ULM54" s="29"/>
      <c r="ULN54" s="29"/>
      <c r="ULO54" s="29"/>
      <c r="ULP54" s="29"/>
      <c r="ULQ54" s="29"/>
      <c r="ULR54" s="29"/>
      <c r="ULS54" s="29"/>
      <c r="ULT54" s="29"/>
      <c r="ULU54" s="29"/>
      <c r="ULV54" s="29"/>
      <c r="ULW54" s="29"/>
      <c r="ULX54" s="29"/>
      <c r="ULY54" s="29"/>
      <c r="ULZ54" s="29"/>
      <c r="UMA54" s="29"/>
      <c r="UMB54" s="29"/>
      <c r="UMC54" s="29"/>
      <c r="UMD54" s="29"/>
      <c r="UME54" s="29"/>
      <c r="UMF54" s="29"/>
      <c r="UMG54" s="29"/>
      <c r="UMH54" s="29"/>
      <c r="UMI54" s="29"/>
      <c r="UMJ54" s="29"/>
      <c r="UMK54" s="29"/>
      <c r="UML54" s="29"/>
      <c r="UMM54" s="29"/>
      <c r="UMN54" s="29"/>
      <c r="UMO54" s="29"/>
      <c r="UMP54" s="29"/>
      <c r="UMQ54" s="29"/>
      <c r="UMR54" s="29"/>
      <c r="UMS54" s="29"/>
      <c r="UMT54" s="29"/>
      <c r="UMU54" s="29"/>
      <c r="UMV54" s="29"/>
      <c r="UMW54" s="29"/>
      <c r="UMX54" s="29"/>
      <c r="UMY54" s="29"/>
      <c r="UMZ54" s="29"/>
      <c r="UNA54" s="29"/>
      <c r="UNB54" s="29"/>
      <c r="UNC54" s="29"/>
      <c r="UND54" s="29"/>
      <c r="UNE54" s="29"/>
      <c r="UNF54" s="29"/>
      <c r="UNG54" s="29"/>
      <c r="UNH54" s="29"/>
      <c r="UNI54" s="29"/>
      <c r="UNJ54" s="29"/>
      <c r="UNK54" s="29"/>
      <c r="UNL54" s="29"/>
      <c r="UNM54" s="29"/>
      <c r="UNN54" s="29"/>
      <c r="UNO54" s="29"/>
      <c r="UNP54" s="29"/>
      <c r="UNQ54" s="29"/>
      <c r="UNR54" s="29"/>
      <c r="UNS54" s="29"/>
      <c r="UNT54" s="29"/>
      <c r="UNU54" s="29"/>
      <c r="UNV54" s="29"/>
      <c r="UNW54" s="29"/>
      <c r="UNX54" s="29"/>
      <c r="UNY54" s="29"/>
      <c r="UNZ54" s="29"/>
      <c r="UOA54" s="29"/>
      <c r="UOB54" s="29"/>
      <c r="UOC54" s="29"/>
      <c r="UOD54" s="29"/>
      <c r="UOE54" s="29"/>
      <c r="UOF54" s="29"/>
      <c r="UOG54" s="29"/>
      <c r="UOH54" s="29"/>
      <c r="UOI54" s="29"/>
      <c r="UOJ54" s="29"/>
      <c r="UOK54" s="29"/>
      <c r="UOL54" s="29"/>
      <c r="UOM54" s="29"/>
      <c r="UON54" s="29"/>
      <c r="UOO54" s="29"/>
      <c r="UOP54" s="29"/>
      <c r="UOQ54" s="29"/>
      <c r="UOR54" s="29"/>
      <c r="UOS54" s="29"/>
      <c r="UOT54" s="29"/>
      <c r="UOU54" s="29"/>
      <c r="UOV54" s="29"/>
      <c r="UOW54" s="29"/>
      <c r="UOX54" s="29"/>
      <c r="UOY54" s="29"/>
      <c r="UOZ54" s="29"/>
      <c r="UPA54" s="29"/>
      <c r="UPB54" s="29"/>
      <c r="UPC54" s="29"/>
      <c r="UPD54" s="29"/>
      <c r="UPE54" s="29"/>
      <c r="UPF54" s="29"/>
      <c r="UPG54" s="29"/>
      <c r="UPH54" s="29"/>
      <c r="UPI54" s="29"/>
      <c r="UPJ54" s="29"/>
      <c r="UPK54" s="29"/>
      <c r="UPL54" s="29"/>
      <c r="UPM54" s="29"/>
      <c r="UPN54" s="29"/>
      <c r="UPO54" s="29"/>
      <c r="UPP54" s="29"/>
      <c r="UPQ54" s="29"/>
      <c r="UPR54" s="29"/>
      <c r="UPS54" s="29"/>
      <c r="UPT54" s="29"/>
      <c r="UPU54" s="29"/>
      <c r="UPV54" s="29"/>
      <c r="UPW54" s="29"/>
      <c r="UPX54" s="29"/>
      <c r="UPY54" s="29"/>
      <c r="UPZ54" s="29"/>
      <c r="UQA54" s="29"/>
      <c r="UQB54" s="29"/>
      <c r="UQC54" s="29"/>
      <c r="UQD54" s="29"/>
      <c r="UQE54" s="29"/>
      <c r="UQF54" s="29"/>
      <c r="UQG54" s="29"/>
      <c r="UQH54" s="29"/>
      <c r="UQI54" s="29"/>
      <c r="UQJ54" s="29"/>
      <c r="UQK54" s="29"/>
      <c r="UQL54" s="29"/>
      <c r="UQM54" s="29"/>
      <c r="UQN54" s="29"/>
      <c r="UQO54" s="29"/>
      <c r="UQP54" s="29"/>
      <c r="UQQ54" s="29"/>
      <c r="UQR54" s="29"/>
      <c r="UQS54" s="29"/>
      <c r="UQT54" s="29"/>
      <c r="UQU54" s="29"/>
      <c r="UQV54" s="29"/>
      <c r="UQW54" s="29"/>
      <c r="UQX54" s="29"/>
      <c r="UQY54" s="29"/>
      <c r="UQZ54" s="29"/>
      <c r="URA54" s="29"/>
      <c r="URB54" s="29"/>
      <c r="URC54" s="29"/>
      <c r="URD54" s="29"/>
      <c r="URE54" s="29"/>
      <c r="URF54" s="29"/>
      <c r="URG54" s="29"/>
      <c r="URH54" s="29"/>
      <c r="URI54" s="29"/>
      <c r="URJ54" s="29"/>
      <c r="URK54" s="29"/>
      <c r="URL54" s="29"/>
      <c r="URM54" s="29"/>
      <c r="URN54" s="29"/>
      <c r="URO54" s="29"/>
      <c r="URP54" s="29"/>
      <c r="URQ54" s="29"/>
      <c r="URR54" s="29"/>
      <c r="URS54" s="29"/>
      <c r="URT54" s="29"/>
      <c r="URU54" s="29"/>
      <c r="URV54" s="29"/>
      <c r="URW54" s="29"/>
      <c r="URX54" s="29"/>
      <c r="URY54" s="29"/>
      <c r="URZ54" s="29"/>
      <c r="USA54" s="29"/>
      <c r="USB54" s="29"/>
      <c r="USC54" s="29"/>
      <c r="USD54" s="29"/>
      <c r="USE54" s="29"/>
      <c r="USF54" s="29"/>
      <c r="USG54" s="29"/>
      <c r="USH54" s="29"/>
      <c r="USI54" s="29"/>
      <c r="USJ54" s="29"/>
      <c r="USK54" s="29"/>
      <c r="USL54" s="29"/>
      <c r="USM54" s="29"/>
      <c r="USN54" s="29"/>
      <c r="USO54" s="29"/>
      <c r="USP54" s="29"/>
      <c r="USQ54" s="29"/>
      <c r="USR54" s="29"/>
      <c r="USS54" s="29"/>
      <c r="UST54" s="29"/>
      <c r="USU54" s="29"/>
      <c r="USV54" s="29"/>
      <c r="USW54" s="29"/>
      <c r="USX54" s="29"/>
      <c r="USY54" s="29"/>
      <c r="USZ54" s="29"/>
      <c r="UTA54" s="29"/>
      <c r="UTB54" s="29"/>
      <c r="UTC54" s="29"/>
      <c r="UTD54" s="29"/>
      <c r="UTE54" s="29"/>
      <c r="UTF54" s="29"/>
      <c r="UTG54" s="29"/>
      <c r="UTH54" s="29"/>
      <c r="UTI54" s="29"/>
      <c r="UTJ54" s="29"/>
      <c r="UTK54" s="29"/>
      <c r="UTL54" s="29"/>
      <c r="UTM54" s="29"/>
      <c r="UTN54" s="29"/>
      <c r="UTO54" s="29"/>
      <c r="UTP54" s="29"/>
      <c r="UTQ54" s="29"/>
      <c r="UTR54" s="29"/>
      <c r="UTS54" s="29"/>
      <c r="UTT54" s="29"/>
      <c r="UTU54" s="29"/>
      <c r="UTV54" s="29"/>
      <c r="UTW54" s="29"/>
      <c r="UTX54" s="29"/>
      <c r="UTY54" s="29"/>
      <c r="UTZ54" s="29"/>
      <c r="UUA54" s="29"/>
      <c r="UUB54" s="29"/>
      <c r="UUC54" s="29"/>
      <c r="UUD54" s="29"/>
      <c r="UUE54" s="29"/>
      <c r="UUF54" s="29"/>
      <c r="UUG54" s="29"/>
      <c r="UUH54" s="29"/>
      <c r="UUI54" s="29"/>
      <c r="UUJ54" s="29"/>
      <c r="UUK54" s="29"/>
      <c r="UUL54" s="29"/>
      <c r="UUM54" s="29"/>
      <c r="UUN54" s="29"/>
      <c r="UUO54" s="29"/>
      <c r="UUP54" s="29"/>
      <c r="UUQ54" s="29"/>
      <c r="UUR54" s="29"/>
      <c r="UUS54" s="29"/>
      <c r="UUT54" s="29"/>
      <c r="UUU54" s="29"/>
      <c r="UUV54" s="29"/>
      <c r="UUW54" s="29"/>
      <c r="UUX54" s="29"/>
      <c r="UUY54" s="29"/>
      <c r="UUZ54" s="29"/>
      <c r="UVA54" s="29"/>
      <c r="UVB54" s="29"/>
      <c r="UVC54" s="29"/>
      <c r="UVD54" s="29"/>
      <c r="UVE54" s="29"/>
      <c r="UVF54" s="29"/>
      <c r="UVG54" s="29"/>
      <c r="UVH54" s="29"/>
      <c r="UVI54" s="29"/>
      <c r="UVJ54" s="29"/>
      <c r="UVK54" s="29"/>
      <c r="UVL54" s="29"/>
      <c r="UVM54" s="29"/>
      <c r="UVN54" s="29"/>
      <c r="UVO54" s="29"/>
      <c r="UVP54" s="29"/>
      <c r="UVQ54" s="29"/>
      <c r="UVR54" s="29"/>
      <c r="UVS54" s="29"/>
      <c r="UVT54" s="29"/>
      <c r="UVU54" s="29"/>
      <c r="UVV54" s="29"/>
      <c r="UVW54" s="29"/>
      <c r="UVX54" s="29"/>
      <c r="UVY54" s="29"/>
      <c r="UVZ54" s="29"/>
      <c r="UWA54" s="29"/>
      <c r="UWB54" s="29"/>
      <c r="UWC54" s="29"/>
      <c r="UWD54" s="29"/>
      <c r="UWE54" s="29"/>
      <c r="UWF54" s="29"/>
      <c r="UWG54" s="29"/>
      <c r="UWH54" s="29"/>
      <c r="UWI54" s="29"/>
      <c r="UWJ54" s="29"/>
      <c r="UWK54" s="29"/>
      <c r="UWL54" s="29"/>
      <c r="UWM54" s="29"/>
      <c r="UWN54" s="29"/>
      <c r="UWO54" s="29"/>
      <c r="UWP54" s="29"/>
      <c r="UWQ54" s="29"/>
      <c r="UWR54" s="29"/>
      <c r="UWS54" s="29"/>
      <c r="UWT54" s="29"/>
      <c r="UWU54" s="29"/>
      <c r="UWV54" s="29"/>
      <c r="UWW54" s="29"/>
      <c r="UWX54" s="29"/>
      <c r="UWY54" s="29"/>
      <c r="UWZ54" s="29"/>
      <c r="UXA54" s="29"/>
      <c r="UXB54" s="29"/>
      <c r="UXC54" s="29"/>
      <c r="UXD54" s="29"/>
      <c r="UXE54" s="29"/>
      <c r="UXF54" s="29"/>
      <c r="UXG54" s="29"/>
      <c r="UXH54" s="29"/>
      <c r="UXI54" s="29"/>
      <c r="UXJ54" s="29"/>
      <c r="UXK54" s="29"/>
      <c r="UXL54" s="29"/>
      <c r="UXM54" s="29"/>
      <c r="UXN54" s="29"/>
      <c r="UXO54" s="29"/>
      <c r="UXP54" s="29"/>
      <c r="UXQ54" s="29"/>
      <c r="UXR54" s="29"/>
      <c r="UXS54" s="29"/>
      <c r="UXT54" s="29"/>
      <c r="UXU54" s="29"/>
      <c r="UXV54" s="29"/>
      <c r="UXW54" s="29"/>
      <c r="UXX54" s="29"/>
      <c r="UXY54" s="29"/>
      <c r="UXZ54" s="29"/>
      <c r="UYA54" s="29"/>
      <c r="UYB54" s="29"/>
      <c r="UYC54" s="29"/>
      <c r="UYD54" s="29"/>
      <c r="UYE54" s="29"/>
      <c r="UYF54" s="29"/>
      <c r="UYG54" s="29"/>
      <c r="UYH54" s="29"/>
      <c r="UYI54" s="29"/>
      <c r="UYJ54" s="29"/>
      <c r="UYK54" s="29"/>
      <c r="UYL54" s="29"/>
      <c r="UYM54" s="29"/>
      <c r="UYN54" s="29"/>
      <c r="UYO54" s="29"/>
      <c r="UYP54" s="29"/>
      <c r="UYQ54" s="29"/>
      <c r="UYR54" s="29"/>
      <c r="UYS54" s="29"/>
      <c r="UYT54" s="29"/>
      <c r="UYU54" s="29"/>
      <c r="UYV54" s="29"/>
      <c r="UYW54" s="29"/>
      <c r="UYX54" s="29"/>
      <c r="UYY54" s="29"/>
      <c r="UYZ54" s="29"/>
      <c r="UZA54" s="29"/>
      <c r="UZB54" s="29"/>
      <c r="UZC54" s="29"/>
      <c r="UZD54" s="29"/>
      <c r="UZE54" s="29"/>
      <c r="UZF54" s="29"/>
      <c r="UZG54" s="29"/>
      <c r="UZH54" s="29"/>
      <c r="UZI54" s="29"/>
      <c r="UZJ54" s="29"/>
      <c r="UZK54" s="29"/>
      <c r="UZL54" s="29"/>
      <c r="UZM54" s="29"/>
      <c r="UZN54" s="29"/>
      <c r="UZO54" s="29"/>
      <c r="UZP54" s="29"/>
      <c r="UZQ54" s="29"/>
      <c r="UZR54" s="29"/>
      <c r="UZS54" s="29"/>
      <c r="UZT54" s="29"/>
      <c r="UZU54" s="29"/>
      <c r="UZV54" s="29"/>
      <c r="UZW54" s="29"/>
      <c r="UZX54" s="29"/>
      <c r="UZY54" s="29"/>
      <c r="UZZ54" s="29"/>
      <c r="VAA54" s="29"/>
      <c r="VAB54" s="29"/>
      <c r="VAC54" s="29"/>
      <c r="VAD54" s="29"/>
      <c r="VAE54" s="29"/>
      <c r="VAF54" s="29"/>
      <c r="VAG54" s="29"/>
      <c r="VAH54" s="29"/>
      <c r="VAI54" s="29"/>
      <c r="VAJ54" s="29"/>
      <c r="VAK54" s="29"/>
      <c r="VAL54" s="29"/>
      <c r="VAM54" s="29"/>
      <c r="VAN54" s="29"/>
      <c r="VAO54" s="29"/>
      <c r="VAP54" s="29"/>
      <c r="VAQ54" s="29"/>
      <c r="VAR54" s="29"/>
      <c r="VAS54" s="29"/>
      <c r="VAT54" s="29"/>
      <c r="VAU54" s="29"/>
      <c r="VAV54" s="29"/>
      <c r="VAW54" s="29"/>
      <c r="VAX54" s="29"/>
      <c r="VAY54" s="29"/>
      <c r="VAZ54" s="29"/>
      <c r="VBA54" s="29"/>
      <c r="VBB54" s="29"/>
      <c r="VBC54" s="29"/>
      <c r="VBD54" s="29"/>
      <c r="VBE54" s="29"/>
      <c r="VBF54" s="29"/>
      <c r="VBG54" s="29"/>
      <c r="VBH54" s="29"/>
      <c r="VBI54" s="29"/>
      <c r="VBJ54" s="29"/>
      <c r="VBK54" s="29"/>
      <c r="VBL54" s="29"/>
      <c r="VBM54" s="29"/>
      <c r="VBN54" s="29"/>
      <c r="VBO54" s="29"/>
      <c r="VBP54" s="29"/>
      <c r="VBQ54" s="29"/>
      <c r="VBR54" s="29"/>
      <c r="VBS54" s="29"/>
      <c r="VBT54" s="29"/>
      <c r="VBU54" s="29"/>
      <c r="VBV54" s="29"/>
      <c r="VBW54" s="29"/>
      <c r="VBX54" s="29"/>
      <c r="VBY54" s="29"/>
      <c r="VBZ54" s="29"/>
      <c r="VCA54" s="29"/>
      <c r="VCB54" s="29"/>
      <c r="VCC54" s="29"/>
      <c r="VCD54" s="29"/>
      <c r="VCE54" s="29"/>
      <c r="VCF54" s="29"/>
      <c r="VCG54" s="29"/>
      <c r="VCH54" s="29"/>
      <c r="VCI54" s="29"/>
      <c r="VCJ54" s="29"/>
      <c r="VCK54" s="29"/>
      <c r="VCL54" s="29"/>
      <c r="VCM54" s="29"/>
      <c r="VCN54" s="29"/>
      <c r="VCO54" s="29"/>
      <c r="VCP54" s="29"/>
      <c r="VCQ54" s="29"/>
      <c r="VCR54" s="29"/>
      <c r="VCS54" s="29"/>
      <c r="VCT54" s="29"/>
      <c r="VCU54" s="29"/>
      <c r="VCV54" s="29"/>
      <c r="VCW54" s="29"/>
      <c r="VCX54" s="29"/>
      <c r="VCY54" s="29"/>
      <c r="VCZ54" s="29"/>
      <c r="VDA54" s="29"/>
      <c r="VDB54" s="29"/>
      <c r="VDC54" s="29"/>
      <c r="VDD54" s="29"/>
      <c r="VDE54" s="29"/>
      <c r="VDF54" s="29"/>
      <c r="VDG54" s="29"/>
      <c r="VDH54" s="29"/>
      <c r="VDI54" s="29"/>
      <c r="VDJ54" s="29"/>
      <c r="VDK54" s="29"/>
      <c r="VDL54" s="29"/>
      <c r="VDM54" s="29"/>
      <c r="VDN54" s="29"/>
      <c r="VDO54" s="29"/>
      <c r="VDP54" s="29"/>
      <c r="VDQ54" s="29"/>
      <c r="VDR54" s="29"/>
      <c r="VDS54" s="29"/>
      <c r="VDT54" s="29"/>
      <c r="VDU54" s="29"/>
      <c r="VDV54" s="29"/>
      <c r="VDW54" s="29"/>
      <c r="VDX54" s="29"/>
      <c r="VDY54" s="29"/>
      <c r="VDZ54" s="29"/>
      <c r="VEA54" s="29"/>
      <c r="VEB54" s="29"/>
      <c r="VEC54" s="29"/>
      <c r="VED54" s="29"/>
      <c r="VEE54" s="29"/>
      <c r="VEF54" s="29"/>
      <c r="VEG54" s="29"/>
      <c r="VEH54" s="29"/>
      <c r="VEI54" s="29"/>
      <c r="VEJ54" s="29"/>
      <c r="VEK54" s="29"/>
      <c r="VEL54" s="29"/>
      <c r="VEM54" s="29"/>
      <c r="VEN54" s="29"/>
      <c r="VEO54" s="29"/>
      <c r="VEP54" s="29"/>
      <c r="VEQ54" s="29"/>
      <c r="VER54" s="29"/>
      <c r="VES54" s="29"/>
      <c r="VET54" s="29"/>
      <c r="VEU54" s="29"/>
      <c r="VEV54" s="29"/>
      <c r="VEW54" s="29"/>
      <c r="VEX54" s="29"/>
      <c r="VEY54" s="29"/>
      <c r="VEZ54" s="29"/>
      <c r="VFA54" s="29"/>
      <c r="VFB54" s="29"/>
      <c r="VFC54" s="29"/>
      <c r="VFD54" s="29"/>
      <c r="VFE54" s="29"/>
      <c r="VFF54" s="29"/>
      <c r="VFG54" s="29"/>
      <c r="VFH54" s="29"/>
      <c r="VFI54" s="29"/>
      <c r="VFJ54" s="29"/>
      <c r="VFK54" s="29"/>
      <c r="VFL54" s="29"/>
      <c r="VFM54" s="29"/>
      <c r="VFN54" s="29"/>
      <c r="VFO54" s="29"/>
      <c r="VFP54" s="29"/>
      <c r="VFQ54" s="29"/>
      <c r="VFR54" s="29"/>
      <c r="VFS54" s="29"/>
      <c r="VFT54" s="29"/>
      <c r="VFU54" s="29"/>
      <c r="VFV54" s="29"/>
      <c r="VFW54" s="29"/>
      <c r="VFX54" s="29"/>
      <c r="VFY54" s="29"/>
      <c r="VFZ54" s="29"/>
      <c r="VGA54" s="29"/>
      <c r="VGB54" s="29"/>
      <c r="VGC54" s="29"/>
      <c r="VGD54" s="29"/>
      <c r="VGE54" s="29"/>
      <c r="VGF54" s="29"/>
      <c r="VGG54" s="29"/>
      <c r="VGH54" s="29"/>
      <c r="VGI54" s="29"/>
      <c r="VGJ54" s="29"/>
      <c r="VGK54" s="29"/>
      <c r="VGL54" s="29"/>
      <c r="VGM54" s="29"/>
      <c r="VGN54" s="29"/>
      <c r="VGO54" s="29"/>
      <c r="VGP54" s="29"/>
      <c r="VGQ54" s="29"/>
      <c r="VGR54" s="29"/>
      <c r="VGS54" s="29"/>
      <c r="VGT54" s="29"/>
      <c r="VGU54" s="29"/>
      <c r="VGV54" s="29"/>
      <c r="VGW54" s="29"/>
      <c r="VGX54" s="29"/>
      <c r="VGY54" s="29"/>
      <c r="VGZ54" s="29"/>
      <c r="VHA54" s="29"/>
      <c r="VHB54" s="29"/>
      <c r="VHC54" s="29"/>
      <c r="VHD54" s="29"/>
      <c r="VHE54" s="29"/>
      <c r="VHF54" s="29"/>
      <c r="VHG54" s="29"/>
      <c r="VHH54" s="29"/>
      <c r="VHI54" s="29"/>
      <c r="VHJ54" s="29"/>
      <c r="VHK54" s="29"/>
      <c r="VHL54" s="29"/>
      <c r="VHM54" s="29"/>
      <c r="VHN54" s="29"/>
      <c r="VHO54" s="29"/>
      <c r="VHP54" s="29"/>
      <c r="VHQ54" s="29"/>
      <c r="VHR54" s="29"/>
      <c r="VHS54" s="29"/>
      <c r="VHT54" s="29"/>
      <c r="VHU54" s="29"/>
      <c r="VHV54" s="29"/>
      <c r="VHW54" s="29"/>
      <c r="VHX54" s="29"/>
      <c r="VHY54" s="29"/>
      <c r="VHZ54" s="29"/>
      <c r="VIA54" s="29"/>
      <c r="VIB54" s="29"/>
      <c r="VIC54" s="29"/>
      <c r="VID54" s="29"/>
      <c r="VIE54" s="29"/>
      <c r="VIF54" s="29"/>
      <c r="VIG54" s="29"/>
      <c r="VIH54" s="29"/>
      <c r="VII54" s="29"/>
      <c r="VIJ54" s="29"/>
      <c r="VIK54" s="29"/>
      <c r="VIL54" s="29"/>
      <c r="VIM54" s="29"/>
      <c r="VIN54" s="29"/>
      <c r="VIO54" s="29"/>
      <c r="VIP54" s="29"/>
      <c r="VIQ54" s="29"/>
      <c r="VIR54" s="29"/>
      <c r="VIS54" s="29"/>
      <c r="VIT54" s="29"/>
      <c r="VIU54" s="29"/>
      <c r="VIV54" s="29"/>
      <c r="VIW54" s="29"/>
      <c r="VIX54" s="29"/>
      <c r="VIY54" s="29"/>
      <c r="VIZ54" s="29"/>
      <c r="VJA54" s="29"/>
      <c r="VJB54" s="29"/>
      <c r="VJC54" s="29"/>
      <c r="VJD54" s="29"/>
      <c r="VJE54" s="29"/>
      <c r="VJF54" s="29"/>
      <c r="VJG54" s="29"/>
      <c r="VJH54" s="29"/>
      <c r="VJI54" s="29"/>
      <c r="VJJ54" s="29"/>
      <c r="VJK54" s="29"/>
      <c r="VJL54" s="29"/>
      <c r="VJM54" s="29"/>
      <c r="VJN54" s="29"/>
      <c r="VJO54" s="29"/>
      <c r="VJP54" s="29"/>
      <c r="VJQ54" s="29"/>
      <c r="VJR54" s="29"/>
      <c r="VJS54" s="29"/>
      <c r="VJT54" s="29"/>
      <c r="VJU54" s="29"/>
      <c r="VJV54" s="29"/>
      <c r="VJW54" s="29"/>
      <c r="VJX54" s="29"/>
      <c r="VJY54" s="29"/>
      <c r="VJZ54" s="29"/>
      <c r="VKA54" s="29"/>
      <c r="VKB54" s="29"/>
      <c r="VKC54" s="29"/>
      <c r="VKD54" s="29"/>
      <c r="VKE54" s="29"/>
      <c r="VKF54" s="29"/>
      <c r="VKG54" s="29"/>
      <c r="VKH54" s="29"/>
      <c r="VKI54" s="29"/>
      <c r="VKJ54" s="29"/>
      <c r="VKK54" s="29"/>
      <c r="VKL54" s="29"/>
      <c r="VKM54" s="29"/>
      <c r="VKN54" s="29"/>
      <c r="VKO54" s="29"/>
      <c r="VKP54" s="29"/>
      <c r="VKQ54" s="29"/>
      <c r="VKR54" s="29"/>
      <c r="VKS54" s="29"/>
      <c r="VKT54" s="29"/>
      <c r="VKU54" s="29"/>
      <c r="VKV54" s="29"/>
      <c r="VKW54" s="29"/>
      <c r="VKX54" s="29"/>
      <c r="VKY54" s="29"/>
      <c r="VKZ54" s="29"/>
      <c r="VLA54" s="29"/>
      <c r="VLB54" s="29"/>
      <c r="VLC54" s="29"/>
      <c r="VLD54" s="29"/>
      <c r="VLE54" s="29"/>
      <c r="VLF54" s="29"/>
      <c r="VLG54" s="29"/>
      <c r="VLH54" s="29"/>
      <c r="VLI54" s="29"/>
      <c r="VLJ54" s="29"/>
      <c r="VLK54" s="29"/>
      <c r="VLL54" s="29"/>
      <c r="VLM54" s="29"/>
      <c r="VLN54" s="29"/>
      <c r="VLO54" s="29"/>
      <c r="VLP54" s="29"/>
      <c r="VLQ54" s="29"/>
      <c r="VLR54" s="29"/>
      <c r="VLS54" s="29"/>
      <c r="VLT54" s="29"/>
      <c r="VLU54" s="29"/>
      <c r="VLV54" s="29"/>
      <c r="VLW54" s="29"/>
      <c r="VLX54" s="29"/>
      <c r="VLY54" s="29"/>
      <c r="VLZ54" s="29"/>
      <c r="VMA54" s="29"/>
      <c r="VMB54" s="29"/>
      <c r="VMC54" s="29"/>
      <c r="VMD54" s="29"/>
      <c r="VME54" s="29"/>
      <c r="VMF54" s="29"/>
      <c r="VMG54" s="29"/>
      <c r="VMH54" s="29"/>
      <c r="VMI54" s="29"/>
      <c r="VMJ54" s="29"/>
      <c r="VMK54" s="29"/>
      <c r="VML54" s="29"/>
      <c r="VMM54" s="29"/>
      <c r="VMN54" s="29"/>
      <c r="VMO54" s="29"/>
      <c r="VMP54" s="29"/>
      <c r="VMQ54" s="29"/>
      <c r="VMR54" s="29"/>
      <c r="VMS54" s="29"/>
      <c r="VMT54" s="29"/>
      <c r="VMU54" s="29"/>
      <c r="VMV54" s="29"/>
      <c r="VMW54" s="29"/>
      <c r="VMX54" s="29"/>
      <c r="VMY54" s="29"/>
      <c r="VMZ54" s="29"/>
      <c r="VNA54" s="29"/>
      <c r="VNB54" s="29"/>
      <c r="VNC54" s="29"/>
      <c r="VND54" s="29"/>
      <c r="VNE54" s="29"/>
      <c r="VNF54" s="29"/>
      <c r="VNG54" s="29"/>
      <c r="VNH54" s="29"/>
      <c r="VNI54" s="29"/>
      <c r="VNJ54" s="29"/>
      <c r="VNK54" s="29"/>
      <c r="VNL54" s="29"/>
      <c r="VNM54" s="29"/>
      <c r="VNN54" s="29"/>
      <c r="VNO54" s="29"/>
      <c r="VNP54" s="29"/>
      <c r="VNQ54" s="29"/>
      <c r="VNR54" s="29"/>
      <c r="VNS54" s="29"/>
      <c r="VNT54" s="29"/>
      <c r="VNU54" s="29"/>
      <c r="VNV54" s="29"/>
      <c r="VNW54" s="29"/>
      <c r="VNX54" s="29"/>
      <c r="VNY54" s="29"/>
      <c r="VNZ54" s="29"/>
      <c r="VOA54" s="29"/>
      <c r="VOB54" s="29"/>
      <c r="VOC54" s="29"/>
      <c r="VOD54" s="29"/>
      <c r="VOE54" s="29"/>
      <c r="VOF54" s="29"/>
      <c r="VOG54" s="29"/>
      <c r="VOH54" s="29"/>
      <c r="VOI54" s="29"/>
      <c r="VOJ54" s="29"/>
      <c r="VOK54" s="29"/>
      <c r="VOL54" s="29"/>
      <c r="VOM54" s="29"/>
      <c r="VON54" s="29"/>
      <c r="VOO54" s="29"/>
      <c r="VOP54" s="29"/>
      <c r="VOQ54" s="29"/>
      <c r="VOR54" s="29"/>
      <c r="VOS54" s="29"/>
      <c r="VOT54" s="29"/>
      <c r="VOU54" s="29"/>
      <c r="VOV54" s="29"/>
      <c r="VOW54" s="29"/>
      <c r="VOX54" s="29"/>
      <c r="VOY54" s="29"/>
      <c r="VOZ54" s="29"/>
      <c r="VPA54" s="29"/>
      <c r="VPB54" s="29"/>
      <c r="VPC54" s="29"/>
      <c r="VPD54" s="29"/>
      <c r="VPE54" s="29"/>
      <c r="VPF54" s="29"/>
      <c r="VPG54" s="29"/>
      <c r="VPH54" s="29"/>
      <c r="VPI54" s="29"/>
      <c r="VPJ54" s="29"/>
      <c r="VPK54" s="29"/>
      <c r="VPL54" s="29"/>
      <c r="VPM54" s="29"/>
      <c r="VPN54" s="29"/>
      <c r="VPO54" s="29"/>
      <c r="VPP54" s="29"/>
      <c r="VPQ54" s="29"/>
      <c r="VPR54" s="29"/>
      <c r="VPS54" s="29"/>
      <c r="VPT54" s="29"/>
      <c r="VPU54" s="29"/>
      <c r="VPV54" s="29"/>
      <c r="VPW54" s="29"/>
      <c r="VPX54" s="29"/>
      <c r="VPY54" s="29"/>
      <c r="VPZ54" s="29"/>
      <c r="VQA54" s="29"/>
      <c r="VQB54" s="29"/>
      <c r="VQC54" s="29"/>
      <c r="VQD54" s="29"/>
      <c r="VQE54" s="29"/>
      <c r="VQF54" s="29"/>
      <c r="VQG54" s="29"/>
      <c r="VQH54" s="29"/>
      <c r="VQI54" s="29"/>
      <c r="VQJ54" s="29"/>
      <c r="VQK54" s="29"/>
      <c r="VQL54" s="29"/>
      <c r="VQM54" s="29"/>
      <c r="VQN54" s="29"/>
      <c r="VQO54" s="29"/>
      <c r="VQP54" s="29"/>
      <c r="VQQ54" s="29"/>
      <c r="VQR54" s="29"/>
      <c r="VQS54" s="29"/>
      <c r="VQT54" s="29"/>
      <c r="VQU54" s="29"/>
      <c r="VQV54" s="29"/>
      <c r="VQW54" s="29"/>
      <c r="VQX54" s="29"/>
      <c r="VQY54" s="29"/>
      <c r="VQZ54" s="29"/>
      <c r="VRA54" s="29"/>
      <c r="VRB54" s="29"/>
      <c r="VRC54" s="29"/>
      <c r="VRD54" s="29"/>
      <c r="VRE54" s="29"/>
      <c r="VRF54" s="29"/>
      <c r="VRG54" s="29"/>
      <c r="VRH54" s="29"/>
      <c r="VRI54" s="29"/>
      <c r="VRJ54" s="29"/>
      <c r="VRK54" s="29"/>
      <c r="VRL54" s="29"/>
      <c r="VRM54" s="29"/>
      <c r="VRN54" s="29"/>
      <c r="VRO54" s="29"/>
      <c r="VRP54" s="29"/>
      <c r="VRQ54" s="29"/>
      <c r="VRR54" s="29"/>
      <c r="VRS54" s="29"/>
      <c r="VRT54" s="29"/>
      <c r="VRU54" s="29"/>
      <c r="VRV54" s="29"/>
      <c r="VRW54" s="29"/>
      <c r="VRX54" s="29"/>
      <c r="VRY54" s="29"/>
      <c r="VRZ54" s="29"/>
      <c r="VSA54" s="29"/>
      <c r="VSB54" s="29"/>
      <c r="VSC54" s="29"/>
      <c r="VSD54" s="29"/>
      <c r="VSE54" s="29"/>
      <c r="VSF54" s="29"/>
      <c r="VSG54" s="29"/>
      <c r="VSH54" s="29"/>
      <c r="VSI54" s="29"/>
      <c r="VSJ54" s="29"/>
      <c r="VSK54" s="29"/>
      <c r="VSL54" s="29"/>
      <c r="VSM54" s="29"/>
      <c r="VSN54" s="29"/>
      <c r="VSO54" s="29"/>
      <c r="VSP54" s="29"/>
      <c r="VSQ54" s="29"/>
      <c r="VSR54" s="29"/>
      <c r="VSS54" s="29"/>
      <c r="VST54" s="29"/>
      <c r="VSU54" s="29"/>
      <c r="VSV54" s="29"/>
      <c r="VSW54" s="29"/>
      <c r="VSX54" s="29"/>
      <c r="VSY54" s="29"/>
      <c r="VSZ54" s="29"/>
      <c r="VTA54" s="29"/>
      <c r="VTB54" s="29"/>
      <c r="VTC54" s="29"/>
      <c r="VTD54" s="29"/>
      <c r="VTE54" s="29"/>
      <c r="VTF54" s="29"/>
      <c r="VTG54" s="29"/>
      <c r="VTH54" s="29"/>
      <c r="VTI54" s="29"/>
      <c r="VTJ54" s="29"/>
      <c r="VTK54" s="29"/>
      <c r="VTL54" s="29"/>
      <c r="VTM54" s="29"/>
      <c r="VTN54" s="29"/>
      <c r="VTO54" s="29"/>
      <c r="VTP54" s="29"/>
      <c r="VTQ54" s="29"/>
      <c r="VTR54" s="29"/>
      <c r="VTS54" s="29"/>
      <c r="VTT54" s="29"/>
      <c r="VTU54" s="29"/>
      <c r="VTV54" s="29"/>
      <c r="VTW54" s="29"/>
      <c r="VTX54" s="29"/>
      <c r="VTY54" s="29"/>
      <c r="VTZ54" s="29"/>
      <c r="VUA54" s="29"/>
      <c r="VUB54" s="29"/>
      <c r="VUC54" s="29"/>
      <c r="VUD54" s="29"/>
      <c r="VUE54" s="29"/>
      <c r="VUF54" s="29"/>
      <c r="VUG54" s="29"/>
      <c r="VUH54" s="29"/>
      <c r="VUI54" s="29"/>
      <c r="VUJ54" s="29"/>
      <c r="VUK54" s="29"/>
      <c r="VUL54" s="29"/>
      <c r="VUM54" s="29"/>
      <c r="VUN54" s="29"/>
      <c r="VUO54" s="29"/>
      <c r="VUP54" s="29"/>
      <c r="VUQ54" s="29"/>
      <c r="VUR54" s="29"/>
      <c r="VUS54" s="29"/>
      <c r="VUT54" s="29"/>
      <c r="VUU54" s="29"/>
      <c r="VUV54" s="29"/>
      <c r="VUW54" s="29"/>
      <c r="VUX54" s="29"/>
      <c r="VUY54" s="29"/>
      <c r="VUZ54" s="29"/>
      <c r="VVA54" s="29"/>
      <c r="VVB54" s="29"/>
      <c r="VVC54" s="29"/>
      <c r="VVD54" s="29"/>
      <c r="VVE54" s="29"/>
      <c r="VVF54" s="29"/>
      <c r="VVG54" s="29"/>
      <c r="VVH54" s="29"/>
      <c r="VVI54" s="29"/>
      <c r="VVJ54" s="29"/>
      <c r="VVK54" s="29"/>
      <c r="VVL54" s="29"/>
      <c r="VVM54" s="29"/>
      <c r="VVN54" s="29"/>
      <c r="VVO54" s="29"/>
      <c r="VVP54" s="29"/>
      <c r="VVQ54" s="29"/>
      <c r="VVR54" s="29"/>
      <c r="VVS54" s="29"/>
      <c r="VVT54" s="29"/>
      <c r="VVU54" s="29"/>
      <c r="VVV54" s="29"/>
      <c r="VVW54" s="29"/>
      <c r="VVX54" s="29"/>
      <c r="VVY54" s="29"/>
      <c r="VVZ54" s="29"/>
      <c r="VWA54" s="29"/>
      <c r="VWB54" s="29"/>
      <c r="VWC54" s="29"/>
      <c r="VWD54" s="29"/>
      <c r="VWE54" s="29"/>
      <c r="VWF54" s="29"/>
      <c r="VWG54" s="29"/>
      <c r="VWH54" s="29"/>
      <c r="VWI54" s="29"/>
      <c r="VWJ54" s="29"/>
      <c r="VWK54" s="29"/>
      <c r="VWL54" s="29"/>
      <c r="VWM54" s="29"/>
      <c r="VWN54" s="29"/>
      <c r="VWO54" s="29"/>
      <c r="VWP54" s="29"/>
      <c r="VWQ54" s="29"/>
      <c r="VWR54" s="29"/>
      <c r="VWS54" s="29"/>
      <c r="VWT54" s="29"/>
      <c r="VWU54" s="29"/>
      <c r="VWV54" s="29"/>
      <c r="VWW54" s="29"/>
      <c r="VWX54" s="29"/>
      <c r="VWY54" s="29"/>
      <c r="VWZ54" s="29"/>
      <c r="VXA54" s="29"/>
      <c r="VXB54" s="29"/>
      <c r="VXC54" s="29"/>
      <c r="VXD54" s="29"/>
      <c r="VXE54" s="29"/>
      <c r="VXF54" s="29"/>
      <c r="VXG54" s="29"/>
      <c r="VXH54" s="29"/>
      <c r="VXI54" s="29"/>
      <c r="VXJ54" s="29"/>
      <c r="VXK54" s="29"/>
      <c r="VXL54" s="29"/>
      <c r="VXM54" s="29"/>
      <c r="VXN54" s="29"/>
      <c r="VXO54" s="29"/>
      <c r="VXP54" s="29"/>
      <c r="VXQ54" s="29"/>
      <c r="VXR54" s="29"/>
      <c r="VXS54" s="29"/>
      <c r="VXT54" s="29"/>
      <c r="VXU54" s="29"/>
      <c r="VXV54" s="29"/>
      <c r="VXW54" s="29"/>
      <c r="VXX54" s="29"/>
      <c r="VXY54" s="29"/>
      <c r="VXZ54" s="29"/>
      <c r="VYA54" s="29"/>
      <c r="VYB54" s="29"/>
      <c r="VYC54" s="29"/>
      <c r="VYD54" s="29"/>
      <c r="VYE54" s="29"/>
      <c r="VYF54" s="29"/>
      <c r="VYG54" s="29"/>
      <c r="VYH54" s="29"/>
      <c r="VYI54" s="29"/>
      <c r="VYJ54" s="29"/>
      <c r="VYK54" s="29"/>
      <c r="VYL54" s="29"/>
      <c r="VYM54" s="29"/>
      <c r="VYN54" s="29"/>
      <c r="VYO54" s="29"/>
      <c r="VYP54" s="29"/>
      <c r="VYQ54" s="29"/>
      <c r="VYR54" s="29"/>
      <c r="VYS54" s="29"/>
      <c r="VYT54" s="29"/>
      <c r="VYU54" s="29"/>
      <c r="VYV54" s="29"/>
      <c r="VYW54" s="29"/>
      <c r="VYX54" s="29"/>
      <c r="VYY54" s="29"/>
      <c r="VYZ54" s="29"/>
      <c r="VZA54" s="29"/>
      <c r="VZB54" s="29"/>
      <c r="VZC54" s="29"/>
      <c r="VZD54" s="29"/>
      <c r="VZE54" s="29"/>
      <c r="VZF54" s="29"/>
      <c r="VZG54" s="29"/>
      <c r="VZH54" s="29"/>
      <c r="VZI54" s="29"/>
      <c r="VZJ54" s="29"/>
      <c r="VZK54" s="29"/>
      <c r="VZL54" s="29"/>
      <c r="VZM54" s="29"/>
      <c r="VZN54" s="29"/>
      <c r="VZO54" s="29"/>
      <c r="VZP54" s="29"/>
      <c r="VZQ54" s="29"/>
      <c r="VZR54" s="29"/>
      <c r="VZS54" s="29"/>
      <c r="VZT54" s="29"/>
      <c r="VZU54" s="29"/>
      <c r="VZV54" s="29"/>
      <c r="VZW54" s="29"/>
      <c r="VZX54" s="29"/>
      <c r="VZY54" s="29"/>
      <c r="VZZ54" s="29"/>
      <c r="WAA54" s="29"/>
      <c r="WAB54" s="29"/>
      <c r="WAC54" s="29"/>
      <c r="WAD54" s="29"/>
      <c r="WAE54" s="29"/>
      <c r="WAF54" s="29"/>
      <c r="WAG54" s="29"/>
      <c r="WAH54" s="29"/>
      <c r="WAI54" s="29"/>
      <c r="WAJ54" s="29"/>
      <c r="WAK54" s="29"/>
      <c r="WAL54" s="29"/>
      <c r="WAM54" s="29"/>
      <c r="WAN54" s="29"/>
      <c r="WAO54" s="29"/>
      <c r="WAP54" s="29"/>
      <c r="WAQ54" s="29"/>
      <c r="WAR54" s="29"/>
      <c r="WAS54" s="29"/>
      <c r="WAT54" s="29"/>
      <c r="WAU54" s="29"/>
      <c r="WAV54" s="29"/>
      <c r="WAW54" s="29"/>
      <c r="WAX54" s="29"/>
      <c r="WAY54" s="29"/>
      <c r="WAZ54" s="29"/>
      <c r="WBA54" s="29"/>
      <c r="WBB54" s="29"/>
      <c r="WBC54" s="29"/>
      <c r="WBD54" s="29"/>
      <c r="WBE54" s="29"/>
      <c r="WBF54" s="29"/>
      <c r="WBG54" s="29"/>
      <c r="WBH54" s="29"/>
      <c r="WBI54" s="29"/>
      <c r="WBJ54" s="29"/>
      <c r="WBK54" s="29"/>
      <c r="WBL54" s="29"/>
      <c r="WBM54" s="29"/>
      <c r="WBN54" s="29"/>
      <c r="WBO54" s="29"/>
      <c r="WBP54" s="29"/>
      <c r="WBQ54" s="29"/>
      <c r="WBR54" s="29"/>
      <c r="WBS54" s="29"/>
      <c r="WBT54" s="29"/>
      <c r="WBU54" s="29"/>
      <c r="WBV54" s="29"/>
      <c r="WBW54" s="29"/>
      <c r="WBX54" s="29"/>
      <c r="WBY54" s="29"/>
      <c r="WBZ54" s="29"/>
      <c r="WCA54" s="29"/>
      <c r="WCB54" s="29"/>
      <c r="WCC54" s="29"/>
      <c r="WCD54" s="29"/>
      <c r="WCE54" s="29"/>
      <c r="WCF54" s="29"/>
      <c r="WCG54" s="29"/>
      <c r="WCH54" s="29"/>
      <c r="WCI54" s="29"/>
      <c r="WCJ54" s="29"/>
      <c r="WCK54" s="29"/>
      <c r="WCL54" s="29"/>
      <c r="WCM54" s="29"/>
      <c r="WCN54" s="29"/>
      <c r="WCO54" s="29"/>
      <c r="WCP54" s="29"/>
      <c r="WCQ54" s="29"/>
      <c r="WCR54" s="29"/>
      <c r="WCS54" s="29"/>
      <c r="WCT54" s="29"/>
      <c r="WCU54" s="29"/>
      <c r="WCV54" s="29"/>
      <c r="WCW54" s="29"/>
      <c r="WCX54" s="29"/>
      <c r="WCY54" s="29"/>
      <c r="WCZ54" s="29"/>
      <c r="WDA54" s="29"/>
      <c r="WDB54" s="29"/>
      <c r="WDC54" s="29"/>
      <c r="WDD54" s="29"/>
      <c r="WDE54" s="29"/>
      <c r="WDF54" s="29"/>
      <c r="WDG54" s="29"/>
      <c r="WDH54" s="29"/>
      <c r="WDI54" s="29"/>
      <c r="WDJ54" s="29"/>
      <c r="WDK54" s="29"/>
      <c r="WDL54" s="29"/>
      <c r="WDM54" s="29"/>
      <c r="WDN54" s="29"/>
      <c r="WDO54" s="29"/>
      <c r="WDP54" s="29"/>
      <c r="WDQ54" s="29"/>
      <c r="WDR54" s="29"/>
      <c r="WDS54" s="29"/>
      <c r="WDT54" s="29"/>
      <c r="WDU54" s="29"/>
      <c r="WDV54" s="29"/>
      <c r="WDW54" s="29"/>
      <c r="WDX54" s="29"/>
      <c r="WDY54" s="29"/>
      <c r="WDZ54" s="29"/>
      <c r="WEA54" s="29"/>
      <c r="WEB54" s="29"/>
      <c r="WEC54" s="29"/>
      <c r="WED54" s="29"/>
      <c r="WEE54" s="29"/>
      <c r="WEF54" s="29"/>
      <c r="WEG54" s="29"/>
      <c r="WEH54" s="29"/>
      <c r="WEI54" s="29"/>
      <c r="WEJ54" s="29"/>
      <c r="WEK54" s="29"/>
      <c r="WEL54" s="29"/>
      <c r="WEM54" s="29"/>
      <c r="WEN54" s="29"/>
      <c r="WEO54" s="29"/>
      <c r="WEP54" s="29"/>
      <c r="WEQ54" s="29"/>
      <c r="WER54" s="29"/>
      <c r="WES54" s="29"/>
      <c r="WET54" s="29"/>
      <c r="WEU54" s="29"/>
      <c r="WEV54" s="29"/>
      <c r="WEW54" s="29"/>
      <c r="WEX54" s="29"/>
      <c r="WEY54" s="29"/>
      <c r="WEZ54" s="29"/>
      <c r="WFA54" s="29"/>
      <c r="WFB54" s="29"/>
      <c r="WFC54" s="29"/>
      <c r="WFD54" s="29"/>
      <c r="WFE54" s="29"/>
      <c r="WFF54" s="29"/>
      <c r="WFG54" s="29"/>
      <c r="WFH54" s="29"/>
      <c r="WFI54" s="29"/>
      <c r="WFJ54" s="29"/>
      <c r="WFK54" s="29"/>
      <c r="WFL54" s="29"/>
      <c r="WFM54" s="29"/>
      <c r="WFN54" s="29"/>
      <c r="WFO54" s="29"/>
      <c r="WFP54" s="29"/>
      <c r="WFQ54" s="29"/>
      <c r="WFR54" s="29"/>
      <c r="WFS54" s="29"/>
      <c r="WFT54" s="29"/>
      <c r="WFU54" s="29"/>
      <c r="WFV54" s="29"/>
      <c r="WFW54" s="29"/>
      <c r="WFX54" s="29"/>
      <c r="WFY54" s="29"/>
      <c r="WFZ54" s="29"/>
      <c r="WGA54" s="29"/>
      <c r="WGB54" s="29"/>
      <c r="WGC54" s="29"/>
      <c r="WGD54" s="29"/>
      <c r="WGE54" s="29"/>
      <c r="WGF54" s="29"/>
      <c r="WGG54" s="29"/>
      <c r="WGH54" s="29"/>
      <c r="WGI54" s="29"/>
      <c r="WGJ54" s="29"/>
      <c r="WGK54" s="29"/>
      <c r="WGL54" s="29"/>
      <c r="WGM54" s="29"/>
      <c r="WGN54" s="29"/>
      <c r="WGO54" s="29"/>
      <c r="WGP54" s="29"/>
      <c r="WGQ54" s="29"/>
      <c r="WGR54" s="29"/>
      <c r="WGS54" s="29"/>
      <c r="WGT54" s="29"/>
      <c r="WGU54" s="29"/>
      <c r="WGV54" s="29"/>
      <c r="WGW54" s="29"/>
      <c r="WGX54" s="29"/>
      <c r="WGY54" s="29"/>
      <c r="WGZ54" s="29"/>
      <c r="WHA54" s="29"/>
      <c r="WHB54" s="29"/>
      <c r="WHC54" s="29"/>
      <c r="WHD54" s="29"/>
      <c r="WHE54" s="29"/>
      <c r="WHF54" s="29"/>
      <c r="WHG54" s="29"/>
      <c r="WHH54" s="29"/>
      <c r="WHI54" s="29"/>
      <c r="WHJ54" s="29"/>
      <c r="WHK54" s="29"/>
      <c r="WHL54" s="29"/>
      <c r="WHM54" s="29"/>
      <c r="WHN54" s="29"/>
      <c r="WHO54" s="29"/>
      <c r="WHP54" s="29"/>
      <c r="WHQ54" s="29"/>
      <c r="WHR54" s="29"/>
      <c r="WHS54" s="29"/>
      <c r="WHT54" s="29"/>
      <c r="WHU54" s="29"/>
      <c r="WHV54" s="29"/>
      <c r="WHW54" s="29"/>
      <c r="WHX54" s="29"/>
      <c r="WHY54" s="29"/>
      <c r="WHZ54" s="29"/>
      <c r="WIA54" s="29"/>
      <c r="WIB54" s="29"/>
      <c r="WIC54" s="29"/>
      <c r="WID54" s="29"/>
      <c r="WIE54" s="29"/>
      <c r="WIF54" s="29"/>
      <c r="WIG54" s="29"/>
      <c r="WIH54" s="29"/>
      <c r="WII54" s="29"/>
      <c r="WIJ54" s="29"/>
      <c r="WIK54" s="29"/>
      <c r="WIL54" s="29"/>
      <c r="WIM54" s="29"/>
      <c r="WIN54" s="29"/>
      <c r="WIO54" s="29"/>
      <c r="WIP54" s="29"/>
      <c r="WIQ54" s="29"/>
      <c r="WIR54" s="29"/>
      <c r="WIS54" s="29"/>
      <c r="WIT54" s="29"/>
      <c r="WIU54" s="29"/>
      <c r="WIV54" s="29"/>
      <c r="WIW54" s="29"/>
      <c r="WIX54" s="29"/>
      <c r="WIY54" s="29"/>
      <c r="WIZ54" s="29"/>
      <c r="WJA54" s="29"/>
      <c r="WJB54" s="29"/>
      <c r="WJC54" s="29"/>
      <c r="WJD54" s="29"/>
      <c r="WJE54" s="29"/>
      <c r="WJF54" s="29"/>
      <c r="WJG54" s="29"/>
      <c r="WJH54" s="29"/>
      <c r="WJI54" s="29"/>
      <c r="WJJ54" s="29"/>
      <c r="WJK54" s="29"/>
      <c r="WJL54" s="29"/>
      <c r="WJM54" s="29"/>
      <c r="WJN54" s="29"/>
      <c r="WJO54" s="29"/>
      <c r="WJP54" s="29"/>
      <c r="WJQ54" s="29"/>
      <c r="WJR54" s="29"/>
      <c r="WJS54" s="29"/>
      <c r="WJT54" s="29"/>
      <c r="WJU54" s="29"/>
      <c r="WJV54" s="29"/>
      <c r="WJW54" s="29"/>
      <c r="WJX54" s="29"/>
      <c r="WJY54" s="29"/>
      <c r="WJZ54" s="29"/>
      <c r="WKA54" s="29"/>
      <c r="WKB54" s="29"/>
      <c r="WKC54" s="29"/>
      <c r="WKD54" s="29"/>
      <c r="WKE54" s="29"/>
      <c r="WKF54" s="29"/>
      <c r="WKG54" s="29"/>
      <c r="WKH54" s="29"/>
      <c r="WKI54" s="29"/>
      <c r="WKJ54" s="29"/>
      <c r="WKK54" s="29"/>
      <c r="WKL54" s="29"/>
      <c r="WKM54" s="29"/>
      <c r="WKN54" s="29"/>
      <c r="WKO54" s="29"/>
      <c r="WKP54" s="29"/>
      <c r="WKQ54" s="29"/>
      <c r="WKR54" s="29"/>
      <c r="WKS54" s="29"/>
      <c r="WKT54" s="29"/>
      <c r="WKU54" s="29"/>
      <c r="WKV54" s="29"/>
      <c r="WKW54" s="29"/>
      <c r="WKX54" s="29"/>
      <c r="WKY54" s="29"/>
      <c r="WKZ54" s="29"/>
      <c r="WLA54" s="29"/>
      <c r="WLB54" s="29"/>
      <c r="WLC54" s="29"/>
      <c r="WLD54" s="29"/>
      <c r="WLE54" s="29"/>
      <c r="WLF54" s="29"/>
      <c r="WLG54" s="29"/>
      <c r="WLH54" s="29"/>
      <c r="WLI54" s="29"/>
      <c r="WLJ54" s="29"/>
      <c r="WLK54" s="29"/>
      <c r="WLL54" s="29"/>
      <c r="WLM54" s="29"/>
      <c r="WLN54" s="29"/>
      <c r="WLO54" s="29"/>
      <c r="WLP54" s="29"/>
      <c r="WLQ54" s="29"/>
      <c r="WLR54" s="29"/>
      <c r="WLS54" s="29"/>
      <c r="WLT54" s="29"/>
      <c r="WLU54" s="29"/>
      <c r="WLV54" s="29"/>
      <c r="WLW54" s="29"/>
      <c r="WLX54" s="29"/>
      <c r="WLY54" s="29"/>
      <c r="WLZ54" s="29"/>
      <c r="WMA54" s="29"/>
      <c r="WMB54" s="29"/>
      <c r="WMC54" s="29"/>
      <c r="WMD54" s="29"/>
      <c r="WME54" s="29"/>
      <c r="WMF54" s="29"/>
      <c r="WMG54" s="29"/>
      <c r="WMH54" s="29"/>
      <c r="WMI54" s="29"/>
      <c r="WMJ54" s="29"/>
      <c r="WMK54" s="29"/>
      <c r="WML54" s="29"/>
      <c r="WMM54" s="29"/>
      <c r="WMN54" s="29"/>
      <c r="WMO54" s="29"/>
      <c r="WMP54" s="29"/>
      <c r="WMQ54" s="29"/>
      <c r="WMR54" s="29"/>
      <c r="WMS54" s="29"/>
      <c r="WMT54" s="29"/>
      <c r="WMU54" s="29"/>
      <c r="WMV54" s="29"/>
      <c r="WMW54" s="29"/>
      <c r="WMX54" s="29"/>
      <c r="WMY54" s="29"/>
      <c r="WMZ54" s="29"/>
      <c r="WNA54" s="29"/>
      <c r="WNB54" s="29"/>
      <c r="WNC54" s="29"/>
      <c r="WND54" s="29"/>
      <c r="WNE54" s="29"/>
      <c r="WNF54" s="29"/>
      <c r="WNG54" s="29"/>
      <c r="WNH54" s="29"/>
      <c r="WNI54" s="29"/>
      <c r="WNJ54" s="29"/>
      <c r="WNK54" s="29"/>
      <c r="WNL54" s="29"/>
      <c r="WNM54" s="29"/>
      <c r="WNN54" s="29"/>
      <c r="WNO54" s="29"/>
      <c r="WNP54" s="29"/>
      <c r="WNQ54" s="29"/>
      <c r="WNR54" s="29"/>
      <c r="WNS54" s="29"/>
      <c r="WNT54" s="29"/>
      <c r="WNU54" s="29"/>
      <c r="WNV54" s="29"/>
      <c r="WNW54" s="29"/>
      <c r="WNX54" s="29"/>
      <c r="WNY54" s="29"/>
      <c r="WNZ54" s="29"/>
      <c r="WOA54" s="29"/>
      <c r="WOB54" s="29"/>
      <c r="WOC54" s="29"/>
      <c r="WOD54" s="29"/>
      <c r="WOE54" s="29"/>
      <c r="WOF54" s="29"/>
      <c r="WOG54" s="29"/>
      <c r="WOH54" s="29"/>
      <c r="WOI54" s="29"/>
      <c r="WOJ54" s="29"/>
      <c r="WOK54" s="29"/>
      <c r="WOL54" s="29"/>
      <c r="WOM54" s="29"/>
      <c r="WON54" s="29"/>
      <c r="WOO54" s="29"/>
      <c r="WOP54" s="29"/>
      <c r="WOQ54" s="29"/>
      <c r="WOR54" s="29"/>
      <c r="WOS54" s="29"/>
      <c r="WOT54" s="29"/>
      <c r="WOU54" s="29"/>
      <c r="WOV54" s="29"/>
      <c r="WOW54" s="29"/>
      <c r="WOX54" s="29"/>
      <c r="WOY54" s="29"/>
      <c r="WOZ54" s="29"/>
      <c r="WPA54" s="29"/>
      <c r="WPB54" s="29"/>
      <c r="WPC54" s="29"/>
      <c r="WPD54" s="29"/>
      <c r="WPE54" s="29"/>
      <c r="WPF54" s="29"/>
      <c r="WPG54" s="29"/>
      <c r="WPH54" s="29"/>
      <c r="WPI54" s="29"/>
      <c r="WPJ54" s="29"/>
      <c r="WPK54" s="29"/>
      <c r="WPL54" s="29"/>
      <c r="WPM54" s="29"/>
      <c r="WPN54" s="29"/>
      <c r="WPO54" s="29"/>
      <c r="WPP54" s="29"/>
      <c r="WPQ54" s="29"/>
      <c r="WPR54" s="29"/>
      <c r="WPS54" s="29"/>
      <c r="WPT54" s="29"/>
      <c r="WPU54" s="29"/>
      <c r="WPV54" s="29"/>
      <c r="WPW54" s="29"/>
      <c r="WPX54" s="29"/>
      <c r="WPY54" s="29"/>
      <c r="WPZ54" s="29"/>
      <c r="WQA54" s="29"/>
      <c r="WQB54" s="29"/>
      <c r="WQC54" s="29"/>
      <c r="WQD54" s="29"/>
      <c r="WQE54" s="29"/>
      <c r="WQF54" s="29"/>
      <c r="WQG54" s="29"/>
      <c r="WQH54" s="29"/>
      <c r="WQI54" s="29"/>
      <c r="WQJ54" s="29"/>
      <c r="WQK54" s="29"/>
      <c r="WQL54" s="29"/>
      <c r="WQM54" s="29"/>
      <c r="WQN54" s="29"/>
      <c r="WQO54" s="29"/>
      <c r="WQP54" s="29"/>
      <c r="WQQ54" s="29"/>
      <c r="WQR54" s="29"/>
      <c r="WQS54" s="29"/>
      <c r="WQT54" s="29"/>
      <c r="WQU54" s="29"/>
      <c r="WQV54" s="29"/>
      <c r="WQW54" s="29"/>
      <c r="WQX54" s="29"/>
      <c r="WQY54" s="29"/>
      <c r="WQZ54" s="29"/>
      <c r="WRA54" s="29"/>
      <c r="WRB54" s="29"/>
      <c r="WRC54" s="29"/>
      <c r="WRD54" s="29"/>
      <c r="WRE54" s="29"/>
      <c r="WRF54" s="29"/>
      <c r="WRG54" s="29"/>
      <c r="WRH54" s="29"/>
      <c r="WRI54" s="29"/>
      <c r="WRJ54" s="29"/>
      <c r="WRK54" s="29"/>
      <c r="WRL54" s="29"/>
      <c r="WRM54" s="29"/>
      <c r="WRN54" s="29"/>
      <c r="WRO54" s="29"/>
      <c r="WRP54" s="29"/>
      <c r="WRQ54" s="29"/>
      <c r="WRR54" s="29"/>
      <c r="WRS54" s="29"/>
      <c r="WRT54" s="29"/>
      <c r="WRU54" s="29"/>
      <c r="WRV54" s="29"/>
      <c r="WRW54" s="29"/>
      <c r="WRX54" s="29"/>
      <c r="WRY54" s="29"/>
      <c r="WRZ54" s="29"/>
      <c r="WSA54" s="29"/>
      <c r="WSB54" s="29"/>
      <c r="WSC54" s="29"/>
      <c r="WSD54" s="29"/>
      <c r="WSE54" s="29"/>
      <c r="WSF54" s="29"/>
      <c r="WSG54" s="29"/>
      <c r="WSH54" s="29"/>
      <c r="WSI54" s="29"/>
      <c r="WSJ54" s="29"/>
      <c r="WSK54" s="29"/>
      <c r="WSL54" s="29"/>
      <c r="WSM54" s="29"/>
      <c r="WSN54" s="29"/>
      <c r="WSO54" s="29"/>
      <c r="WSP54" s="29"/>
      <c r="WSQ54" s="29"/>
      <c r="WSR54" s="29"/>
      <c r="WSS54" s="29"/>
      <c r="WST54" s="29"/>
      <c r="WSU54" s="29"/>
      <c r="WSV54" s="29"/>
      <c r="WSW54" s="29"/>
      <c r="WSX54" s="29"/>
      <c r="WSY54" s="29"/>
      <c r="WSZ54" s="29"/>
      <c r="WTA54" s="29"/>
      <c r="WTB54" s="29"/>
      <c r="WTC54" s="29"/>
      <c r="WTD54" s="29"/>
      <c r="WTE54" s="29"/>
      <c r="WTF54" s="29"/>
      <c r="WTG54" s="29"/>
      <c r="WTH54" s="29"/>
      <c r="WTI54" s="29"/>
      <c r="WTJ54" s="29"/>
      <c r="WTK54" s="29"/>
      <c r="WTL54" s="29"/>
      <c r="WTM54" s="29"/>
      <c r="WTN54" s="29"/>
      <c r="WTO54" s="29"/>
      <c r="WTP54" s="29"/>
      <c r="WTQ54" s="29"/>
      <c r="WTR54" s="29"/>
      <c r="WTS54" s="29"/>
      <c r="WTT54" s="29"/>
      <c r="WTU54" s="29"/>
      <c r="WTV54" s="29"/>
      <c r="WTW54" s="29"/>
      <c r="WTX54" s="29"/>
      <c r="WTY54" s="29"/>
      <c r="WTZ54" s="29"/>
      <c r="WUA54" s="29"/>
      <c r="WUB54" s="29"/>
      <c r="WUC54" s="29"/>
      <c r="WUD54" s="29"/>
      <c r="WUE54" s="29"/>
      <c r="WUF54" s="29"/>
      <c r="WUG54" s="29"/>
      <c r="WUH54" s="29"/>
      <c r="WUI54" s="29"/>
      <c r="WUJ54" s="29"/>
      <c r="WUK54" s="29"/>
      <c r="WUL54" s="29"/>
      <c r="WUM54" s="29"/>
      <c r="WUN54" s="29"/>
      <c r="WUO54" s="29"/>
      <c r="WUP54" s="29"/>
      <c r="WUQ54" s="29"/>
      <c r="WUR54" s="29"/>
      <c r="WUS54" s="29"/>
      <c r="WUT54" s="29"/>
      <c r="WUU54" s="29"/>
      <c r="WUV54" s="29"/>
      <c r="WUW54" s="29"/>
      <c r="WUX54" s="29"/>
      <c r="WUY54" s="29"/>
      <c r="WUZ54" s="29"/>
      <c r="WVA54" s="29"/>
    </row>
    <row r="55" spans="1:16121" ht="11.85" customHeight="1" x14ac:dyDescent="0.2">
      <c r="B55" s="38" t="s">
        <v>800</v>
      </c>
      <c r="C55" s="369"/>
      <c r="D55" s="370"/>
      <c r="E55" s="385" t="e">
        <f>(#REF!/#REF!)*1000</f>
        <v>#REF!</v>
      </c>
      <c r="F55" s="370"/>
      <c r="G55" s="370"/>
      <c r="H55" s="385" t="e">
        <f>(#REF!/#REF!)*1000</f>
        <v>#REF!</v>
      </c>
      <c r="I55" s="372"/>
      <c r="J55" s="373"/>
      <c r="K55" s="385" t="e">
        <f>(#REF!/#REF!)*1000</f>
        <v>#REF!</v>
      </c>
      <c r="L55" s="369"/>
      <c r="M55" s="370"/>
      <c r="N55" s="385" t="e">
        <f>(#REF!/#REF!)*1000</f>
        <v>#REF!</v>
      </c>
      <c r="O55" s="370"/>
      <c r="P55" s="370"/>
      <c r="Q55" s="385" t="e">
        <f>(#REF!/#REF!)*1000</f>
        <v>#REF!</v>
      </c>
      <c r="R55" s="372"/>
      <c r="S55" s="373"/>
      <c r="T55" s="385" t="e">
        <f>(#REF!/#REF!)*1000</f>
        <v>#REF!</v>
      </c>
      <c r="U55" s="372"/>
      <c r="V55" s="373"/>
      <c r="W55" s="384" t="e">
        <f>(#REF!/#REF!)*1000</f>
        <v>#REF!</v>
      </c>
    </row>
    <row r="56" spans="1:16121" ht="11.85" customHeight="1" x14ac:dyDescent="0.2">
      <c r="B56" s="38" t="s">
        <v>801</v>
      </c>
      <c r="C56" s="369"/>
      <c r="D56" s="370"/>
      <c r="E56" s="385" t="e">
        <f>(#REF!/#REF!)*1000</f>
        <v>#REF!</v>
      </c>
      <c r="F56" s="370"/>
      <c r="G56" s="370"/>
      <c r="H56" s="385" t="e">
        <f>(#REF!/#REF!)*1000</f>
        <v>#REF!</v>
      </c>
      <c r="I56" s="372"/>
      <c r="J56" s="373"/>
      <c r="K56" s="385" t="e">
        <f>(#REF!/#REF!)*1000</f>
        <v>#REF!</v>
      </c>
      <c r="L56" s="369"/>
      <c r="M56" s="370"/>
      <c r="N56" s="385" t="e">
        <f>(#REF!/#REF!)*1000</f>
        <v>#REF!</v>
      </c>
      <c r="O56" s="370"/>
      <c r="P56" s="370"/>
      <c r="Q56" s="385" t="e">
        <f>(#REF!/#REF!)*1000</f>
        <v>#REF!</v>
      </c>
      <c r="R56" s="372"/>
      <c r="S56" s="373"/>
      <c r="T56" s="385" t="e">
        <f>(#REF!/#REF!)*1000</f>
        <v>#REF!</v>
      </c>
      <c r="U56" s="372"/>
      <c r="V56" s="373"/>
      <c r="W56" s="384" t="e">
        <f>(#REF!/#REF!)*1000</f>
        <v>#REF!</v>
      </c>
      <c r="Y56" s="38"/>
      <c r="Z56" s="38"/>
    </row>
    <row r="57" spans="1:16121" ht="11.85" customHeight="1" x14ac:dyDescent="0.2">
      <c r="A57" s="38"/>
      <c r="B57" s="38" t="s">
        <v>802</v>
      </c>
      <c r="C57" s="383"/>
      <c r="D57" s="384"/>
      <c r="E57" s="385" t="e">
        <f>(#REF!/#REF!)*1000</f>
        <v>#REF!</v>
      </c>
      <c r="F57" s="384"/>
      <c r="G57" s="384"/>
      <c r="H57" s="385" t="e">
        <f>(#REF!/#REF!)*1000</f>
        <v>#REF!</v>
      </c>
      <c r="I57" s="386"/>
      <c r="J57" s="387"/>
      <c r="K57" s="385" t="e">
        <f>(#REF!/#REF!)*1000</f>
        <v>#REF!</v>
      </c>
      <c r="L57" s="383"/>
      <c r="M57" s="384"/>
      <c r="N57" s="385" t="e">
        <f>(#REF!/#REF!)*1000</f>
        <v>#REF!</v>
      </c>
      <c r="O57" s="384"/>
      <c r="P57" s="384"/>
      <c r="Q57" s="385" t="e">
        <f>(#REF!/#REF!)*1000</f>
        <v>#REF!</v>
      </c>
      <c r="R57" s="386"/>
      <c r="S57" s="387"/>
      <c r="T57" s="385" t="e">
        <f>(#REF!/#REF!)*1000</f>
        <v>#REF!</v>
      </c>
      <c r="U57" s="386"/>
      <c r="V57" s="387"/>
      <c r="W57" s="384" t="e">
        <f>(#REF!/#REF!)*1000</f>
        <v>#REF!</v>
      </c>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38"/>
      <c r="EE57" s="38"/>
      <c r="EF57" s="38"/>
      <c r="EG57" s="38"/>
      <c r="EH57" s="38"/>
      <c r="EI57" s="38"/>
      <c r="EJ57" s="38"/>
      <c r="EK57" s="38"/>
      <c r="EL57" s="38"/>
      <c r="EM57" s="38"/>
      <c r="EN57" s="38"/>
      <c r="EO57" s="38"/>
      <c r="EP57" s="38"/>
      <c r="EQ57" s="38"/>
      <c r="ER57" s="38"/>
      <c r="ES57" s="38"/>
      <c r="ET57" s="38"/>
      <c r="EU57" s="38"/>
      <c r="EV57" s="38"/>
      <c r="EW57" s="38"/>
      <c r="EX57" s="38"/>
      <c r="EY57" s="38"/>
      <c r="EZ57" s="38"/>
      <c r="FA57" s="38"/>
      <c r="FB57" s="38"/>
      <c r="FC57" s="38"/>
      <c r="FD57" s="38"/>
      <c r="FE57" s="38"/>
      <c r="FF57" s="38"/>
      <c r="FG57" s="38"/>
      <c r="FH57" s="38"/>
      <c r="FI57" s="38"/>
      <c r="FJ57" s="38"/>
      <c r="FK57" s="38"/>
      <c r="FL57" s="38"/>
      <c r="FM57" s="38"/>
      <c r="FN57" s="38"/>
      <c r="FO57" s="38"/>
      <c r="FP57" s="38"/>
      <c r="FQ57" s="38"/>
      <c r="FR57" s="38"/>
      <c r="FS57" s="38"/>
      <c r="FT57" s="38"/>
      <c r="FU57" s="38"/>
      <c r="FV57" s="38"/>
      <c r="FW57" s="38"/>
      <c r="FX57" s="38"/>
      <c r="FY57" s="38"/>
      <c r="FZ57" s="38"/>
      <c r="GA57" s="38"/>
      <c r="GB57" s="38"/>
      <c r="GC57" s="38"/>
      <c r="GD57" s="38"/>
      <c r="GE57" s="38"/>
      <c r="GF57" s="38"/>
      <c r="GG57" s="38"/>
      <c r="GH57" s="38"/>
      <c r="GI57" s="38"/>
      <c r="GJ57" s="38"/>
      <c r="GK57" s="38"/>
      <c r="GL57" s="38"/>
      <c r="GM57" s="38"/>
      <c r="GN57" s="38"/>
      <c r="GO57" s="38"/>
      <c r="GP57" s="38"/>
      <c r="GQ57" s="38"/>
      <c r="GR57" s="38"/>
      <c r="GS57" s="38"/>
      <c r="GT57" s="38"/>
      <c r="GU57" s="38"/>
      <c r="GV57" s="38"/>
      <c r="GW57" s="38"/>
      <c r="GX57" s="38"/>
      <c r="GY57" s="38"/>
      <c r="GZ57" s="38"/>
      <c r="HA57" s="38"/>
      <c r="HB57" s="38"/>
      <c r="HC57" s="38"/>
      <c r="HD57" s="38"/>
      <c r="HE57" s="38"/>
      <c r="HF57" s="38"/>
      <c r="HG57" s="38"/>
      <c r="HH57" s="38"/>
      <c r="HI57" s="38"/>
      <c r="HJ57" s="38"/>
      <c r="HK57" s="38"/>
      <c r="HL57" s="38"/>
      <c r="HM57" s="38"/>
      <c r="HN57" s="38"/>
      <c r="HO57" s="38"/>
      <c r="HP57" s="38"/>
      <c r="HQ57" s="38"/>
      <c r="HR57" s="38"/>
      <c r="HS57" s="38"/>
      <c r="HT57" s="38"/>
      <c r="HU57" s="38"/>
      <c r="HV57" s="38"/>
      <c r="HW57" s="38"/>
      <c r="HX57" s="38"/>
      <c r="HY57" s="38"/>
      <c r="HZ57" s="38"/>
      <c r="IA57" s="38"/>
      <c r="IB57" s="38"/>
      <c r="IC57" s="38"/>
      <c r="ID57" s="38"/>
      <c r="IE57" s="38"/>
      <c r="IF57" s="38"/>
      <c r="IG57" s="38"/>
      <c r="IH57" s="38"/>
      <c r="II57" s="38"/>
      <c r="IJ57" s="38"/>
      <c r="IK57" s="38"/>
      <c r="IL57" s="38"/>
      <c r="IM57" s="38"/>
      <c r="IN57" s="38"/>
      <c r="IO57" s="38"/>
      <c r="IP57" s="38"/>
      <c r="IQ57" s="38"/>
      <c r="IR57" s="38"/>
      <c r="IS57" s="38"/>
      <c r="IT57" s="38"/>
      <c r="IU57" s="38"/>
      <c r="IV57" s="38"/>
      <c r="IW57" s="38"/>
      <c r="IX57" s="38"/>
      <c r="IY57" s="38"/>
      <c r="IZ57" s="38"/>
      <c r="JA57" s="38"/>
      <c r="JB57" s="38"/>
      <c r="JC57" s="38"/>
      <c r="JD57" s="38"/>
      <c r="JE57" s="38"/>
      <c r="JF57" s="38"/>
      <c r="JG57" s="38"/>
      <c r="JH57" s="38"/>
      <c r="JI57" s="38"/>
      <c r="JJ57" s="38"/>
      <c r="JK57" s="38"/>
      <c r="JL57" s="38"/>
      <c r="JM57" s="38"/>
      <c r="JN57" s="38"/>
      <c r="JO57" s="38"/>
      <c r="JP57" s="38"/>
      <c r="JQ57" s="38"/>
      <c r="JR57" s="38"/>
      <c r="JS57" s="38"/>
      <c r="JT57" s="38"/>
      <c r="JU57" s="38"/>
      <c r="JV57" s="38"/>
      <c r="JW57" s="38"/>
      <c r="JX57" s="38"/>
      <c r="JY57" s="38"/>
      <c r="JZ57" s="38"/>
      <c r="KA57" s="38"/>
      <c r="KB57" s="38"/>
      <c r="KC57" s="38"/>
      <c r="KD57" s="38"/>
      <c r="KE57" s="38"/>
      <c r="KF57" s="38"/>
      <c r="KG57" s="38"/>
      <c r="KH57" s="38"/>
      <c r="KI57" s="38"/>
      <c r="KJ57" s="38"/>
      <c r="KK57" s="38"/>
      <c r="KL57" s="38"/>
      <c r="KM57" s="38"/>
      <c r="KN57" s="38"/>
      <c r="KO57" s="38"/>
      <c r="KP57" s="38"/>
      <c r="KQ57" s="38"/>
      <c r="KR57" s="38"/>
      <c r="KS57" s="38"/>
      <c r="KT57" s="38"/>
      <c r="KU57" s="38"/>
      <c r="KV57" s="38"/>
      <c r="KW57" s="38"/>
      <c r="KX57" s="38"/>
      <c r="KY57" s="38"/>
      <c r="KZ57" s="38"/>
      <c r="LA57" s="38"/>
      <c r="LB57" s="38"/>
      <c r="LC57" s="38"/>
      <c r="LD57" s="38"/>
      <c r="LE57" s="38"/>
      <c r="LF57" s="38"/>
      <c r="LG57" s="38"/>
      <c r="LH57" s="38"/>
      <c r="LI57" s="38"/>
      <c r="LJ57" s="38"/>
      <c r="LK57" s="38"/>
      <c r="LL57" s="38"/>
      <c r="LM57" s="38"/>
      <c r="LN57" s="38"/>
      <c r="LO57" s="38"/>
      <c r="LP57" s="38"/>
      <c r="LQ57" s="38"/>
      <c r="LR57" s="38"/>
      <c r="LS57" s="38"/>
      <c r="LT57" s="38"/>
      <c r="LU57" s="38"/>
      <c r="LV57" s="38"/>
      <c r="LW57" s="38"/>
      <c r="LX57" s="38"/>
      <c r="LY57" s="38"/>
      <c r="LZ57" s="38"/>
      <c r="MA57" s="38"/>
      <c r="MB57" s="38"/>
      <c r="MC57" s="38"/>
      <c r="MD57" s="38"/>
      <c r="ME57" s="38"/>
      <c r="MF57" s="38"/>
      <c r="MG57" s="38"/>
      <c r="MH57" s="38"/>
      <c r="MI57" s="38"/>
      <c r="MJ57" s="38"/>
      <c r="MK57" s="38"/>
      <c r="ML57" s="38"/>
      <c r="MM57" s="38"/>
      <c r="MN57" s="38"/>
      <c r="MO57" s="38"/>
      <c r="MP57" s="38"/>
      <c r="MQ57" s="38"/>
      <c r="MR57" s="38"/>
      <c r="MS57" s="38"/>
      <c r="MT57" s="38"/>
      <c r="MU57" s="38"/>
      <c r="MV57" s="38"/>
      <c r="MW57" s="38"/>
      <c r="MX57" s="38"/>
      <c r="MY57" s="38"/>
      <c r="MZ57" s="38"/>
      <c r="NA57" s="38"/>
      <c r="NB57" s="38"/>
      <c r="NC57" s="38"/>
      <c r="ND57" s="38"/>
      <c r="NE57" s="38"/>
      <c r="NF57" s="38"/>
      <c r="NG57" s="38"/>
      <c r="NH57" s="38"/>
      <c r="NI57" s="38"/>
      <c r="NJ57" s="38"/>
      <c r="NK57" s="38"/>
      <c r="NL57" s="38"/>
      <c r="NM57" s="38"/>
      <c r="NN57" s="38"/>
      <c r="NO57" s="38"/>
      <c r="NP57" s="38"/>
      <c r="NQ57" s="38"/>
      <c r="NR57" s="38"/>
      <c r="NS57" s="38"/>
      <c r="NT57" s="38"/>
      <c r="NU57" s="38"/>
      <c r="NV57" s="38"/>
      <c r="NW57" s="38"/>
      <c r="NX57" s="38"/>
      <c r="NY57" s="38"/>
      <c r="NZ57" s="38"/>
      <c r="OA57" s="38"/>
      <c r="OB57" s="38"/>
      <c r="OC57" s="38"/>
      <c r="OD57" s="38"/>
      <c r="OE57" s="38"/>
      <c r="OF57" s="38"/>
      <c r="OG57" s="38"/>
      <c r="OH57" s="38"/>
      <c r="OI57" s="38"/>
      <c r="OJ57" s="38"/>
      <c r="OK57" s="38"/>
      <c r="OL57" s="38"/>
      <c r="OM57" s="38"/>
      <c r="ON57" s="38"/>
      <c r="OO57" s="38"/>
      <c r="OP57" s="38"/>
      <c r="OQ57" s="38"/>
      <c r="OR57" s="38"/>
      <c r="OS57" s="38"/>
      <c r="OT57" s="38"/>
      <c r="OU57" s="38"/>
      <c r="OV57" s="38"/>
      <c r="OW57" s="38"/>
      <c r="OX57" s="38"/>
      <c r="OY57" s="38"/>
      <c r="OZ57" s="38"/>
      <c r="PA57" s="38"/>
      <c r="PB57" s="38"/>
      <c r="PC57" s="38"/>
      <c r="PD57" s="38"/>
      <c r="PE57" s="38"/>
      <c r="PF57" s="38"/>
      <c r="PG57" s="38"/>
      <c r="PH57" s="38"/>
      <c r="PI57" s="38"/>
      <c r="PJ57" s="38"/>
      <c r="PK57" s="38"/>
      <c r="PL57" s="38"/>
      <c r="PM57" s="38"/>
      <c r="PN57" s="38"/>
      <c r="PO57" s="38"/>
      <c r="PP57" s="38"/>
      <c r="PQ57" s="38"/>
      <c r="PR57" s="38"/>
      <c r="PS57" s="38"/>
      <c r="PT57" s="38"/>
      <c r="PU57" s="38"/>
      <c r="PV57" s="38"/>
      <c r="PW57" s="38"/>
      <c r="PX57" s="38"/>
      <c r="PY57" s="38"/>
      <c r="PZ57" s="38"/>
      <c r="QA57" s="38"/>
      <c r="QB57" s="38"/>
      <c r="QC57" s="38"/>
      <c r="QD57" s="38"/>
      <c r="QE57" s="38"/>
      <c r="QF57" s="38"/>
      <c r="QG57" s="38"/>
      <c r="QH57" s="38"/>
      <c r="QI57" s="38"/>
      <c r="QJ57" s="38"/>
      <c r="QK57" s="38"/>
      <c r="QL57" s="38"/>
      <c r="QM57" s="38"/>
      <c r="QN57" s="38"/>
      <c r="QO57" s="38"/>
      <c r="QP57" s="38"/>
      <c r="QQ57" s="38"/>
      <c r="QR57" s="38"/>
      <c r="QS57" s="38"/>
      <c r="QT57" s="38"/>
      <c r="QU57" s="38"/>
      <c r="QV57" s="38"/>
      <c r="QW57" s="38"/>
      <c r="QX57" s="38"/>
      <c r="QY57" s="38"/>
      <c r="QZ57" s="38"/>
      <c r="RA57" s="38"/>
      <c r="RB57" s="38"/>
      <c r="RC57" s="38"/>
      <c r="RD57" s="38"/>
      <c r="RE57" s="38"/>
      <c r="RF57" s="38"/>
      <c r="RG57" s="38"/>
      <c r="RH57" s="38"/>
      <c r="RI57" s="38"/>
      <c r="RJ57" s="38"/>
      <c r="RK57" s="38"/>
      <c r="RL57" s="38"/>
      <c r="RM57" s="38"/>
      <c r="RN57" s="38"/>
      <c r="RO57" s="38"/>
      <c r="RP57" s="38"/>
      <c r="RQ57" s="38"/>
      <c r="RR57" s="38"/>
      <c r="RS57" s="38"/>
      <c r="RT57" s="38"/>
      <c r="RU57" s="38"/>
      <c r="RV57" s="38"/>
      <c r="RW57" s="38"/>
      <c r="RX57" s="38"/>
      <c r="RY57" s="38"/>
      <c r="RZ57" s="38"/>
      <c r="SA57" s="38"/>
      <c r="SB57" s="38"/>
      <c r="SC57" s="38"/>
      <c r="SD57" s="38"/>
      <c r="SE57" s="38"/>
      <c r="SF57" s="38"/>
      <c r="SG57" s="38"/>
      <c r="SH57" s="38"/>
      <c r="SI57" s="38"/>
      <c r="SJ57" s="38"/>
      <c r="SK57" s="38"/>
      <c r="SL57" s="38"/>
      <c r="SM57" s="38"/>
      <c r="SN57" s="38"/>
      <c r="SO57" s="38"/>
      <c r="SP57" s="38"/>
      <c r="SQ57" s="38"/>
      <c r="SR57" s="38"/>
      <c r="SS57" s="38"/>
      <c r="ST57" s="38"/>
      <c r="SU57" s="38"/>
      <c r="SV57" s="38"/>
      <c r="SW57" s="38"/>
      <c r="SX57" s="38"/>
      <c r="SY57" s="38"/>
      <c r="SZ57" s="38"/>
      <c r="TA57" s="38"/>
      <c r="TB57" s="38"/>
      <c r="TC57" s="38"/>
      <c r="TD57" s="38"/>
      <c r="TE57" s="38"/>
      <c r="TF57" s="38"/>
      <c r="TG57" s="38"/>
      <c r="TH57" s="38"/>
      <c r="TI57" s="38"/>
      <c r="TJ57" s="38"/>
      <c r="TK57" s="38"/>
      <c r="TL57" s="38"/>
      <c r="TM57" s="38"/>
      <c r="TN57" s="38"/>
      <c r="TO57" s="38"/>
      <c r="TP57" s="38"/>
      <c r="TQ57" s="38"/>
      <c r="TR57" s="38"/>
      <c r="TS57" s="38"/>
      <c r="TT57" s="38"/>
      <c r="TU57" s="38"/>
      <c r="TV57" s="38"/>
      <c r="TW57" s="38"/>
      <c r="TX57" s="38"/>
      <c r="TY57" s="38"/>
      <c r="TZ57" s="38"/>
      <c r="UA57" s="38"/>
      <c r="UB57" s="38"/>
      <c r="UC57" s="38"/>
      <c r="UD57" s="38"/>
      <c r="UE57" s="38"/>
      <c r="UF57" s="38"/>
      <c r="UG57" s="38"/>
      <c r="UH57" s="38"/>
      <c r="UI57" s="38"/>
      <c r="UJ57" s="38"/>
      <c r="UK57" s="38"/>
      <c r="UL57" s="38"/>
      <c r="UM57" s="38"/>
      <c r="UN57" s="38"/>
      <c r="UO57" s="38"/>
      <c r="UP57" s="38"/>
      <c r="UQ57" s="38"/>
      <c r="UR57" s="38"/>
      <c r="US57" s="38"/>
      <c r="UT57" s="38"/>
      <c r="UU57" s="38"/>
      <c r="UV57" s="38"/>
      <c r="UW57" s="38"/>
      <c r="UX57" s="38"/>
      <c r="UY57" s="38"/>
      <c r="UZ57" s="38"/>
      <c r="VA57" s="38"/>
      <c r="VB57" s="38"/>
      <c r="VC57" s="38"/>
      <c r="VD57" s="38"/>
      <c r="VE57" s="38"/>
      <c r="VF57" s="38"/>
      <c r="VG57" s="38"/>
      <c r="VH57" s="38"/>
      <c r="VI57" s="38"/>
      <c r="VJ57" s="38"/>
      <c r="VK57" s="38"/>
      <c r="VL57" s="38"/>
      <c r="VM57" s="38"/>
      <c r="VN57" s="38"/>
      <c r="VO57" s="38"/>
      <c r="VP57" s="38"/>
      <c r="VQ57" s="38"/>
      <c r="VR57" s="38"/>
      <c r="VS57" s="38"/>
      <c r="VT57" s="38"/>
      <c r="VU57" s="38"/>
      <c r="VV57" s="38"/>
      <c r="VW57" s="38"/>
      <c r="VX57" s="38"/>
      <c r="VY57" s="38"/>
      <c r="VZ57" s="38"/>
      <c r="WA57" s="38"/>
      <c r="WB57" s="38"/>
      <c r="WC57" s="38"/>
      <c r="WD57" s="38"/>
      <c r="WE57" s="38"/>
      <c r="WF57" s="38"/>
      <c r="WG57" s="38"/>
      <c r="WH57" s="38"/>
      <c r="WI57" s="38"/>
      <c r="WJ57" s="38"/>
      <c r="WK57" s="38"/>
      <c r="WL57" s="38"/>
      <c r="WM57" s="38"/>
      <c r="WN57" s="38"/>
      <c r="WO57" s="38"/>
      <c r="WP57" s="38"/>
      <c r="WQ57" s="38"/>
      <c r="WR57" s="38"/>
      <c r="WS57" s="38"/>
      <c r="WT57" s="38"/>
      <c r="WU57" s="38"/>
      <c r="WV57" s="38"/>
      <c r="WW57" s="38"/>
      <c r="WX57" s="38"/>
      <c r="WY57" s="38"/>
      <c r="WZ57" s="38"/>
      <c r="XA57" s="38"/>
      <c r="XB57" s="38"/>
      <c r="XC57" s="38"/>
      <c r="XD57" s="38"/>
      <c r="XE57" s="38"/>
      <c r="XF57" s="38"/>
      <c r="XG57" s="38"/>
      <c r="XH57" s="38"/>
      <c r="XI57" s="38"/>
      <c r="XJ57" s="38"/>
      <c r="XK57" s="38"/>
      <c r="XL57" s="38"/>
      <c r="XM57" s="38"/>
      <c r="XN57" s="38"/>
      <c r="XO57" s="38"/>
      <c r="XP57" s="38"/>
      <c r="XQ57" s="38"/>
      <c r="XR57" s="38"/>
      <c r="XS57" s="38"/>
      <c r="XT57" s="38"/>
      <c r="XU57" s="38"/>
      <c r="XV57" s="38"/>
      <c r="XW57" s="38"/>
      <c r="XX57" s="38"/>
      <c r="XY57" s="38"/>
      <c r="XZ57" s="38"/>
      <c r="YA57" s="38"/>
      <c r="YB57" s="38"/>
      <c r="YC57" s="38"/>
      <c r="YD57" s="38"/>
      <c r="YE57" s="38"/>
      <c r="YF57" s="38"/>
      <c r="YG57" s="38"/>
      <c r="YH57" s="38"/>
      <c r="YI57" s="38"/>
      <c r="YJ57" s="38"/>
      <c r="YK57" s="38"/>
      <c r="YL57" s="38"/>
      <c r="YM57" s="38"/>
      <c r="YN57" s="38"/>
      <c r="YO57" s="38"/>
      <c r="YP57" s="38"/>
      <c r="YQ57" s="38"/>
      <c r="YR57" s="38"/>
      <c r="YS57" s="38"/>
      <c r="YT57" s="38"/>
      <c r="YU57" s="38"/>
      <c r="YV57" s="38"/>
      <c r="YW57" s="38"/>
      <c r="YX57" s="38"/>
      <c r="YY57" s="38"/>
      <c r="YZ57" s="38"/>
      <c r="ZA57" s="38"/>
      <c r="ZB57" s="38"/>
      <c r="ZC57" s="38"/>
      <c r="ZD57" s="38"/>
      <c r="ZE57" s="38"/>
      <c r="ZF57" s="38"/>
      <c r="ZG57" s="38"/>
      <c r="ZH57" s="38"/>
      <c r="ZI57" s="38"/>
      <c r="ZJ57" s="38"/>
      <c r="ZK57" s="38"/>
      <c r="ZL57" s="38"/>
      <c r="ZM57" s="38"/>
      <c r="ZN57" s="38"/>
      <c r="ZO57" s="38"/>
      <c r="ZP57" s="38"/>
      <c r="ZQ57" s="38"/>
      <c r="ZR57" s="38"/>
      <c r="ZS57" s="38"/>
      <c r="ZT57" s="38"/>
      <c r="ZU57" s="38"/>
      <c r="ZV57" s="38"/>
      <c r="ZW57" s="38"/>
      <c r="ZX57" s="38"/>
      <c r="ZY57" s="38"/>
      <c r="ZZ57" s="38"/>
      <c r="AAA57" s="38"/>
      <c r="AAB57" s="38"/>
      <c r="AAC57" s="38"/>
      <c r="AAD57" s="38"/>
      <c r="AAE57" s="38"/>
      <c r="AAF57" s="38"/>
      <c r="AAG57" s="38"/>
      <c r="AAH57" s="38"/>
      <c r="AAI57" s="38"/>
      <c r="AAJ57" s="38"/>
      <c r="AAK57" s="38"/>
      <c r="AAL57" s="38"/>
      <c r="AAM57" s="38"/>
      <c r="AAN57" s="38"/>
      <c r="AAO57" s="38"/>
      <c r="AAP57" s="38"/>
      <c r="AAQ57" s="38"/>
      <c r="AAR57" s="38"/>
      <c r="AAS57" s="38"/>
      <c r="AAT57" s="38"/>
      <c r="AAU57" s="38"/>
      <c r="AAV57" s="38"/>
      <c r="AAW57" s="38"/>
      <c r="AAX57" s="38"/>
      <c r="AAY57" s="38"/>
      <c r="AAZ57" s="38"/>
      <c r="ABA57" s="38"/>
      <c r="ABB57" s="38"/>
      <c r="ABC57" s="38"/>
      <c r="ABD57" s="38"/>
      <c r="ABE57" s="38"/>
      <c r="ABF57" s="38"/>
      <c r="ABG57" s="38"/>
      <c r="ABH57" s="38"/>
      <c r="ABI57" s="38"/>
      <c r="ABJ57" s="38"/>
      <c r="ABK57" s="38"/>
      <c r="ABL57" s="38"/>
      <c r="ABM57" s="38"/>
      <c r="ABN57" s="38"/>
      <c r="ABO57" s="38"/>
      <c r="ABP57" s="38"/>
      <c r="ABQ57" s="38"/>
      <c r="ABR57" s="38"/>
      <c r="ABS57" s="38"/>
      <c r="ABT57" s="38"/>
      <c r="ABU57" s="38"/>
      <c r="ABV57" s="38"/>
      <c r="ABW57" s="38"/>
      <c r="ABX57" s="38"/>
      <c r="ABY57" s="38"/>
      <c r="ABZ57" s="38"/>
      <c r="ACA57" s="38"/>
      <c r="ACB57" s="38"/>
      <c r="ACC57" s="38"/>
      <c r="ACD57" s="38"/>
      <c r="ACE57" s="38"/>
      <c r="ACF57" s="38"/>
      <c r="ACG57" s="38"/>
      <c r="ACH57" s="38"/>
      <c r="ACI57" s="38"/>
      <c r="ACJ57" s="38"/>
      <c r="ACK57" s="38"/>
      <c r="ACL57" s="38"/>
      <c r="ACM57" s="38"/>
      <c r="ACN57" s="38"/>
      <c r="ACO57" s="38"/>
      <c r="ACP57" s="38"/>
      <c r="ACQ57" s="38"/>
      <c r="ACR57" s="38"/>
      <c r="ACS57" s="38"/>
      <c r="ACT57" s="38"/>
      <c r="ACU57" s="38"/>
      <c r="ACV57" s="38"/>
      <c r="ACW57" s="38"/>
      <c r="ACX57" s="38"/>
      <c r="ACY57" s="38"/>
      <c r="ACZ57" s="38"/>
      <c r="ADA57" s="38"/>
      <c r="ADB57" s="38"/>
      <c r="ADC57" s="38"/>
      <c r="ADD57" s="38"/>
      <c r="ADE57" s="38"/>
      <c r="ADF57" s="38"/>
      <c r="ADG57" s="38"/>
      <c r="ADH57" s="38"/>
      <c r="ADI57" s="38"/>
      <c r="ADJ57" s="38"/>
      <c r="ADK57" s="38"/>
      <c r="ADL57" s="38"/>
      <c r="ADM57" s="38"/>
      <c r="ADN57" s="38"/>
      <c r="ADO57" s="38"/>
      <c r="ADP57" s="38"/>
      <c r="ADQ57" s="38"/>
      <c r="ADR57" s="38"/>
      <c r="ADS57" s="38"/>
      <c r="ADT57" s="38"/>
      <c r="ADU57" s="38"/>
      <c r="ADV57" s="38"/>
      <c r="ADW57" s="38"/>
      <c r="ADX57" s="38"/>
      <c r="ADY57" s="38"/>
      <c r="ADZ57" s="38"/>
      <c r="AEA57" s="38"/>
      <c r="AEB57" s="38"/>
      <c r="AEC57" s="38"/>
      <c r="AED57" s="38"/>
      <c r="AEE57" s="38"/>
      <c r="AEF57" s="38"/>
      <c r="AEG57" s="38"/>
      <c r="AEH57" s="38"/>
      <c r="AEI57" s="38"/>
      <c r="AEJ57" s="38"/>
      <c r="AEK57" s="38"/>
      <c r="AEL57" s="38"/>
      <c r="AEM57" s="38"/>
      <c r="AEN57" s="38"/>
      <c r="AEO57" s="38"/>
      <c r="AEP57" s="38"/>
      <c r="AEQ57" s="38"/>
      <c r="AER57" s="38"/>
      <c r="AES57" s="38"/>
      <c r="AET57" s="38"/>
      <c r="AEU57" s="38"/>
      <c r="AEV57" s="38"/>
      <c r="AEW57" s="38"/>
      <c r="AEX57" s="38"/>
      <c r="AEY57" s="38"/>
      <c r="AEZ57" s="38"/>
      <c r="AFA57" s="38"/>
      <c r="AFB57" s="38"/>
      <c r="AFC57" s="38"/>
      <c r="AFD57" s="38"/>
      <c r="AFE57" s="38"/>
      <c r="AFF57" s="38"/>
      <c r="AFG57" s="38"/>
      <c r="AFH57" s="38"/>
      <c r="AFI57" s="38"/>
      <c r="AFJ57" s="38"/>
      <c r="AFK57" s="38"/>
      <c r="AFL57" s="38"/>
      <c r="AFM57" s="38"/>
      <c r="AFN57" s="38"/>
      <c r="AFO57" s="38"/>
      <c r="AFP57" s="38"/>
      <c r="AFQ57" s="38"/>
      <c r="AFR57" s="38"/>
      <c r="AFS57" s="38"/>
      <c r="AFT57" s="38"/>
      <c r="AFU57" s="38"/>
      <c r="AFV57" s="38"/>
      <c r="AFW57" s="38"/>
      <c r="AFX57" s="38"/>
      <c r="AFY57" s="38"/>
      <c r="AFZ57" s="38"/>
      <c r="AGA57" s="38"/>
      <c r="AGB57" s="38"/>
      <c r="AGC57" s="38"/>
      <c r="AGD57" s="38"/>
      <c r="AGE57" s="38"/>
      <c r="AGF57" s="38"/>
      <c r="AGG57" s="38"/>
      <c r="AGH57" s="38"/>
      <c r="AGI57" s="38"/>
      <c r="AGJ57" s="38"/>
      <c r="AGK57" s="38"/>
      <c r="AGL57" s="38"/>
      <c r="AGM57" s="38"/>
      <c r="AGN57" s="38"/>
      <c r="AGO57" s="38"/>
      <c r="AGP57" s="38"/>
      <c r="AGQ57" s="38"/>
      <c r="AGR57" s="38"/>
      <c r="AGS57" s="38"/>
      <c r="AGT57" s="38"/>
      <c r="AGU57" s="38"/>
      <c r="AGV57" s="38"/>
      <c r="AGW57" s="38"/>
      <c r="AGX57" s="38"/>
      <c r="AGY57" s="38"/>
      <c r="AGZ57" s="38"/>
      <c r="AHA57" s="38"/>
      <c r="AHB57" s="38"/>
      <c r="AHC57" s="38"/>
      <c r="AHD57" s="38"/>
      <c r="AHE57" s="38"/>
      <c r="AHF57" s="38"/>
      <c r="AHG57" s="38"/>
      <c r="AHH57" s="38"/>
      <c r="AHI57" s="38"/>
      <c r="AHJ57" s="38"/>
      <c r="AHK57" s="38"/>
      <c r="AHL57" s="38"/>
      <c r="AHM57" s="38"/>
      <c r="AHN57" s="38"/>
      <c r="AHO57" s="38"/>
      <c r="AHP57" s="38"/>
      <c r="AHQ57" s="38"/>
      <c r="AHR57" s="38"/>
      <c r="AHS57" s="38"/>
      <c r="AHT57" s="38"/>
      <c r="AHU57" s="38"/>
      <c r="AHV57" s="38"/>
      <c r="AHW57" s="38"/>
      <c r="AHX57" s="38"/>
      <c r="AHY57" s="38"/>
      <c r="AHZ57" s="38"/>
      <c r="AIA57" s="38"/>
      <c r="AIB57" s="38"/>
      <c r="AIC57" s="38"/>
      <c r="AID57" s="38"/>
      <c r="AIE57" s="38"/>
      <c r="AIF57" s="38"/>
      <c r="AIG57" s="38"/>
      <c r="AIH57" s="38"/>
      <c r="AII57" s="38"/>
      <c r="AIJ57" s="38"/>
      <c r="AIK57" s="38"/>
      <c r="AIL57" s="38"/>
      <c r="AIM57" s="38"/>
      <c r="AIN57" s="38"/>
      <c r="AIO57" s="38"/>
      <c r="AIP57" s="38"/>
      <c r="AIQ57" s="38"/>
      <c r="AIR57" s="38"/>
      <c r="AIS57" s="38"/>
      <c r="AIT57" s="38"/>
      <c r="AIU57" s="38"/>
      <c r="AIV57" s="38"/>
      <c r="AIW57" s="38"/>
      <c r="AIX57" s="38"/>
      <c r="AIY57" s="38"/>
      <c r="AIZ57" s="38"/>
      <c r="AJA57" s="38"/>
      <c r="AJB57" s="38"/>
      <c r="AJC57" s="38"/>
      <c r="AJD57" s="38"/>
      <c r="AJE57" s="38"/>
      <c r="AJF57" s="38"/>
      <c r="AJG57" s="38"/>
      <c r="AJH57" s="38"/>
      <c r="AJI57" s="38"/>
      <c r="AJJ57" s="38"/>
      <c r="AJK57" s="38"/>
      <c r="AJL57" s="38"/>
      <c r="AJM57" s="38"/>
      <c r="AJN57" s="38"/>
      <c r="AJO57" s="38"/>
      <c r="AJP57" s="38"/>
      <c r="AJQ57" s="38"/>
      <c r="AJR57" s="38"/>
      <c r="AJS57" s="38"/>
      <c r="AJT57" s="38"/>
      <c r="AJU57" s="38"/>
      <c r="AJV57" s="38"/>
      <c r="AJW57" s="38"/>
      <c r="AJX57" s="38"/>
      <c r="AJY57" s="38"/>
      <c r="AJZ57" s="38"/>
      <c r="AKA57" s="38"/>
      <c r="AKB57" s="38"/>
      <c r="AKC57" s="38"/>
      <c r="AKD57" s="38"/>
      <c r="AKE57" s="38"/>
      <c r="AKF57" s="38"/>
      <c r="AKG57" s="38"/>
      <c r="AKH57" s="38"/>
      <c r="AKI57" s="38"/>
      <c r="AKJ57" s="38"/>
      <c r="AKK57" s="38"/>
      <c r="AKL57" s="38"/>
      <c r="AKM57" s="38"/>
      <c r="AKN57" s="38"/>
      <c r="AKO57" s="38"/>
      <c r="AKP57" s="38"/>
      <c r="AKQ57" s="38"/>
      <c r="AKR57" s="38"/>
      <c r="AKS57" s="38"/>
      <c r="AKT57" s="38"/>
      <c r="AKU57" s="38"/>
      <c r="AKV57" s="38"/>
      <c r="AKW57" s="38"/>
      <c r="AKX57" s="38"/>
      <c r="AKY57" s="38"/>
      <c r="AKZ57" s="38"/>
      <c r="ALA57" s="38"/>
      <c r="ALB57" s="38"/>
      <c r="ALC57" s="38"/>
      <c r="ALD57" s="38"/>
      <c r="ALE57" s="38"/>
      <c r="ALF57" s="38"/>
      <c r="ALG57" s="38"/>
      <c r="ALH57" s="38"/>
      <c r="ALI57" s="38"/>
      <c r="ALJ57" s="38"/>
      <c r="ALK57" s="38"/>
      <c r="ALL57" s="38"/>
      <c r="ALM57" s="38"/>
      <c r="ALN57" s="38"/>
      <c r="ALO57" s="38"/>
      <c r="ALP57" s="38"/>
      <c r="ALQ57" s="38"/>
      <c r="ALR57" s="38"/>
      <c r="ALS57" s="38"/>
      <c r="ALT57" s="38"/>
      <c r="ALU57" s="38"/>
      <c r="ALV57" s="38"/>
      <c r="ALW57" s="38"/>
      <c r="ALX57" s="38"/>
      <c r="ALY57" s="38"/>
      <c r="ALZ57" s="38"/>
      <c r="AMA57" s="38"/>
      <c r="AMB57" s="38"/>
      <c r="AMC57" s="38"/>
      <c r="AMD57" s="38"/>
      <c r="AME57" s="38"/>
      <c r="AMF57" s="38"/>
      <c r="AMG57" s="38"/>
      <c r="AMH57" s="38"/>
      <c r="AMI57" s="38"/>
      <c r="AMJ57" s="38"/>
      <c r="AMK57" s="38"/>
      <c r="AML57" s="38"/>
      <c r="AMM57" s="38"/>
      <c r="AMN57" s="38"/>
      <c r="AMO57" s="38"/>
      <c r="AMP57" s="38"/>
      <c r="AMQ57" s="38"/>
      <c r="AMR57" s="38"/>
      <c r="AMS57" s="38"/>
      <c r="AMT57" s="38"/>
      <c r="AMU57" s="38"/>
      <c r="AMV57" s="38"/>
      <c r="AMW57" s="38"/>
      <c r="AMX57" s="38"/>
      <c r="AMY57" s="38"/>
      <c r="AMZ57" s="38"/>
      <c r="ANA57" s="38"/>
      <c r="ANB57" s="38"/>
      <c r="ANC57" s="38"/>
      <c r="AND57" s="38"/>
      <c r="ANE57" s="38"/>
      <c r="ANF57" s="38"/>
      <c r="ANG57" s="38"/>
      <c r="ANH57" s="38"/>
      <c r="ANI57" s="38"/>
      <c r="ANJ57" s="38"/>
      <c r="ANK57" s="38"/>
      <c r="ANL57" s="38"/>
      <c r="ANM57" s="38"/>
      <c r="ANN57" s="38"/>
      <c r="ANO57" s="38"/>
      <c r="ANP57" s="38"/>
      <c r="ANQ57" s="38"/>
      <c r="ANR57" s="38"/>
      <c r="ANS57" s="38"/>
      <c r="ANT57" s="38"/>
      <c r="ANU57" s="38"/>
      <c r="ANV57" s="38"/>
      <c r="ANW57" s="38"/>
      <c r="ANX57" s="38"/>
      <c r="ANY57" s="38"/>
      <c r="ANZ57" s="38"/>
      <c r="AOA57" s="38"/>
      <c r="AOB57" s="38"/>
      <c r="AOC57" s="38"/>
      <c r="AOD57" s="38"/>
      <c r="AOE57" s="38"/>
      <c r="AOF57" s="38"/>
      <c r="AOG57" s="38"/>
      <c r="AOH57" s="38"/>
      <c r="AOI57" s="38"/>
      <c r="AOJ57" s="38"/>
      <c r="AOK57" s="38"/>
      <c r="AOL57" s="38"/>
      <c r="AOM57" s="38"/>
      <c r="AON57" s="38"/>
      <c r="AOO57" s="38"/>
      <c r="AOP57" s="38"/>
      <c r="AOQ57" s="38"/>
      <c r="AOR57" s="38"/>
      <c r="AOS57" s="38"/>
      <c r="AOT57" s="38"/>
      <c r="AOU57" s="38"/>
      <c r="AOV57" s="38"/>
      <c r="AOW57" s="38"/>
      <c r="AOX57" s="38"/>
      <c r="AOY57" s="38"/>
      <c r="AOZ57" s="38"/>
      <c r="APA57" s="38"/>
      <c r="APB57" s="38"/>
      <c r="APC57" s="38"/>
      <c r="APD57" s="38"/>
      <c r="APE57" s="38"/>
      <c r="APF57" s="38"/>
      <c r="APG57" s="38"/>
      <c r="APH57" s="38"/>
      <c r="API57" s="38"/>
      <c r="APJ57" s="38"/>
      <c r="APK57" s="38"/>
      <c r="APL57" s="38"/>
      <c r="APM57" s="38"/>
      <c r="APN57" s="38"/>
      <c r="APO57" s="38"/>
      <c r="APP57" s="38"/>
      <c r="APQ57" s="38"/>
      <c r="APR57" s="38"/>
      <c r="APS57" s="38"/>
      <c r="APT57" s="38"/>
      <c r="APU57" s="38"/>
      <c r="APV57" s="38"/>
      <c r="APW57" s="38"/>
      <c r="APX57" s="38"/>
      <c r="APY57" s="38"/>
      <c r="APZ57" s="38"/>
      <c r="AQA57" s="38"/>
      <c r="AQB57" s="38"/>
      <c r="AQC57" s="38"/>
      <c r="AQD57" s="38"/>
      <c r="AQE57" s="38"/>
      <c r="AQF57" s="38"/>
      <c r="AQG57" s="38"/>
      <c r="AQH57" s="38"/>
      <c r="AQI57" s="38"/>
      <c r="AQJ57" s="38"/>
      <c r="AQK57" s="38"/>
      <c r="AQL57" s="38"/>
      <c r="AQM57" s="38"/>
      <c r="AQN57" s="38"/>
      <c r="AQO57" s="38"/>
      <c r="AQP57" s="38"/>
      <c r="AQQ57" s="38"/>
      <c r="AQR57" s="38"/>
      <c r="AQS57" s="38"/>
      <c r="AQT57" s="38"/>
      <c r="AQU57" s="38"/>
      <c r="AQV57" s="38"/>
      <c r="AQW57" s="38"/>
      <c r="AQX57" s="38"/>
      <c r="AQY57" s="38"/>
      <c r="AQZ57" s="38"/>
      <c r="ARA57" s="38"/>
      <c r="ARB57" s="38"/>
      <c r="ARC57" s="38"/>
      <c r="ARD57" s="38"/>
      <c r="ARE57" s="38"/>
      <c r="ARF57" s="38"/>
      <c r="ARG57" s="38"/>
      <c r="ARH57" s="38"/>
      <c r="ARI57" s="38"/>
      <c r="ARJ57" s="38"/>
      <c r="ARK57" s="38"/>
      <c r="ARL57" s="38"/>
      <c r="ARM57" s="38"/>
      <c r="ARN57" s="38"/>
      <c r="ARO57" s="38"/>
      <c r="ARP57" s="38"/>
      <c r="ARQ57" s="38"/>
      <c r="ARR57" s="38"/>
      <c r="ARS57" s="38"/>
      <c r="ART57" s="38"/>
      <c r="ARU57" s="38"/>
      <c r="ARV57" s="38"/>
      <c r="ARW57" s="38"/>
      <c r="ARX57" s="38"/>
      <c r="ARY57" s="38"/>
      <c r="ARZ57" s="38"/>
      <c r="ASA57" s="38"/>
      <c r="ASB57" s="38"/>
      <c r="ASC57" s="38"/>
      <c r="ASD57" s="38"/>
      <c r="ASE57" s="38"/>
      <c r="ASF57" s="38"/>
      <c r="ASG57" s="38"/>
      <c r="ASH57" s="38"/>
      <c r="ASI57" s="38"/>
      <c r="ASJ57" s="38"/>
      <c r="ASK57" s="38"/>
      <c r="ASL57" s="38"/>
      <c r="ASM57" s="38"/>
      <c r="ASN57" s="38"/>
      <c r="ASO57" s="38"/>
      <c r="ASP57" s="38"/>
      <c r="ASQ57" s="38"/>
      <c r="ASR57" s="38"/>
      <c r="ASS57" s="38"/>
      <c r="AST57" s="38"/>
      <c r="ASU57" s="38"/>
      <c r="ASV57" s="38"/>
      <c r="ASW57" s="38"/>
      <c r="ASX57" s="38"/>
      <c r="ASY57" s="38"/>
      <c r="ASZ57" s="38"/>
      <c r="ATA57" s="38"/>
      <c r="ATB57" s="38"/>
      <c r="ATC57" s="38"/>
      <c r="ATD57" s="38"/>
      <c r="ATE57" s="38"/>
      <c r="ATF57" s="38"/>
      <c r="ATG57" s="38"/>
      <c r="ATH57" s="38"/>
      <c r="ATI57" s="38"/>
      <c r="ATJ57" s="38"/>
      <c r="ATK57" s="38"/>
      <c r="ATL57" s="38"/>
      <c r="ATM57" s="38"/>
      <c r="ATN57" s="38"/>
      <c r="ATO57" s="38"/>
      <c r="ATP57" s="38"/>
      <c r="ATQ57" s="38"/>
      <c r="ATR57" s="38"/>
      <c r="ATS57" s="38"/>
      <c r="ATT57" s="38"/>
      <c r="ATU57" s="38"/>
      <c r="ATV57" s="38"/>
      <c r="ATW57" s="38"/>
      <c r="ATX57" s="38"/>
      <c r="ATY57" s="38"/>
      <c r="ATZ57" s="38"/>
      <c r="AUA57" s="38"/>
      <c r="AUB57" s="38"/>
      <c r="AUC57" s="38"/>
      <c r="AUD57" s="38"/>
      <c r="AUE57" s="38"/>
      <c r="AUF57" s="38"/>
      <c r="AUG57" s="38"/>
      <c r="AUH57" s="38"/>
      <c r="AUI57" s="38"/>
      <c r="AUJ57" s="38"/>
      <c r="AUK57" s="38"/>
      <c r="AUL57" s="38"/>
      <c r="AUM57" s="38"/>
      <c r="AUN57" s="38"/>
      <c r="AUO57" s="38"/>
      <c r="AUP57" s="38"/>
      <c r="AUQ57" s="38"/>
      <c r="AUR57" s="38"/>
      <c r="AUS57" s="38"/>
      <c r="AUT57" s="38"/>
      <c r="AUU57" s="38"/>
      <c r="AUV57" s="38"/>
      <c r="AUW57" s="38"/>
      <c r="AUX57" s="38"/>
      <c r="AUY57" s="38"/>
      <c r="AUZ57" s="38"/>
      <c r="AVA57" s="38"/>
      <c r="AVB57" s="38"/>
      <c r="AVC57" s="38"/>
      <c r="AVD57" s="38"/>
      <c r="AVE57" s="38"/>
      <c r="AVF57" s="38"/>
      <c r="AVG57" s="38"/>
      <c r="AVH57" s="38"/>
      <c r="AVI57" s="38"/>
      <c r="AVJ57" s="38"/>
      <c r="AVK57" s="38"/>
      <c r="AVL57" s="38"/>
      <c r="AVM57" s="38"/>
      <c r="AVN57" s="38"/>
      <c r="AVO57" s="38"/>
      <c r="AVP57" s="38"/>
      <c r="AVQ57" s="38"/>
      <c r="AVR57" s="38"/>
      <c r="AVS57" s="38"/>
      <c r="AVT57" s="38"/>
      <c r="AVU57" s="38"/>
      <c r="AVV57" s="38"/>
      <c r="AVW57" s="38"/>
      <c r="AVX57" s="38"/>
      <c r="AVY57" s="38"/>
      <c r="AVZ57" s="38"/>
      <c r="AWA57" s="38"/>
      <c r="AWB57" s="38"/>
      <c r="AWC57" s="38"/>
      <c r="AWD57" s="38"/>
      <c r="AWE57" s="38"/>
      <c r="AWF57" s="38"/>
      <c r="AWG57" s="38"/>
      <c r="AWH57" s="38"/>
      <c r="AWI57" s="38"/>
      <c r="AWJ57" s="38"/>
      <c r="AWK57" s="38"/>
      <c r="AWL57" s="38"/>
      <c r="AWM57" s="38"/>
      <c r="AWN57" s="38"/>
      <c r="AWO57" s="38"/>
      <c r="AWP57" s="38"/>
      <c r="AWQ57" s="38"/>
      <c r="AWR57" s="38"/>
      <c r="AWS57" s="38"/>
      <c r="AWT57" s="38"/>
      <c r="AWU57" s="38"/>
      <c r="AWV57" s="38"/>
      <c r="AWW57" s="38"/>
      <c r="AWX57" s="38"/>
      <c r="AWY57" s="38"/>
      <c r="AWZ57" s="38"/>
      <c r="AXA57" s="38"/>
      <c r="AXB57" s="38"/>
      <c r="AXC57" s="38"/>
      <c r="AXD57" s="38"/>
      <c r="AXE57" s="38"/>
      <c r="AXF57" s="38"/>
      <c r="AXG57" s="38"/>
      <c r="AXH57" s="38"/>
      <c r="AXI57" s="38"/>
      <c r="AXJ57" s="38"/>
      <c r="AXK57" s="38"/>
      <c r="AXL57" s="38"/>
      <c r="AXM57" s="38"/>
      <c r="AXN57" s="38"/>
      <c r="AXO57" s="38"/>
      <c r="AXP57" s="38"/>
      <c r="AXQ57" s="38"/>
      <c r="AXR57" s="38"/>
      <c r="AXS57" s="38"/>
      <c r="AXT57" s="38"/>
      <c r="AXU57" s="38"/>
      <c r="AXV57" s="38"/>
      <c r="AXW57" s="38"/>
      <c r="AXX57" s="38"/>
      <c r="AXY57" s="38"/>
      <c r="AXZ57" s="38"/>
      <c r="AYA57" s="38"/>
      <c r="AYB57" s="38"/>
      <c r="AYC57" s="38"/>
      <c r="AYD57" s="38"/>
      <c r="AYE57" s="38"/>
      <c r="AYF57" s="38"/>
      <c r="AYG57" s="38"/>
      <c r="AYH57" s="38"/>
      <c r="AYI57" s="38"/>
      <c r="AYJ57" s="38"/>
      <c r="AYK57" s="38"/>
      <c r="AYL57" s="38"/>
      <c r="AYM57" s="38"/>
      <c r="AYN57" s="38"/>
      <c r="AYO57" s="38"/>
      <c r="AYP57" s="38"/>
      <c r="AYQ57" s="38"/>
      <c r="AYR57" s="38"/>
      <c r="AYS57" s="38"/>
      <c r="AYT57" s="38"/>
      <c r="AYU57" s="38"/>
      <c r="AYV57" s="38"/>
      <c r="AYW57" s="38"/>
      <c r="AYX57" s="38"/>
      <c r="AYY57" s="38"/>
      <c r="AYZ57" s="38"/>
      <c r="AZA57" s="38"/>
      <c r="AZB57" s="38"/>
      <c r="AZC57" s="38"/>
      <c r="AZD57" s="38"/>
      <c r="AZE57" s="38"/>
      <c r="AZF57" s="38"/>
      <c r="AZG57" s="38"/>
      <c r="AZH57" s="38"/>
      <c r="AZI57" s="38"/>
      <c r="AZJ57" s="38"/>
      <c r="AZK57" s="38"/>
      <c r="AZL57" s="38"/>
      <c r="AZM57" s="38"/>
      <c r="AZN57" s="38"/>
      <c r="AZO57" s="38"/>
      <c r="AZP57" s="38"/>
      <c r="AZQ57" s="38"/>
      <c r="AZR57" s="38"/>
      <c r="AZS57" s="38"/>
      <c r="AZT57" s="38"/>
      <c r="AZU57" s="38"/>
      <c r="AZV57" s="38"/>
      <c r="AZW57" s="38"/>
      <c r="AZX57" s="38"/>
      <c r="AZY57" s="38"/>
      <c r="AZZ57" s="38"/>
      <c r="BAA57" s="38"/>
      <c r="BAB57" s="38"/>
      <c r="BAC57" s="38"/>
      <c r="BAD57" s="38"/>
      <c r="BAE57" s="38"/>
      <c r="BAF57" s="38"/>
      <c r="BAG57" s="38"/>
      <c r="BAH57" s="38"/>
      <c r="BAI57" s="38"/>
      <c r="BAJ57" s="38"/>
      <c r="BAK57" s="38"/>
      <c r="BAL57" s="38"/>
      <c r="BAM57" s="38"/>
      <c r="BAN57" s="38"/>
      <c r="BAO57" s="38"/>
      <c r="BAP57" s="38"/>
      <c r="BAQ57" s="38"/>
      <c r="BAR57" s="38"/>
      <c r="BAS57" s="38"/>
      <c r="BAT57" s="38"/>
      <c r="BAU57" s="38"/>
      <c r="BAV57" s="38"/>
      <c r="BAW57" s="38"/>
      <c r="BAX57" s="38"/>
      <c r="BAY57" s="38"/>
      <c r="BAZ57" s="38"/>
      <c r="BBA57" s="38"/>
      <c r="BBB57" s="38"/>
      <c r="BBC57" s="38"/>
      <c r="BBD57" s="38"/>
      <c r="BBE57" s="38"/>
      <c r="BBF57" s="38"/>
      <c r="BBG57" s="38"/>
      <c r="BBH57" s="38"/>
      <c r="BBI57" s="38"/>
      <c r="BBJ57" s="38"/>
      <c r="BBK57" s="38"/>
      <c r="BBL57" s="38"/>
      <c r="BBM57" s="38"/>
      <c r="BBN57" s="38"/>
      <c r="BBO57" s="38"/>
      <c r="BBP57" s="38"/>
      <c r="BBQ57" s="38"/>
      <c r="BBR57" s="38"/>
      <c r="BBS57" s="38"/>
      <c r="BBT57" s="38"/>
      <c r="BBU57" s="38"/>
      <c r="BBV57" s="38"/>
      <c r="BBW57" s="38"/>
      <c r="BBX57" s="38"/>
      <c r="BBY57" s="38"/>
      <c r="BBZ57" s="38"/>
      <c r="BCA57" s="38"/>
      <c r="BCB57" s="38"/>
      <c r="BCC57" s="38"/>
      <c r="BCD57" s="38"/>
      <c r="BCE57" s="38"/>
      <c r="BCF57" s="38"/>
      <c r="BCG57" s="38"/>
      <c r="BCH57" s="38"/>
      <c r="BCI57" s="38"/>
      <c r="BCJ57" s="38"/>
      <c r="BCK57" s="38"/>
      <c r="BCL57" s="38"/>
      <c r="BCM57" s="38"/>
      <c r="BCN57" s="38"/>
      <c r="BCO57" s="38"/>
      <c r="BCP57" s="38"/>
      <c r="BCQ57" s="38"/>
      <c r="BCR57" s="38"/>
      <c r="BCS57" s="38"/>
      <c r="BCT57" s="38"/>
      <c r="BCU57" s="38"/>
      <c r="BCV57" s="38"/>
      <c r="BCW57" s="38"/>
      <c r="BCX57" s="38"/>
      <c r="BCY57" s="38"/>
      <c r="BCZ57" s="38"/>
      <c r="BDA57" s="38"/>
      <c r="BDB57" s="38"/>
      <c r="BDC57" s="38"/>
      <c r="BDD57" s="38"/>
      <c r="BDE57" s="38"/>
      <c r="BDF57" s="38"/>
      <c r="BDG57" s="38"/>
      <c r="BDH57" s="38"/>
      <c r="BDI57" s="38"/>
      <c r="BDJ57" s="38"/>
      <c r="BDK57" s="38"/>
      <c r="BDL57" s="38"/>
      <c r="BDM57" s="38"/>
      <c r="BDN57" s="38"/>
      <c r="BDO57" s="38"/>
      <c r="BDP57" s="38"/>
      <c r="BDQ57" s="38"/>
      <c r="BDR57" s="38"/>
      <c r="BDS57" s="38"/>
      <c r="BDT57" s="38"/>
      <c r="BDU57" s="38"/>
      <c r="BDV57" s="38"/>
      <c r="BDW57" s="38"/>
      <c r="BDX57" s="38"/>
      <c r="BDY57" s="38"/>
      <c r="BDZ57" s="38"/>
      <c r="BEA57" s="38"/>
      <c r="BEB57" s="38"/>
      <c r="BEC57" s="38"/>
      <c r="BED57" s="38"/>
      <c r="BEE57" s="38"/>
      <c r="BEF57" s="38"/>
      <c r="BEG57" s="38"/>
      <c r="BEH57" s="38"/>
      <c r="BEI57" s="38"/>
      <c r="BEJ57" s="38"/>
      <c r="BEK57" s="38"/>
      <c r="BEL57" s="38"/>
      <c r="BEM57" s="38"/>
      <c r="BEN57" s="38"/>
      <c r="BEO57" s="38"/>
      <c r="BEP57" s="38"/>
      <c r="BEQ57" s="38"/>
      <c r="BER57" s="38"/>
      <c r="BES57" s="38"/>
      <c r="BET57" s="38"/>
      <c r="BEU57" s="38"/>
      <c r="BEV57" s="38"/>
      <c r="BEW57" s="38"/>
      <c r="BEX57" s="38"/>
      <c r="BEY57" s="38"/>
      <c r="BEZ57" s="38"/>
      <c r="BFA57" s="38"/>
      <c r="BFB57" s="38"/>
      <c r="BFC57" s="38"/>
      <c r="BFD57" s="38"/>
      <c r="BFE57" s="38"/>
      <c r="BFF57" s="38"/>
      <c r="BFG57" s="38"/>
      <c r="BFH57" s="38"/>
      <c r="BFI57" s="38"/>
      <c r="BFJ57" s="38"/>
      <c r="BFK57" s="38"/>
      <c r="BFL57" s="38"/>
      <c r="BFM57" s="38"/>
      <c r="BFN57" s="38"/>
      <c r="BFO57" s="38"/>
      <c r="BFP57" s="38"/>
      <c r="BFQ57" s="38"/>
      <c r="BFR57" s="38"/>
      <c r="BFS57" s="38"/>
      <c r="BFT57" s="38"/>
      <c r="BFU57" s="38"/>
      <c r="BFV57" s="38"/>
      <c r="BFW57" s="38"/>
      <c r="BFX57" s="38"/>
      <c r="BFY57" s="38"/>
      <c r="BFZ57" s="38"/>
      <c r="BGA57" s="38"/>
      <c r="BGB57" s="38"/>
      <c r="BGC57" s="38"/>
      <c r="BGD57" s="38"/>
      <c r="BGE57" s="38"/>
      <c r="BGF57" s="38"/>
      <c r="BGG57" s="38"/>
      <c r="BGH57" s="38"/>
      <c r="BGI57" s="38"/>
      <c r="BGJ57" s="38"/>
      <c r="BGK57" s="38"/>
      <c r="BGL57" s="38"/>
      <c r="BGM57" s="38"/>
      <c r="BGN57" s="38"/>
      <c r="BGO57" s="38"/>
      <c r="BGP57" s="38"/>
      <c r="BGQ57" s="38"/>
      <c r="BGR57" s="38"/>
      <c r="BGS57" s="38"/>
      <c r="BGT57" s="38"/>
      <c r="BGU57" s="38"/>
      <c r="BGV57" s="38"/>
      <c r="BGW57" s="38"/>
      <c r="BGX57" s="38"/>
      <c r="BGY57" s="38"/>
      <c r="BGZ57" s="38"/>
      <c r="BHA57" s="38"/>
      <c r="BHB57" s="38"/>
      <c r="BHC57" s="38"/>
      <c r="BHD57" s="38"/>
      <c r="BHE57" s="38"/>
      <c r="BHF57" s="38"/>
      <c r="BHG57" s="38"/>
      <c r="BHH57" s="38"/>
      <c r="BHI57" s="38"/>
      <c r="BHJ57" s="38"/>
      <c r="BHK57" s="38"/>
      <c r="BHL57" s="38"/>
      <c r="BHM57" s="38"/>
      <c r="BHN57" s="38"/>
      <c r="BHO57" s="38"/>
      <c r="BHP57" s="38"/>
      <c r="BHQ57" s="38"/>
      <c r="BHR57" s="38"/>
      <c r="BHS57" s="38"/>
      <c r="BHT57" s="38"/>
      <c r="BHU57" s="38"/>
      <c r="BHV57" s="38"/>
      <c r="BHW57" s="38"/>
      <c r="BHX57" s="38"/>
      <c r="BHY57" s="38"/>
      <c r="BHZ57" s="38"/>
      <c r="BIA57" s="38"/>
      <c r="BIB57" s="38"/>
      <c r="BIC57" s="38"/>
      <c r="BID57" s="38"/>
      <c r="BIE57" s="38"/>
      <c r="BIF57" s="38"/>
      <c r="BIG57" s="38"/>
      <c r="BIH57" s="38"/>
      <c r="BII57" s="38"/>
      <c r="BIJ57" s="38"/>
      <c r="BIK57" s="38"/>
      <c r="BIL57" s="38"/>
      <c r="BIM57" s="38"/>
      <c r="BIN57" s="38"/>
      <c r="BIO57" s="38"/>
      <c r="BIP57" s="38"/>
      <c r="BIQ57" s="38"/>
      <c r="BIR57" s="38"/>
      <c r="BIS57" s="38"/>
      <c r="BIT57" s="38"/>
      <c r="BIU57" s="38"/>
      <c r="BIV57" s="38"/>
      <c r="BIW57" s="38"/>
      <c r="BIX57" s="38"/>
      <c r="BIY57" s="38"/>
      <c r="BIZ57" s="38"/>
      <c r="BJA57" s="38"/>
      <c r="BJB57" s="38"/>
      <c r="BJC57" s="38"/>
      <c r="BJD57" s="38"/>
      <c r="BJE57" s="38"/>
      <c r="BJF57" s="38"/>
      <c r="BJG57" s="38"/>
      <c r="BJH57" s="38"/>
      <c r="BJI57" s="38"/>
      <c r="BJJ57" s="38"/>
      <c r="BJK57" s="38"/>
      <c r="BJL57" s="38"/>
      <c r="BJM57" s="38"/>
      <c r="BJN57" s="38"/>
      <c r="BJO57" s="38"/>
      <c r="BJP57" s="38"/>
      <c r="BJQ57" s="38"/>
      <c r="BJR57" s="38"/>
      <c r="BJS57" s="38"/>
      <c r="BJT57" s="38"/>
      <c r="BJU57" s="38"/>
      <c r="BJV57" s="38"/>
      <c r="BJW57" s="38"/>
      <c r="BJX57" s="38"/>
      <c r="BJY57" s="38"/>
      <c r="BJZ57" s="38"/>
      <c r="BKA57" s="38"/>
      <c r="BKB57" s="38"/>
      <c r="BKC57" s="38"/>
      <c r="BKD57" s="38"/>
      <c r="BKE57" s="38"/>
      <c r="BKF57" s="38"/>
      <c r="BKG57" s="38"/>
      <c r="BKH57" s="38"/>
      <c r="BKI57" s="38"/>
      <c r="BKJ57" s="38"/>
      <c r="BKK57" s="38"/>
      <c r="BKL57" s="38"/>
      <c r="BKM57" s="38"/>
      <c r="BKN57" s="38"/>
      <c r="BKO57" s="38"/>
      <c r="BKP57" s="38"/>
      <c r="BKQ57" s="38"/>
      <c r="BKR57" s="38"/>
      <c r="BKS57" s="38"/>
      <c r="BKT57" s="38"/>
      <c r="BKU57" s="38"/>
      <c r="BKV57" s="38"/>
      <c r="BKW57" s="38"/>
      <c r="BKX57" s="38"/>
      <c r="BKY57" s="38"/>
      <c r="BKZ57" s="38"/>
      <c r="BLA57" s="38"/>
      <c r="BLB57" s="38"/>
      <c r="BLC57" s="38"/>
      <c r="BLD57" s="38"/>
      <c r="BLE57" s="38"/>
      <c r="BLF57" s="38"/>
      <c r="BLG57" s="38"/>
      <c r="BLH57" s="38"/>
      <c r="BLI57" s="38"/>
      <c r="BLJ57" s="38"/>
      <c r="BLK57" s="38"/>
      <c r="BLL57" s="38"/>
      <c r="BLM57" s="38"/>
      <c r="BLN57" s="38"/>
      <c r="BLO57" s="38"/>
      <c r="BLP57" s="38"/>
      <c r="BLQ57" s="38"/>
      <c r="BLR57" s="38"/>
      <c r="BLS57" s="38"/>
      <c r="BLT57" s="38"/>
      <c r="BLU57" s="38"/>
      <c r="BLV57" s="38"/>
      <c r="BLW57" s="38"/>
      <c r="BLX57" s="38"/>
      <c r="BLY57" s="38"/>
      <c r="BLZ57" s="38"/>
      <c r="BMA57" s="38"/>
      <c r="BMB57" s="38"/>
      <c r="BMC57" s="38"/>
      <c r="BMD57" s="38"/>
      <c r="BME57" s="38"/>
      <c r="BMF57" s="38"/>
      <c r="BMG57" s="38"/>
      <c r="BMH57" s="38"/>
      <c r="BMI57" s="38"/>
      <c r="BMJ57" s="38"/>
      <c r="BMK57" s="38"/>
      <c r="BML57" s="38"/>
      <c r="BMM57" s="38"/>
      <c r="BMN57" s="38"/>
      <c r="BMO57" s="38"/>
      <c r="BMP57" s="38"/>
      <c r="BMQ57" s="38"/>
      <c r="BMR57" s="38"/>
      <c r="BMS57" s="38"/>
      <c r="BMT57" s="38"/>
      <c r="BMU57" s="38"/>
      <c r="BMV57" s="38"/>
      <c r="BMW57" s="38"/>
      <c r="BMX57" s="38"/>
      <c r="BMY57" s="38"/>
      <c r="BMZ57" s="38"/>
      <c r="BNA57" s="38"/>
      <c r="BNB57" s="38"/>
      <c r="BNC57" s="38"/>
      <c r="BND57" s="38"/>
      <c r="BNE57" s="38"/>
      <c r="BNF57" s="38"/>
      <c r="BNG57" s="38"/>
      <c r="BNH57" s="38"/>
      <c r="BNI57" s="38"/>
      <c r="BNJ57" s="38"/>
      <c r="BNK57" s="38"/>
      <c r="BNL57" s="38"/>
      <c r="BNM57" s="38"/>
      <c r="BNN57" s="38"/>
      <c r="BNO57" s="38"/>
      <c r="BNP57" s="38"/>
      <c r="BNQ57" s="38"/>
      <c r="BNR57" s="38"/>
      <c r="BNS57" s="38"/>
      <c r="BNT57" s="38"/>
      <c r="BNU57" s="38"/>
      <c r="BNV57" s="38"/>
      <c r="BNW57" s="38"/>
      <c r="BNX57" s="38"/>
      <c r="BNY57" s="38"/>
      <c r="BNZ57" s="38"/>
      <c r="BOA57" s="38"/>
      <c r="BOB57" s="38"/>
      <c r="BOC57" s="38"/>
      <c r="BOD57" s="38"/>
      <c r="BOE57" s="38"/>
      <c r="BOF57" s="38"/>
      <c r="BOG57" s="38"/>
      <c r="BOH57" s="38"/>
      <c r="BOI57" s="38"/>
      <c r="BOJ57" s="38"/>
      <c r="BOK57" s="38"/>
      <c r="BOL57" s="38"/>
      <c r="BOM57" s="38"/>
      <c r="BON57" s="38"/>
      <c r="BOO57" s="38"/>
      <c r="BOP57" s="38"/>
      <c r="BOQ57" s="38"/>
      <c r="BOR57" s="38"/>
      <c r="BOS57" s="38"/>
      <c r="BOT57" s="38"/>
      <c r="BOU57" s="38"/>
      <c r="BOV57" s="38"/>
      <c r="BOW57" s="38"/>
      <c r="BOX57" s="38"/>
      <c r="BOY57" s="38"/>
      <c r="BOZ57" s="38"/>
      <c r="BPA57" s="38"/>
      <c r="BPB57" s="38"/>
      <c r="BPC57" s="38"/>
      <c r="BPD57" s="38"/>
      <c r="BPE57" s="38"/>
      <c r="BPF57" s="38"/>
      <c r="BPG57" s="38"/>
      <c r="BPH57" s="38"/>
      <c r="BPI57" s="38"/>
      <c r="BPJ57" s="38"/>
      <c r="BPK57" s="38"/>
      <c r="BPL57" s="38"/>
      <c r="BPM57" s="38"/>
      <c r="BPN57" s="38"/>
      <c r="BPO57" s="38"/>
      <c r="BPP57" s="38"/>
      <c r="BPQ57" s="38"/>
      <c r="BPR57" s="38"/>
      <c r="BPS57" s="38"/>
      <c r="BPT57" s="38"/>
      <c r="BPU57" s="38"/>
      <c r="BPV57" s="38"/>
      <c r="BPW57" s="38"/>
      <c r="BPX57" s="38"/>
      <c r="BPY57" s="38"/>
      <c r="BPZ57" s="38"/>
      <c r="BQA57" s="38"/>
      <c r="BQB57" s="38"/>
      <c r="BQC57" s="38"/>
      <c r="BQD57" s="38"/>
      <c r="BQE57" s="38"/>
      <c r="BQF57" s="38"/>
      <c r="BQG57" s="38"/>
      <c r="BQH57" s="38"/>
      <c r="BQI57" s="38"/>
      <c r="BQJ57" s="38"/>
      <c r="BQK57" s="38"/>
      <c r="BQL57" s="38"/>
      <c r="BQM57" s="38"/>
      <c r="BQN57" s="38"/>
      <c r="BQO57" s="38"/>
      <c r="BQP57" s="38"/>
      <c r="BQQ57" s="38"/>
      <c r="BQR57" s="38"/>
      <c r="BQS57" s="38"/>
      <c r="BQT57" s="38"/>
      <c r="BQU57" s="38"/>
      <c r="BQV57" s="38"/>
      <c r="BQW57" s="38"/>
      <c r="BQX57" s="38"/>
      <c r="BQY57" s="38"/>
      <c r="BQZ57" s="38"/>
      <c r="BRA57" s="38"/>
      <c r="BRB57" s="38"/>
      <c r="BRC57" s="38"/>
      <c r="BRD57" s="38"/>
      <c r="BRE57" s="38"/>
      <c r="BRF57" s="38"/>
      <c r="BRG57" s="38"/>
      <c r="BRH57" s="38"/>
      <c r="BRI57" s="38"/>
      <c r="BRJ57" s="38"/>
      <c r="BRK57" s="38"/>
      <c r="BRL57" s="38"/>
      <c r="BRM57" s="38"/>
      <c r="BRN57" s="38"/>
      <c r="BRO57" s="38"/>
      <c r="BRP57" s="38"/>
      <c r="BRQ57" s="38"/>
      <c r="BRR57" s="38"/>
      <c r="BRS57" s="38"/>
      <c r="BRT57" s="38"/>
      <c r="BRU57" s="38"/>
      <c r="BRV57" s="38"/>
      <c r="BRW57" s="38"/>
      <c r="BRX57" s="38"/>
      <c r="BRY57" s="38"/>
      <c r="BRZ57" s="38"/>
      <c r="BSA57" s="38"/>
      <c r="BSB57" s="38"/>
      <c r="BSC57" s="38"/>
      <c r="BSD57" s="38"/>
      <c r="BSE57" s="38"/>
      <c r="BSF57" s="38"/>
      <c r="BSG57" s="38"/>
      <c r="BSH57" s="38"/>
      <c r="BSI57" s="38"/>
      <c r="BSJ57" s="38"/>
      <c r="BSK57" s="38"/>
      <c r="BSL57" s="38"/>
      <c r="BSM57" s="38"/>
      <c r="BSN57" s="38"/>
      <c r="BSO57" s="38"/>
      <c r="BSP57" s="38"/>
      <c r="BSQ57" s="38"/>
      <c r="BSR57" s="38"/>
      <c r="BSS57" s="38"/>
      <c r="BST57" s="38"/>
      <c r="BSU57" s="38"/>
      <c r="BSV57" s="38"/>
      <c r="BSW57" s="38"/>
      <c r="BSX57" s="38"/>
      <c r="BSY57" s="38"/>
      <c r="BSZ57" s="38"/>
      <c r="BTA57" s="38"/>
      <c r="BTB57" s="38"/>
      <c r="BTC57" s="38"/>
      <c r="BTD57" s="38"/>
      <c r="BTE57" s="38"/>
      <c r="BTF57" s="38"/>
      <c r="BTG57" s="38"/>
      <c r="BTH57" s="38"/>
      <c r="BTI57" s="38"/>
      <c r="BTJ57" s="38"/>
      <c r="BTK57" s="38"/>
      <c r="BTL57" s="38"/>
      <c r="BTM57" s="38"/>
      <c r="BTN57" s="38"/>
      <c r="BTO57" s="38"/>
      <c r="BTP57" s="38"/>
      <c r="BTQ57" s="38"/>
      <c r="BTR57" s="38"/>
      <c r="BTS57" s="38"/>
      <c r="BTT57" s="38"/>
      <c r="BTU57" s="38"/>
      <c r="BTV57" s="38"/>
      <c r="BTW57" s="38"/>
      <c r="BTX57" s="38"/>
      <c r="BTY57" s="38"/>
      <c r="BTZ57" s="38"/>
      <c r="BUA57" s="38"/>
      <c r="BUB57" s="38"/>
      <c r="BUC57" s="38"/>
      <c r="BUD57" s="38"/>
      <c r="BUE57" s="38"/>
      <c r="BUF57" s="38"/>
      <c r="BUG57" s="38"/>
      <c r="BUH57" s="38"/>
      <c r="BUI57" s="38"/>
      <c r="BUJ57" s="38"/>
      <c r="BUK57" s="38"/>
      <c r="BUL57" s="38"/>
      <c r="BUM57" s="38"/>
      <c r="BUN57" s="38"/>
      <c r="BUO57" s="38"/>
      <c r="BUP57" s="38"/>
      <c r="BUQ57" s="38"/>
      <c r="BUR57" s="38"/>
      <c r="BUS57" s="38"/>
      <c r="BUT57" s="38"/>
      <c r="BUU57" s="38"/>
      <c r="BUV57" s="38"/>
      <c r="BUW57" s="38"/>
      <c r="BUX57" s="38"/>
      <c r="BUY57" s="38"/>
      <c r="BUZ57" s="38"/>
      <c r="BVA57" s="38"/>
      <c r="BVB57" s="38"/>
      <c r="BVC57" s="38"/>
      <c r="BVD57" s="38"/>
      <c r="BVE57" s="38"/>
      <c r="BVF57" s="38"/>
      <c r="BVG57" s="38"/>
      <c r="BVH57" s="38"/>
      <c r="BVI57" s="38"/>
      <c r="BVJ57" s="38"/>
      <c r="BVK57" s="38"/>
      <c r="BVL57" s="38"/>
      <c r="BVM57" s="38"/>
      <c r="BVN57" s="38"/>
      <c r="BVO57" s="38"/>
      <c r="BVP57" s="38"/>
      <c r="BVQ57" s="38"/>
      <c r="BVR57" s="38"/>
      <c r="BVS57" s="38"/>
      <c r="BVT57" s="38"/>
      <c r="BVU57" s="38"/>
      <c r="BVV57" s="38"/>
      <c r="BVW57" s="38"/>
      <c r="BVX57" s="38"/>
      <c r="BVY57" s="38"/>
      <c r="BVZ57" s="38"/>
      <c r="BWA57" s="38"/>
      <c r="BWB57" s="38"/>
      <c r="BWC57" s="38"/>
      <c r="BWD57" s="38"/>
      <c r="BWE57" s="38"/>
      <c r="BWF57" s="38"/>
      <c r="BWG57" s="38"/>
      <c r="BWH57" s="38"/>
      <c r="BWI57" s="38"/>
      <c r="BWJ57" s="38"/>
      <c r="BWK57" s="38"/>
      <c r="BWL57" s="38"/>
      <c r="BWM57" s="38"/>
      <c r="BWN57" s="38"/>
      <c r="BWO57" s="38"/>
      <c r="BWP57" s="38"/>
      <c r="BWQ57" s="38"/>
      <c r="BWR57" s="38"/>
      <c r="BWS57" s="38"/>
      <c r="BWT57" s="38"/>
      <c r="BWU57" s="38"/>
      <c r="BWV57" s="38"/>
      <c r="BWW57" s="38"/>
      <c r="BWX57" s="38"/>
      <c r="BWY57" s="38"/>
      <c r="BWZ57" s="38"/>
      <c r="BXA57" s="38"/>
      <c r="BXB57" s="38"/>
      <c r="BXC57" s="38"/>
      <c r="BXD57" s="38"/>
      <c r="BXE57" s="38"/>
      <c r="BXF57" s="38"/>
      <c r="BXG57" s="38"/>
      <c r="BXH57" s="38"/>
      <c r="BXI57" s="38"/>
      <c r="BXJ57" s="38"/>
      <c r="BXK57" s="38"/>
      <c r="BXL57" s="38"/>
      <c r="BXM57" s="38"/>
      <c r="BXN57" s="38"/>
      <c r="BXO57" s="38"/>
      <c r="BXP57" s="38"/>
      <c r="BXQ57" s="38"/>
      <c r="BXR57" s="38"/>
      <c r="BXS57" s="38"/>
      <c r="BXT57" s="38"/>
      <c r="BXU57" s="38"/>
      <c r="BXV57" s="38"/>
      <c r="BXW57" s="38"/>
      <c r="BXX57" s="38"/>
      <c r="BXY57" s="38"/>
      <c r="BXZ57" s="38"/>
      <c r="BYA57" s="38"/>
      <c r="BYB57" s="38"/>
      <c r="BYC57" s="38"/>
      <c r="BYD57" s="38"/>
      <c r="BYE57" s="38"/>
      <c r="BYF57" s="38"/>
      <c r="BYG57" s="38"/>
      <c r="BYH57" s="38"/>
      <c r="BYI57" s="38"/>
      <c r="BYJ57" s="38"/>
      <c r="BYK57" s="38"/>
      <c r="BYL57" s="38"/>
      <c r="BYM57" s="38"/>
      <c r="BYN57" s="38"/>
      <c r="BYO57" s="38"/>
      <c r="BYP57" s="38"/>
      <c r="BYQ57" s="38"/>
      <c r="BYR57" s="38"/>
      <c r="BYS57" s="38"/>
      <c r="BYT57" s="38"/>
      <c r="BYU57" s="38"/>
      <c r="BYV57" s="38"/>
      <c r="BYW57" s="38"/>
      <c r="BYX57" s="38"/>
      <c r="BYY57" s="38"/>
      <c r="BYZ57" s="38"/>
      <c r="BZA57" s="38"/>
      <c r="BZB57" s="38"/>
      <c r="BZC57" s="38"/>
      <c r="BZD57" s="38"/>
      <c r="BZE57" s="38"/>
      <c r="BZF57" s="38"/>
      <c r="BZG57" s="38"/>
      <c r="BZH57" s="38"/>
      <c r="BZI57" s="38"/>
      <c r="BZJ57" s="38"/>
      <c r="BZK57" s="38"/>
      <c r="BZL57" s="38"/>
      <c r="BZM57" s="38"/>
      <c r="BZN57" s="38"/>
      <c r="BZO57" s="38"/>
      <c r="BZP57" s="38"/>
      <c r="BZQ57" s="38"/>
      <c r="BZR57" s="38"/>
      <c r="BZS57" s="38"/>
      <c r="BZT57" s="38"/>
      <c r="BZU57" s="38"/>
      <c r="BZV57" s="38"/>
      <c r="BZW57" s="38"/>
      <c r="BZX57" s="38"/>
      <c r="BZY57" s="38"/>
      <c r="BZZ57" s="38"/>
      <c r="CAA57" s="38"/>
      <c r="CAB57" s="38"/>
      <c r="CAC57" s="38"/>
      <c r="CAD57" s="38"/>
      <c r="CAE57" s="38"/>
      <c r="CAF57" s="38"/>
      <c r="CAG57" s="38"/>
      <c r="CAH57" s="38"/>
      <c r="CAI57" s="38"/>
      <c r="CAJ57" s="38"/>
      <c r="CAK57" s="38"/>
      <c r="CAL57" s="38"/>
      <c r="CAM57" s="38"/>
      <c r="CAN57" s="38"/>
      <c r="CAO57" s="38"/>
      <c r="CAP57" s="38"/>
      <c r="CAQ57" s="38"/>
      <c r="CAR57" s="38"/>
      <c r="CAS57" s="38"/>
      <c r="CAT57" s="38"/>
      <c r="CAU57" s="38"/>
      <c r="CAV57" s="38"/>
      <c r="CAW57" s="38"/>
      <c r="CAX57" s="38"/>
      <c r="CAY57" s="38"/>
      <c r="CAZ57" s="38"/>
      <c r="CBA57" s="38"/>
      <c r="CBB57" s="38"/>
      <c r="CBC57" s="38"/>
      <c r="CBD57" s="38"/>
      <c r="CBE57" s="38"/>
      <c r="CBF57" s="38"/>
      <c r="CBG57" s="38"/>
      <c r="CBH57" s="38"/>
      <c r="CBI57" s="38"/>
      <c r="CBJ57" s="38"/>
      <c r="CBK57" s="38"/>
      <c r="CBL57" s="38"/>
      <c r="CBM57" s="38"/>
      <c r="CBN57" s="38"/>
      <c r="CBO57" s="38"/>
      <c r="CBP57" s="38"/>
      <c r="CBQ57" s="38"/>
      <c r="CBR57" s="38"/>
      <c r="CBS57" s="38"/>
      <c r="CBT57" s="38"/>
      <c r="CBU57" s="38"/>
      <c r="CBV57" s="38"/>
      <c r="CBW57" s="38"/>
      <c r="CBX57" s="38"/>
      <c r="CBY57" s="38"/>
      <c r="CBZ57" s="38"/>
      <c r="CCA57" s="38"/>
      <c r="CCB57" s="38"/>
      <c r="CCC57" s="38"/>
      <c r="CCD57" s="38"/>
      <c r="CCE57" s="38"/>
      <c r="CCF57" s="38"/>
      <c r="CCG57" s="38"/>
      <c r="CCH57" s="38"/>
      <c r="CCI57" s="38"/>
      <c r="CCJ57" s="38"/>
      <c r="CCK57" s="38"/>
      <c r="CCL57" s="38"/>
      <c r="CCM57" s="38"/>
      <c r="CCN57" s="38"/>
      <c r="CCO57" s="38"/>
      <c r="CCP57" s="38"/>
      <c r="CCQ57" s="38"/>
      <c r="CCR57" s="38"/>
      <c r="CCS57" s="38"/>
      <c r="CCT57" s="38"/>
      <c r="CCU57" s="38"/>
      <c r="CCV57" s="38"/>
      <c r="CCW57" s="38"/>
      <c r="CCX57" s="38"/>
      <c r="CCY57" s="38"/>
      <c r="CCZ57" s="38"/>
      <c r="CDA57" s="38"/>
      <c r="CDB57" s="38"/>
      <c r="CDC57" s="38"/>
      <c r="CDD57" s="38"/>
      <c r="CDE57" s="38"/>
      <c r="CDF57" s="38"/>
      <c r="CDG57" s="38"/>
      <c r="CDH57" s="38"/>
      <c r="CDI57" s="38"/>
      <c r="CDJ57" s="38"/>
      <c r="CDK57" s="38"/>
      <c r="CDL57" s="38"/>
      <c r="CDM57" s="38"/>
      <c r="CDN57" s="38"/>
      <c r="CDO57" s="38"/>
      <c r="CDP57" s="38"/>
      <c r="CDQ57" s="38"/>
      <c r="CDR57" s="38"/>
      <c r="CDS57" s="38"/>
      <c r="CDT57" s="38"/>
      <c r="CDU57" s="38"/>
      <c r="CDV57" s="38"/>
      <c r="CDW57" s="38"/>
      <c r="CDX57" s="38"/>
      <c r="CDY57" s="38"/>
      <c r="CDZ57" s="38"/>
      <c r="CEA57" s="38"/>
      <c r="CEB57" s="38"/>
      <c r="CEC57" s="38"/>
      <c r="CED57" s="38"/>
      <c r="CEE57" s="38"/>
      <c r="CEF57" s="38"/>
      <c r="CEG57" s="38"/>
      <c r="CEH57" s="38"/>
      <c r="CEI57" s="38"/>
      <c r="CEJ57" s="38"/>
      <c r="CEK57" s="38"/>
      <c r="CEL57" s="38"/>
      <c r="CEM57" s="38"/>
      <c r="CEN57" s="38"/>
      <c r="CEO57" s="38"/>
      <c r="CEP57" s="38"/>
      <c r="CEQ57" s="38"/>
      <c r="CER57" s="38"/>
      <c r="CES57" s="38"/>
      <c r="CET57" s="38"/>
      <c r="CEU57" s="38"/>
      <c r="CEV57" s="38"/>
      <c r="CEW57" s="38"/>
      <c r="CEX57" s="38"/>
      <c r="CEY57" s="38"/>
      <c r="CEZ57" s="38"/>
      <c r="CFA57" s="38"/>
      <c r="CFB57" s="38"/>
      <c r="CFC57" s="38"/>
      <c r="CFD57" s="38"/>
      <c r="CFE57" s="38"/>
      <c r="CFF57" s="38"/>
      <c r="CFG57" s="38"/>
      <c r="CFH57" s="38"/>
      <c r="CFI57" s="38"/>
      <c r="CFJ57" s="38"/>
      <c r="CFK57" s="38"/>
      <c r="CFL57" s="38"/>
      <c r="CFM57" s="38"/>
      <c r="CFN57" s="38"/>
      <c r="CFO57" s="38"/>
      <c r="CFP57" s="38"/>
      <c r="CFQ57" s="38"/>
      <c r="CFR57" s="38"/>
      <c r="CFS57" s="38"/>
      <c r="CFT57" s="38"/>
      <c r="CFU57" s="38"/>
      <c r="CFV57" s="38"/>
      <c r="CFW57" s="38"/>
      <c r="CFX57" s="38"/>
      <c r="CFY57" s="38"/>
      <c r="CFZ57" s="38"/>
      <c r="CGA57" s="38"/>
      <c r="CGB57" s="38"/>
      <c r="CGC57" s="38"/>
      <c r="CGD57" s="38"/>
      <c r="CGE57" s="38"/>
      <c r="CGF57" s="38"/>
      <c r="CGG57" s="38"/>
      <c r="CGH57" s="38"/>
      <c r="CGI57" s="38"/>
      <c r="CGJ57" s="38"/>
      <c r="CGK57" s="38"/>
      <c r="CGL57" s="38"/>
      <c r="CGM57" s="38"/>
      <c r="CGN57" s="38"/>
      <c r="CGO57" s="38"/>
      <c r="CGP57" s="38"/>
      <c r="CGQ57" s="38"/>
      <c r="CGR57" s="38"/>
      <c r="CGS57" s="38"/>
      <c r="CGT57" s="38"/>
      <c r="CGU57" s="38"/>
      <c r="CGV57" s="38"/>
      <c r="CGW57" s="38"/>
      <c r="CGX57" s="38"/>
      <c r="CGY57" s="38"/>
      <c r="CGZ57" s="38"/>
      <c r="CHA57" s="38"/>
      <c r="CHB57" s="38"/>
      <c r="CHC57" s="38"/>
      <c r="CHD57" s="38"/>
      <c r="CHE57" s="38"/>
      <c r="CHF57" s="38"/>
      <c r="CHG57" s="38"/>
      <c r="CHH57" s="38"/>
      <c r="CHI57" s="38"/>
      <c r="CHJ57" s="38"/>
      <c r="CHK57" s="38"/>
      <c r="CHL57" s="38"/>
      <c r="CHM57" s="38"/>
      <c r="CHN57" s="38"/>
      <c r="CHO57" s="38"/>
      <c r="CHP57" s="38"/>
      <c r="CHQ57" s="38"/>
      <c r="CHR57" s="38"/>
      <c r="CHS57" s="38"/>
      <c r="CHT57" s="38"/>
      <c r="CHU57" s="38"/>
      <c r="CHV57" s="38"/>
      <c r="CHW57" s="38"/>
      <c r="CHX57" s="38"/>
      <c r="CHY57" s="38"/>
      <c r="CHZ57" s="38"/>
      <c r="CIA57" s="38"/>
      <c r="CIB57" s="38"/>
      <c r="CIC57" s="38"/>
      <c r="CID57" s="38"/>
      <c r="CIE57" s="38"/>
      <c r="CIF57" s="38"/>
      <c r="CIG57" s="38"/>
      <c r="CIH57" s="38"/>
      <c r="CII57" s="38"/>
      <c r="CIJ57" s="38"/>
      <c r="CIK57" s="38"/>
      <c r="CIL57" s="38"/>
      <c r="CIM57" s="38"/>
      <c r="CIN57" s="38"/>
      <c r="CIO57" s="38"/>
      <c r="CIP57" s="38"/>
      <c r="CIQ57" s="38"/>
      <c r="CIR57" s="38"/>
      <c r="CIS57" s="38"/>
      <c r="CIT57" s="38"/>
      <c r="CIU57" s="38"/>
      <c r="CIV57" s="38"/>
      <c r="CIW57" s="38"/>
      <c r="CIX57" s="38"/>
      <c r="CIY57" s="38"/>
      <c r="CIZ57" s="38"/>
      <c r="CJA57" s="38"/>
      <c r="CJB57" s="38"/>
      <c r="CJC57" s="38"/>
      <c r="CJD57" s="38"/>
      <c r="CJE57" s="38"/>
      <c r="CJF57" s="38"/>
      <c r="CJG57" s="38"/>
      <c r="CJH57" s="38"/>
      <c r="CJI57" s="38"/>
      <c r="CJJ57" s="38"/>
      <c r="CJK57" s="38"/>
      <c r="CJL57" s="38"/>
      <c r="CJM57" s="38"/>
      <c r="CJN57" s="38"/>
      <c r="CJO57" s="38"/>
      <c r="CJP57" s="38"/>
      <c r="CJQ57" s="38"/>
      <c r="CJR57" s="38"/>
      <c r="CJS57" s="38"/>
      <c r="CJT57" s="38"/>
      <c r="CJU57" s="38"/>
      <c r="CJV57" s="38"/>
      <c r="CJW57" s="38"/>
      <c r="CJX57" s="38"/>
      <c r="CJY57" s="38"/>
      <c r="CJZ57" s="38"/>
      <c r="CKA57" s="38"/>
      <c r="CKB57" s="38"/>
      <c r="CKC57" s="38"/>
      <c r="CKD57" s="38"/>
      <c r="CKE57" s="38"/>
      <c r="CKF57" s="38"/>
      <c r="CKG57" s="38"/>
      <c r="CKH57" s="38"/>
      <c r="CKI57" s="38"/>
      <c r="CKJ57" s="38"/>
      <c r="CKK57" s="38"/>
      <c r="CKL57" s="38"/>
      <c r="CKM57" s="38"/>
      <c r="CKN57" s="38"/>
      <c r="CKO57" s="38"/>
      <c r="CKP57" s="38"/>
      <c r="CKQ57" s="38"/>
      <c r="CKR57" s="38"/>
      <c r="CKS57" s="38"/>
      <c r="CKT57" s="38"/>
      <c r="CKU57" s="38"/>
      <c r="CKV57" s="38"/>
      <c r="CKW57" s="38"/>
      <c r="CKX57" s="38"/>
      <c r="CKY57" s="38"/>
      <c r="CKZ57" s="38"/>
      <c r="CLA57" s="38"/>
      <c r="CLB57" s="38"/>
      <c r="CLC57" s="38"/>
      <c r="CLD57" s="38"/>
      <c r="CLE57" s="38"/>
      <c r="CLF57" s="38"/>
      <c r="CLG57" s="38"/>
      <c r="CLH57" s="38"/>
      <c r="CLI57" s="38"/>
      <c r="CLJ57" s="38"/>
      <c r="CLK57" s="38"/>
      <c r="CLL57" s="38"/>
      <c r="CLM57" s="38"/>
      <c r="CLN57" s="38"/>
      <c r="CLO57" s="38"/>
      <c r="CLP57" s="38"/>
      <c r="CLQ57" s="38"/>
      <c r="CLR57" s="38"/>
      <c r="CLS57" s="38"/>
      <c r="CLT57" s="38"/>
      <c r="CLU57" s="38"/>
      <c r="CLV57" s="38"/>
      <c r="CLW57" s="38"/>
      <c r="CLX57" s="38"/>
      <c r="CLY57" s="38"/>
      <c r="CLZ57" s="38"/>
      <c r="CMA57" s="38"/>
      <c r="CMB57" s="38"/>
      <c r="CMC57" s="38"/>
      <c r="CMD57" s="38"/>
      <c r="CME57" s="38"/>
      <c r="CMF57" s="38"/>
      <c r="CMG57" s="38"/>
      <c r="CMH57" s="38"/>
      <c r="CMI57" s="38"/>
      <c r="CMJ57" s="38"/>
      <c r="CMK57" s="38"/>
      <c r="CML57" s="38"/>
      <c r="CMM57" s="38"/>
      <c r="CMN57" s="38"/>
      <c r="CMO57" s="38"/>
      <c r="CMP57" s="38"/>
      <c r="CMQ57" s="38"/>
      <c r="CMR57" s="38"/>
      <c r="CMS57" s="38"/>
      <c r="CMT57" s="38"/>
      <c r="CMU57" s="38"/>
      <c r="CMV57" s="38"/>
      <c r="CMW57" s="38"/>
      <c r="CMX57" s="38"/>
      <c r="CMY57" s="38"/>
      <c r="CMZ57" s="38"/>
      <c r="CNA57" s="38"/>
      <c r="CNB57" s="38"/>
      <c r="CNC57" s="38"/>
      <c r="CND57" s="38"/>
      <c r="CNE57" s="38"/>
      <c r="CNF57" s="38"/>
      <c r="CNG57" s="38"/>
      <c r="CNH57" s="38"/>
      <c r="CNI57" s="38"/>
      <c r="CNJ57" s="38"/>
      <c r="CNK57" s="38"/>
      <c r="CNL57" s="38"/>
      <c r="CNM57" s="38"/>
      <c r="CNN57" s="38"/>
      <c r="CNO57" s="38"/>
      <c r="CNP57" s="38"/>
      <c r="CNQ57" s="38"/>
      <c r="CNR57" s="38"/>
      <c r="CNS57" s="38"/>
      <c r="CNT57" s="38"/>
      <c r="CNU57" s="38"/>
      <c r="CNV57" s="38"/>
      <c r="CNW57" s="38"/>
      <c r="CNX57" s="38"/>
      <c r="CNY57" s="38"/>
      <c r="CNZ57" s="38"/>
      <c r="COA57" s="38"/>
      <c r="COB57" s="38"/>
      <c r="COC57" s="38"/>
      <c r="COD57" s="38"/>
      <c r="COE57" s="38"/>
      <c r="COF57" s="38"/>
      <c r="COG57" s="38"/>
      <c r="COH57" s="38"/>
      <c r="COI57" s="38"/>
      <c r="COJ57" s="38"/>
      <c r="COK57" s="38"/>
      <c r="COL57" s="38"/>
      <c r="COM57" s="38"/>
      <c r="CON57" s="38"/>
      <c r="COO57" s="38"/>
      <c r="COP57" s="38"/>
      <c r="COQ57" s="38"/>
      <c r="COR57" s="38"/>
      <c r="COS57" s="38"/>
      <c r="COT57" s="38"/>
      <c r="COU57" s="38"/>
      <c r="COV57" s="38"/>
      <c r="COW57" s="38"/>
      <c r="COX57" s="38"/>
      <c r="COY57" s="38"/>
      <c r="COZ57" s="38"/>
      <c r="CPA57" s="38"/>
      <c r="CPB57" s="38"/>
      <c r="CPC57" s="38"/>
      <c r="CPD57" s="38"/>
      <c r="CPE57" s="38"/>
      <c r="CPF57" s="38"/>
      <c r="CPG57" s="38"/>
      <c r="CPH57" s="38"/>
      <c r="CPI57" s="38"/>
      <c r="CPJ57" s="38"/>
      <c r="CPK57" s="38"/>
      <c r="CPL57" s="38"/>
      <c r="CPM57" s="38"/>
      <c r="CPN57" s="38"/>
      <c r="CPO57" s="38"/>
      <c r="CPP57" s="38"/>
      <c r="CPQ57" s="38"/>
      <c r="CPR57" s="38"/>
      <c r="CPS57" s="38"/>
      <c r="CPT57" s="38"/>
      <c r="CPU57" s="38"/>
      <c r="CPV57" s="38"/>
      <c r="CPW57" s="38"/>
      <c r="CPX57" s="38"/>
      <c r="CPY57" s="38"/>
      <c r="CPZ57" s="38"/>
      <c r="CQA57" s="38"/>
      <c r="CQB57" s="38"/>
      <c r="CQC57" s="38"/>
      <c r="CQD57" s="38"/>
      <c r="CQE57" s="38"/>
      <c r="CQF57" s="38"/>
      <c r="CQG57" s="38"/>
      <c r="CQH57" s="38"/>
      <c r="CQI57" s="38"/>
      <c r="CQJ57" s="38"/>
      <c r="CQK57" s="38"/>
      <c r="CQL57" s="38"/>
      <c r="CQM57" s="38"/>
      <c r="CQN57" s="38"/>
      <c r="CQO57" s="38"/>
      <c r="CQP57" s="38"/>
      <c r="CQQ57" s="38"/>
      <c r="CQR57" s="38"/>
      <c r="CQS57" s="38"/>
      <c r="CQT57" s="38"/>
      <c r="CQU57" s="38"/>
      <c r="CQV57" s="38"/>
      <c r="CQW57" s="38"/>
      <c r="CQX57" s="38"/>
      <c r="CQY57" s="38"/>
      <c r="CQZ57" s="38"/>
      <c r="CRA57" s="38"/>
      <c r="CRB57" s="38"/>
      <c r="CRC57" s="38"/>
      <c r="CRD57" s="38"/>
      <c r="CRE57" s="38"/>
      <c r="CRF57" s="38"/>
      <c r="CRG57" s="38"/>
      <c r="CRH57" s="38"/>
      <c r="CRI57" s="38"/>
      <c r="CRJ57" s="38"/>
      <c r="CRK57" s="38"/>
      <c r="CRL57" s="38"/>
      <c r="CRM57" s="38"/>
      <c r="CRN57" s="38"/>
      <c r="CRO57" s="38"/>
      <c r="CRP57" s="38"/>
      <c r="CRQ57" s="38"/>
      <c r="CRR57" s="38"/>
      <c r="CRS57" s="38"/>
      <c r="CRT57" s="38"/>
      <c r="CRU57" s="38"/>
      <c r="CRV57" s="38"/>
      <c r="CRW57" s="38"/>
      <c r="CRX57" s="38"/>
      <c r="CRY57" s="38"/>
      <c r="CRZ57" s="38"/>
      <c r="CSA57" s="38"/>
      <c r="CSB57" s="38"/>
      <c r="CSC57" s="38"/>
      <c r="CSD57" s="38"/>
      <c r="CSE57" s="38"/>
      <c r="CSF57" s="38"/>
      <c r="CSG57" s="38"/>
      <c r="CSH57" s="38"/>
      <c r="CSI57" s="38"/>
      <c r="CSJ57" s="38"/>
      <c r="CSK57" s="38"/>
      <c r="CSL57" s="38"/>
      <c r="CSM57" s="38"/>
      <c r="CSN57" s="38"/>
      <c r="CSO57" s="38"/>
      <c r="CSP57" s="38"/>
      <c r="CSQ57" s="38"/>
      <c r="CSR57" s="38"/>
      <c r="CSS57" s="38"/>
      <c r="CST57" s="38"/>
      <c r="CSU57" s="38"/>
      <c r="CSV57" s="38"/>
      <c r="CSW57" s="38"/>
      <c r="CSX57" s="38"/>
      <c r="CSY57" s="38"/>
      <c r="CSZ57" s="38"/>
      <c r="CTA57" s="38"/>
      <c r="CTB57" s="38"/>
      <c r="CTC57" s="38"/>
      <c r="CTD57" s="38"/>
      <c r="CTE57" s="38"/>
      <c r="CTF57" s="38"/>
      <c r="CTG57" s="38"/>
      <c r="CTH57" s="38"/>
      <c r="CTI57" s="38"/>
      <c r="CTJ57" s="38"/>
      <c r="CTK57" s="38"/>
      <c r="CTL57" s="38"/>
      <c r="CTM57" s="38"/>
      <c r="CTN57" s="38"/>
      <c r="CTO57" s="38"/>
      <c r="CTP57" s="38"/>
      <c r="CTQ57" s="38"/>
      <c r="CTR57" s="38"/>
      <c r="CTS57" s="38"/>
      <c r="CTT57" s="38"/>
      <c r="CTU57" s="38"/>
      <c r="CTV57" s="38"/>
      <c r="CTW57" s="38"/>
      <c r="CTX57" s="38"/>
      <c r="CTY57" s="38"/>
      <c r="CTZ57" s="38"/>
      <c r="CUA57" s="38"/>
      <c r="CUB57" s="38"/>
      <c r="CUC57" s="38"/>
      <c r="CUD57" s="38"/>
      <c r="CUE57" s="38"/>
      <c r="CUF57" s="38"/>
      <c r="CUG57" s="38"/>
      <c r="CUH57" s="38"/>
      <c r="CUI57" s="38"/>
      <c r="CUJ57" s="38"/>
      <c r="CUK57" s="38"/>
      <c r="CUL57" s="38"/>
      <c r="CUM57" s="38"/>
      <c r="CUN57" s="38"/>
      <c r="CUO57" s="38"/>
      <c r="CUP57" s="38"/>
      <c r="CUQ57" s="38"/>
      <c r="CUR57" s="38"/>
      <c r="CUS57" s="38"/>
      <c r="CUT57" s="38"/>
      <c r="CUU57" s="38"/>
      <c r="CUV57" s="38"/>
      <c r="CUW57" s="38"/>
      <c r="CUX57" s="38"/>
      <c r="CUY57" s="38"/>
      <c r="CUZ57" s="38"/>
      <c r="CVA57" s="38"/>
      <c r="CVB57" s="38"/>
      <c r="CVC57" s="38"/>
      <c r="CVD57" s="38"/>
      <c r="CVE57" s="38"/>
      <c r="CVF57" s="38"/>
      <c r="CVG57" s="38"/>
      <c r="CVH57" s="38"/>
      <c r="CVI57" s="38"/>
      <c r="CVJ57" s="38"/>
      <c r="CVK57" s="38"/>
      <c r="CVL57" s="38"/>
      <c r="CVM57" s="38"/>
      <c r="CVN57" s="38"/>
      <c r="CVO57" s="38"/>
      <c r="CVP57" s="38"/>
      <c r="CVQ57" s="38"/>
      <c r="CVR57" s="38"/>
      <c r="CVS57" s="38"/>
      <c r="CVT57" s="38"/>
      <c r="CVU57" s="38"/>
      <c r="CVV57" s="38"/>
      <c r="CVW57" s="38"/>
      <c r="CVX57" s="38"/>
      <c r="CVY57" s="38"/>
      <c r="CVZ57" s="38"/>
      <c r="CWA57" s="38"/>
      <c r="CWB57" s="38"/>
      <c r="CWC57" s="38"/>
      <c r="CWD57" s="38"/>
      <c r="CWE57" s="38"/>
      <c r="CWF57" s="38"/>
      <c r="CWG57" s="38"/>
      <c r="CWH57" s="38"/>
      <c r="CWI57" s="38"/>
      <c r="CWJ57" s="38"/>
      <c r="CWK57" s="38"/>
      <c r="CWL57" s="38"/>
      <c r="CWM57" s="38"/>
      <c r="CWN57" s="38"/>
      <c r="CWO57" s="38"/>
      <c r="CWP57" s="38"/>
      <c r="CWQ57" s="38"/>
      <c r="CWR57" s="38"/>
      <c r="CWS57" s="38"/>
      <c r="CWT57" s="38"/>
      <c r="CWU57" s="38"/>
      <c r="CWV57" s="38"/>
      <c r="CWW57" s="38"/>
      <c r="CWX57" s="38"/>
      <c r="CWY57" s="38"/>
      <c r="CWZ57" s="38"/>
      <c r="CXA57" s="38"/>
      <c r="CXB57" s="38"/>
      <c r="CXC57" s="38"/>
      <c r="CXD57" s="38"/>
      <c r="CXE57" s="38"/>
      <c r="CXF57" s="38"/>
      <c r="CXG57" s="38"/>
      <c r="CXH57" s="38"/>
      <c r="CXI57" s="38"/>
      <c r="CXJ57" s="38"/>
      <c r="CXK57" s="38"/>
      <c r="CXL57" s="38"/>
      <c r="CXM57" s="38"/>
      <c r="CXN57" s="38"/>
      <c r="CXO57" s="38"/>
      <c r="CXP57" s="38"/>
      <c r="CXQ57" s="38"/>
      <c r="CXR57" s="38"/>
      <c r="CXS57" s="38"/>
      <c r="CXT57" s="38"/>
      <c r="CXU57" s="38"/>
      <c r="CXV57" s="38"/>
      <c r="CXW57" s="38"/>
      <c r="CXX57" s="38"/>
      <c r="CXY57" s="38"/>
      <c r="CXZ57" s="38"/>
      <c r="CYA57" s="38"/>
      <c r="CYB57" s="38"/>
      <c r="CYC57" s="38"/>
      <c r="CYD57" s="38"/>
      <c r="CYE57" s="38"/>
      <c r="CYF57" s="38"/>
      <c r="CYG57" s="38"/>
      <c r="CYH57" s="38"/>
      <c r="CYI57" s="38"/>
      <c r="CYJ57" s="38"/>
      <c r="CYK57" s="38"/>
      <c r="CYL57" s="38"/>
      <c r="CYM57" s="38"/>
      <c r="CYN57" s="38"/>
      <c r="CYO57" s="38"/>
      <c r="CYP57" s="38"/>
      <c r="CYQ57" s="38"/>
      <c r="CYR57" s="38"/>
      <c r="CYS57" s="38"/>
      <c r="CYT57" s="38"/>
      <c r="CYU57" s="38"/>
      <c r="CYV57" s="38"/>
      <c r="CYW57" s="38"/>
      <c r="CYX57" s="38"/>
      <c r="CYY57" s="38"/>
      <c r="CYZ57" s="38"/>
      <c r="CZA57" s="38"/>
      <c r="CZB57" s="38"/>
      <c r="CZC57" s="38"/>
      <c r="CZD57" s="38"/>
      <c r="CZE57" s="38"/>
      <c r="CZF57" s="38"/>
      <c r="CZG57" s="38"/>
      <c r="CZH57" s="38"/>
      <c r="CZI57" s="38"/>
      <c r="CZJ57" s="38"/>
      <c r="CZK57" s="38"/>
      <c r="CZL57" s="38"/>
      <c r="CZM57" s="38"/>
      <c r="CZN57" s="38"/>
      <c r="CZO57" s="38"/>
      <c r="CZP57" s="38"/>
      <c r="CZQ57" s="38"/>
      <c r="CZR57" s="38"/>
      <c r="CZS57" s="38"/>
      <c r="CZT57" s="38"/>
      <c r="CZU57" s="38"/>
      <c r="CZV57" s="38"/>
      <c r="CZW57" s="38"/>
      <c r="CZX57" s="38"/>
      <c r="CZY57" s="38"/>
      <c r="CZZ57" s="38"/>
      <c r="DAA57" s="38"/>
      <c r="DAB57" s="38"/>
      <c r="DAC57" s="38"/>
      <c r="DAD57" s="38"/>
      <c r="DAE57" s="38"/>
      <c r="DAF57" s="38"/>
      <c r="DAG57" s="38"/>
      <c r="DAH57" s="38"/>
      <c r="DAI57" s="38"/>
      <c r="DAJ57" s="38"/>
      <c r="DAK57" s="38"/>
      <c r="DAL57" s="38"/>
      <c r="DAM57" s="38"/>
      <c r="DAN57" s="38"/>
      <c r="DAO57" s="38"/>
      <c r="DAP57" s="38"/>
      <c r="DAQ57" s="38"/>
      <c r="DAR57" s="38"/>
      <c r="DAS57" s="38"/>
      <c r="DAT57" s="38"/>
      <c r="DAU57" s="38"/>
      <c r="DAV57" s="38"/>
      <c r="DAW57" s="38"/>
      <c r="DAX57" s="38"/>
      <c r="DAY57" s="38"/>
      <c r="DAZ57" s="38"/>
      <c r="DBA57" s="38"/>
      <c r="DBB57" s="38"/>
      <c r="DBC57" s="38"/>
      <c r="DBD57" s="38"/>
      <c r="DBE57" s="38"/>
      <c r="DBF57" s="38"/>
      <c r="DBG57" s="38"/>
      <c r="DBH57" s="38"/>
      <c r="DBI57" s="38"/>
      <c r="DBJ57" s="38"/>
      <c r="DBK57" s="38"/>
      <c r="DBL57" s="38"/>
      <c r="DBM57" s="38"/>
      <c r="DBN57" s="38"/>
      <c r="DBO57" s="38"/>
      <c r="DBP57" s="38"/>
      <c r="DBQ57" s="38"/>
      <c r="DBR57" s="38"/>
      <c r="DBS57" s="38"/>
      <c r="DBT57" s="38"/>
      <c r="DBU57" s="38"/>
      <c r="DBV57" s="38"/>
      <c r="DBW57" s="38"/>
      <c r="DBX57" s="38"/>
      <c r="DBY57" s="38"/>
      <c r="DBZ57" s="38"/>
      <c r="DCA57" s="38"/>
      <c r="DCB57" s="38"/>
      <c r="DCC57" s="38"/>
      <c r="DCD57" s="38"/>
      <c r="DCE57" s="38"/>
      <c r="DCF57" s="38"/>
      <c r="DCG57" s="38"/>
      <c r="DCH57" s="38"/>
      <c r="DCI57" s="38"/>
      <c r="DCJ57" s="38"/>
      <c r="DCK57" s="38"/>
      <c r="DCL57" s="38"/>
      <c r="DCM57" s="38"/>
      <c r="DCN57" s="38"/>
      <c r="DCO57" s="38"/>
      <c r="DCP57" s="38"/>
      <c r="DCQ57" s="38"/>
      <c r="DCR57" s="38"/>
      <c r="DCS57" s="38"/>
      <c r="DCT57" s="38"/>
      <c r="DCU57" s="38"/>
      <c r="DCV57" s="38"/>
      <c r="DCW57" s="38"/>
      <c r="DCX57" s="38"/>
      <c r="DCY57" s="38"/>
      <c r="DCZ57" s="38"/>
      <c r="DDA57" s="38"/>
      <c r="DDB57" s="38"/>
      <c r="DDC57" s="38"/>
      <c r="DDD57" s="38"/>
      <c r="DDE57" s="38"/>
      <c r="DDF57" s="38"/>
      <c r="DDG57" s="38"/>
      <c r="DDH57" s="38"/>
      <c r="DDI57" s="38"/>
      <c r="DDJ57" s="38"/>
      <c r="DDK57" s="38"/>
      <c r="DDL57" s="38"/>
      <c r="DDM57" s="38"/>
      <c r="DDN57" s="38"/>
      <c r="DDO57" s="38"/>
      <c r="DDP57" s="38"/>
      <c r="DDQ57" s="38"/>
      <c r="DDR57" s="38"/>
      <c r="DDS57" s="38"/>
      <c r="DDT57" s="38"/>
      <c r="DDU57" s="38"/>
      <c r="DDV57" s="38"/>
      <c r="DDW57" s="38"/>
      <c r="DDX57" s="38"/>
      <c r="DDY57" s="38"/>
      <c r="DDZ57" s="38"/>
      <c r="DEA57" s="38"/>
      <c r="DEB57" s="38"/>
      <c r="DEC57" s="38"/>
      <c r="DED57" s="38"/>
      <c r="DEE57" s="38"/>
      <c r="DEF57" s="38"/>
      <c r="DEG57" s="38"/>
      <c r="DEH57" s="38"/>
      <c r="DEI57" s="38"/>
      <c r="DEJ57" s="38"/>
      <c r="DEK57" s="38"/>
      <c r="DEL57" s="38"/>
      <c r="DEM57" s="38"/>
      <c r="DEN57" s="38"/>
      <c r="DEO57" s="38"/>
      <c r="DEP57" s="38"/>
      <c r="DEQ57" s="38"/>
      <c r="DER57" s="38"/>
      <c r="DES57" s="38"/>
      <c r="DET57" s="38"/>
      <c r="DEU57" s="38"/>
      <c r="DEV57" s="38"/>
      <c r="DEW57" s="38"/>
      <c r="DEX57" s="38"/>
      <c r="DEY57" s="38"/>
      <c r="DEZ57" s="38"/>
      <c r="DFA57" s="38"/>
      <c r="DFB57" s="38"/>
      <c r="DFC57" s="38"/>
      <c r="DFD57" s="38"/>
      <c r="DFE57" s="38"/>
      <c r="DFF57" s="38"/>
      <c r="DFG57" s="38"/>
      <c r="DFH57" s="38"/>
      <c r="DFI57" s="38"/>
      <c r="DFJ57" s="38"/>
      <c r="DFK57" s="38"/>
      <c r="DFL57" s="38"/>
      <c r="DFM57" s="38"/>
      <c r="DFN57" s="38"/>
      <c r="DFO57" s="38"/>
      <c r="DFP57" s="38"/>
      <c r="DFQ57" s="38"/>
      <c r="DFR57" s="38"/>
      <c r="DFS57" s="38"/>
      <c r="DFT57" s="38"/>
      <c r="DFU57" s="38"/>
      <c r="DFV57" s="38"/>
      <c r="DFW57" s="38"/>
      <c r="DFX57" s="38"/>
      <c r="DFY57" s="38"/>
      <c r="DFZ57" s="38"/>
      <c r="DGA57" s="38"/>
      <c r="DGB57" s="38"/>
      <c r="DGC57" s="38"/>
      <c r="DGD57" s="38"/>
      <c r="DGE57" s="38"/>
      <c r="DGF57" s="38"/>
      <c r="DGG57" s="38"/>
      <c r="DGH57" s="38"/>
      <c r="DGI57" s="38"/>
      <c r="DGJ57" s="38"/>
      <c r="DGK57" s="38"/>
      <c r="DGL57" s="38"/>
      <c r="DGM57" s="38"/>
      <c r="DGN57" s="38"/>
      <c r="DGO57" s="38"/>
      <c r="DGP57" s="38"/>
      <c r="DGQ57" s="38"/>
      <c r="DGR57" s="38"/>
      <c r="DGS57" s="38"/>
      <c r="DGT57" s="38"/>
      <c r="DGU57" s="38"/>
      <c r="DGV57" s="38"/>
      <c r="DGW57" s="38"/>
      <c r="DGX57" s="38"/>
      <c r="DGY57" s="38"/>
      <c r="DGZ57" s="38"/>
      <c r="DHA57" s="38"/>
      <c r="DHB57" s="38"/>
      <c r="DHC57" s="38"/>
      <c r="DHD57" s="38"/>
      <c r="DHE57" s="38"/>
      <c r="DHF57" s="38"/>
      <c r="DHG57" s="38"/>
      <c r="DHH57" s="38"/>
      <c r="DHI57" s="38"/>
      <c r="DHJ57" s="38"/>
      <c r="DHK57" s="38"/>
      <c r="DHL57" s="38"/>
      <c r="DHM57" s="38"/>
      <c r="DHN57" s="38"/>
      <c r="DHO57" s="38"/>
      <c r="DHP57" s="38"/>
      <c r="DHQ57" s="38"/>
      <c r="DHR57" s="38"/>
      <c r="DHS57" s="38"/>
      <c r="DHT57" s="38"/>
      <c r="DHU57" s="38"/>
      <c r="DHV57" s="38"/>
      <c r="DHW57" s="38"/>
      <c r="DHX57" s="38"/>
      <c r="DHY57" s="38"/>
      <c r="DHZ57" s="38"/>
      <c r="DIA57" s="38"/>
      <c r="DIB57" s="38"/>
      <c r="DIC57" s="38"/>
      <c r="DID57" s="38"/>
      <c r="DIE57" s="38"/>
      <c r="DIF57" s="38"/>
      <c r="DIG57" s="38"/>
      <c r="DIH57" s="38"/>
      <c r="DII57" s="38"/>
      <c r="DIJ57" s="38"/>
      <c r="DIK57" s="38"/>
      <c r="DIL57" s="38"/>
      <c r="DIM57" s="38"/>
      <c r="DIN57" s="38"/>
      <c r="DIO57" s="38"/>
      <c r="DIP57" s="38"/>
      <c r="DIQ57" s="38"/>
      <c r="DIR57" s="38"/>
      <c r="DIS57" s="38"/>
      <c r="DIT57" s="38"/>
      <c r="DIU57" s="38"/>
      <c r="DIV57" s="38"/>
      <c r="DIW57" s="38"/>
      <c r="DIX57" s="38"/>
      <c r="DIY57" s="38"/>
      <c r="DIZ57" s="38"/>
      <c r="DJA57" s="38"/>
      <c r="DJB57" s="38"/>
      <c r="DJC57" s="38"/>
      <c r="DJD57" s="38"/>
      <c r="DJE57" s="38"/>
      <c r="DJF57" s="38"/>
      <c r="DJG57" s="38"/>
      <c r="DJH57" s="38"/>
      <c r="DJI57" s="38"/>
      <c r="DJJ57" s="38"/>
      <c r="DJK57" s="38"/>
      <c r="DJL57" s="38"/>
      <c r="DJM57" s="38"/>
      <c r="DJN57" s="38"/>
      <c r="DJO57" s="38"/>
      <c r="DJP57" s="38"/>
      <c r="DJQ57" s="38"/>
      <c r="DJR57" s="38"/>
      <c r="DJS57" s="38"/>
      <c r="DJT57" s="38"/>
      <c r="DJU57" s="38"/>
      <c r="DJV57" s="38"/>
      <c r="DJW57" s="38"/>
      <c r="DJX57" s="38"/>
      <c r="DJY57" s="38"/>
      <c r="DJZ57" s="38"/>
      <c r="DKA57" s="38"/>
      <c r="DKB57" s="38"/>
      <c r="DKC57" s="38"/>
      <c r="DKD57" s="38"/>
      <c r="DKE57" s="38"/>
      <c r="DKF57" s="38"/>
      <c r="DKG57" s="38"/>
      <c r="DKH57" s="38"/>
      <c r="DKI57" s="38"/>
      <c r="DKJ57" s="38"/>
      <c r="DKK57" s="38"/>
      <c r="DKL57" s="38"/>
      <c r="DKM57" s="38"/>
      <c r="DKN57" s="38"/>
      <c r="DKO57" s="38"/>
      <c r="DKP57" s="38"/>
      <c r="DKQ57" s="38"/>
      <c r="DKR57" s="38"/>
      <c r="DKS57" s="38"/>
      <c r="DKT57" s="38"/>
      <c r="DKU57" s="38"/>
      <c r="DKV57" s="38"/>
      <c r="DKW57" s="38"/>
      <c r="DKX57" s="38"/>
      <c r="DKY57" s="38"/>
      <c r="DKZ57" s="38"/>
      <c r="DLA57" s="38"/>
      <c r="DLB57" s="38"/>
      <c r="DLC57" s="38"/>
      <c r="DLD57" s="38"/>
      <c r="DLE57" s="38"/>
      <c r="DLF57" s="38"/>
      <c r="DLG57" s="38"/>
      <c r="DLH57" s="38"/>
      <c r="DLI57" s="38"/>
      <c r="DLJ57" s="38"/>
      <c r="DLK57" s="38"/>
      <c r="DLL57" s="38"/>
      <c r="DLM57" s="38"/>
      <c r="DLN57" s="38"/>
      <c r="DLO57" s="38"/>
      <c r="DLP57" s="38"/>
      <c r="DLQ57" s="38"/>
      <c r="DLR57" s="38"/>
      <c r="DLS57" s="38"/>
      <c r="DLT57" s="38"/>
      <c r="DLU57" s="38"/>
      <c r="DLV57" s="38"/>
      <c r="DLW57" s="38"/>
      <c r="DLX57" s="38"/>
      <c r="DLY57" s="38"/>
      <c r="DLZ57" s="38"/>
      <c r="DMA57" s="38"/>
      <c r="DMB57" s="38"/>
      <c r="DMC57" s="38"/>
      <c r="DMD57" s="38"/>
      <c r="DME57" s="38"/>
      <c r="DMF57" s="38"/>
      <c r="DMG57" s="38"/>
      <c r="DMH57" s="38"/>
      <c r="DMI57" s="38"/>
      <c r="DMJ57" s="38"/>
      <c r="DMK57" s="38"/>
      <c r="DML57" s="38"/>
      <c r="DMM57" s="38"/>
      <c r="DMN57" s="38"/>
      <c r="DMO57" s="38"/>
      <c r="DMP57" s="38"/>
      <c r="DMQ57" s="38"/>
      <c r="DMR57" s="38"/>
      <c r="DMS57" s="38"/>
      <c r="DMT57" s="38"/>
      <c r="DMU57" s="38"/>
      <c r="DMV57" s="38"/>
      <c r="DMW57" s="38"/>
      <c r="DMX57" s="38"/>
      <c r="DMY57" s="38"/>
      <c r="DMZ57" s="38"/>
      <c r="DNA57" s="38"/>
      <c r="DNB57" s="38"/>
      <c r="DNC57" s="38"/>
      <c r="DND57" s="38"/>
      <c r="DNE57" s="38"/>
      <c r="DNF57" s="38"/>
      <c r="DNG57" s="38"/>
      <c r="DNH57" s="38"/>
      <c r="DNI57" s="38"/>
      <c r="DNJ57" s="38"/>
      <c r="DNK57" s="38"/>
      <c r="DNL57" s="38"/>
      <c r="DNM57" s="38"/>
      <c r="DNN57" s="38"/>
      <c r="DNO57" s="38"/>
      <c r="DNP57" s="38"/>
      <c r="DNQ57" s="38"/>
      <c r="DNR57" s="38"/>
      <c r="DNS57" s="38"/>
      <c r="DNT57" s="38"/>
      <c r="DNU57" s="38"/>
      <c r="DNV57" s="38"/>
      <c r="DNW57" s="38"/>
      <c r="DNX57" s="38"/>
      <c r="DNY57" s="38"/>
      <c r="DNZ57" s="38"/>
      <c r="DOA57" s="38"/>
      <c r="DOB57" s="38"/>
      <c r="DOC57" s="38"/>
      <c r="DOD57" s="38"/>
      <c r="DOE57" s="38"/>
      <c r="DOF57" s="38"/>
      <c r="DOG57" s="38"/>
      <c r="DOH57" s="38"/>
      <c r="DOI57" s="38"/>
      <c r="DOJ57" s="38"/>
      <c r="DOK57" s="38"/>
      <c r="DOL57" s="38"/>
      <c r="DOM57" s="38"/>
      <c r="DON57" s="38"/>
      <c r="DOO57" s="38"/>
      <c r="DOP57" s="38"/>
      <c r="DOQ57" s="38"/>
      <c r="DOR57" s="38"/>
      <c r="DOS57" s="38"/>
      <c r="DOT57" s="38"/>
      <c r="DOU57" s="38"/>
      <c r="DOV57" s="38"/>
      <c r="DOW57" s="38"/>
      <c r="DOX57" s="38"/>
      <c r="DOY57" s="38"/>
      <c r="DOZ57" s="38"/>
      <c r="DPA57" s="38"/>
      <c r="DPB57" s="38"/>
      <c r="DPC57" s="38"/>
      <c r="DPD57" s="38"/>
      <c r="DPE57" s="38"/>
      <c r="DPF57" s="38"/>
      <c r="DPG57" s="38"/>
      <c r="DPH57" s="38"/>
      <c r="DPI57" s="38"/>
      <c r="DPJ57" s="38"/>
      <c r="DPK57" s="38"/>
      <c r="DPL57" s="38"/>
      <c r="DPM57" s="38"/>
      <c r="DPN57" s="38"/>
      <c r="DPO57" s="38"/>
      <c r="DPP57" s="38"/>
      <c r="DPQ57" s="38"/>
      <c r="DPR57" s="38"/>
      <c r="DPS57" s="38"/>
      <c r="DPT57" s="38"/>
      <c r="DPU57" s="38"/>
      <c r="DPV57" s="38"/>
      <c r="DPW57" s="38"/>
      <c r="DPX57" s="38"/>
      <c r="DPY57" s="38"/>
      <c r="DPZ57" s="38"/>
      <c r="DQA57" s="38"/>
      <c r="DQB57" s="38"/>
      <c r="DQC57" s="38"/>
      <c r="DQD57" s="38"/>
      <c r="DQE57" s="38"/>
      <c r="DQF57" s="38"/>
      <c r="DQG57" s="38"/>
      <c r="DQH57" s="38"/>
      <c r="DQI57" s="38"/>
      <c r="DQJ57" s="38"/>
      <c r="DQK57" s="38"/>
      <c r="DQL57" s="38"/>
      <c r="DQM57" s="38"/>
      <c r="DQN57" s="38"/>
      <c r="DQO57" s="38"/>
      <c r="DQP57" s="38"/>
      <c r="DQQ57" s="38"/>
      <c r="DQR57" s="38"/>
      <c r="DQS57" s="38"/>
      <c r="DQT57" s="38"/>
      <c r="DQU57" s="38"/>
      <c r="DQV57" s="38"/>
      <c r="DQW57" s="38"/>
      <c r="DQX57" s="38"/>
      <c r="DQY57" s="38"/>
      <c r="DQZ57" s="38"/>
      <c r="DRA57" s="38"/>
      <c r="DRB57" s="38"/>
      <c r="DRC57" s="38"/>
      <c r="DRD57" s="38"/>
      <c r="DRE57" s="38"/>
      <c r="DRF57" s="38"/>
      <c r="DRG57" s="38"/>
      <c r="DRH57" s="38"/>
      <c r="DRI57" s="38"/>
      <c r="DRJ57" s="38"/>
      <c r="DRK57" s="38"/>
      <c r="DRL57" s="38"/>
      <c r="DRM57" s="38"/>
      <c r="DRN57" s="38"/>
      <c r="DRO57" s="38"/>
      <c r="DRP57" s="38"/>
      <c r="DRQ57" s="38"/>
      <c r="DRR57" s="38"/>
      <c r="DRS57" s="38"/>
      <c r="DRT57" s="38"/>
      <c r="DRU57" s="38"/>
      <c r="DRV57" s="38"/>
      <c r="DRW57" s="38"/>
      <c r="DRX57" s="38"/>
      <c r="DRY57" s="38"/>
      <c r="DRZ57" s="38"/>
      <c r="DSA57" s="38"/>
      <c r="DSB57" s="38"/>
      <c r="DSC57" s="38"/>
      <c r="DSD57" s="38"/>
      <c r="DSE57" s="38"/>
      <c r="DSF57" s="38"/>
      <c r="DSG57" s="38"/>
      <c r="DSH57" s="38"/>
      <c r="DSI57" s="38"/>
      <c r="DSJ57" s="38"/>
      <c r="DSK57" s="38"/>
      <c r="DSL57" s="38"/>
      <c r="DSM57" s="38"/>
      <c r="DSN57" s="38"/>
      <c r="DSO57" s="38"/>
      <c r="DSP57" s="38"/>
      <c r="DSQ57" s="38"/>
      <c r="DSR57" s="38"/>
      <c r="DSS57" s="38"/>
      <c r="DST57" s="38"/>
      <c r="DSU57" s="38"/>
      <c r="DSV57" s="38"/>
      <c r="DSW57" s="38"/>
      <c r="DSX57" s="38"/>
      <c r="DSY57" s="38"/>
      <c r="DSZ57" s="38"/>
      <c r="DTA57" s="38"/>
      <c r="DTB57" s="38"/>
      <c r="DTC57" s="38"/>
      <c r="DTD57" s="38"/>
      <c r="DTE57" s="38"/>
      <c r="DTF57" s="38"/>
      <c r="DTG57" s="38"/>
      <c r="DTH57" s="38"/>
      <c r="DTI57" s="38"/>
      <c r="DTJ57" s="38"/>
      <c r="DTK57" s="38"/>
      <c r="DTL57" s="38"/>
      <c r="DTM57" s="38"/>
      <c r="DTN57" s="38"/>
      <c r="DTO57" s="38"/>
      <c r="DTP57" s="38"/>
      <c r="DTQ57" s="38"/>
      <c r="DTR57" s="38"/>
      <c r="DTS57" s="38"/>
      <c r="DTT57" s="38"/>
      <c r="DTU57" s="38"/>
      <c r="DTV57" s="38"/>
      <c r="DTW57" s="38"/>
      <c r="DTX57" s="38"/>
      <c r="DTY57" s="38"/>
      <c r="DTZ57" s="38"/>
      <c r="DUA57" s="38"/>
      <c r="DUB57" s="38"/>
      <c r="DUC57" s="38"/>
      <c r="DUD57" s="38"/>
      <c r="DUE57" s="38"/>
      <c r="DUF57" s="38"/>
      <c r="DUG57" s="38"/>
      <c r="DUH57" s="38"/>
      <c r="DUI57" s="38"/>
      <c r="DUJ57" s="38"/>
      <c r="DUK57" s="38"/>
      <c r="DUL57" s="38"/>
      <c r="DUM57" s="38"/>
      <c r="DUN57" s="38"/>
      <c r="DUO57" s="38"/>
      <c r="DUP57" s="38"/>
      <c r="DUQ57" s="38"/>
      <c r="DUR57" s="38"/>
      <c r="DUS57" s="38"/>
      <c r="DUT57" s="38"/>
      <c r="DUU57" s="38"/>
      <c r="DUV57" s="38"/>
      <c r="DUW57" s="38"/>
      <c r="DUX57" s="38"/>
      <c r="DUY57" s="38"/>
      <c r="DUZ57" s="38"/>
      <c r="DVA57" s="38"/>
      <c r="DVB57" s="38"/>
      <c r="DVC57" s="38"/>
      <c r="DVD57" s="38"/>
      <c r="DVE57" s="38"/>
      <c r="DVF57" s="38"/>
      <c r="DVG57" s="38"/>
      <c r="DVH57" s="38"/>
      <c r="DVI57" s="38"/>
      <c r="DVJ57" s="38"/>
      <c r="DVK57" s="38"/>
      <c r="DVL57" s="38"/>
      <c r="DVM57" s="38"/>
      <c r="DVN57" s="38"/>
      <c r="DVO57" s="38"/>
      <c r="DVP57" s="38"/>
      <c r="DVQ57" s="38"/>
      <c r="DVR57" s="38"/>
      <c r="DVS57" s="38"/>
      <c r="DVT57" s="38"/>
      <c r="DVU57" s="38"/>
      <c r="DVV57" s="38"/>
      <c r="DVW57" s="38"/>
      <c r="DVX57" s="38"/>
      <c r="DVY57" s="38"/>
      <c r="DVZ57" s="38"/>
      <c r="DWA57" s="38"/>
      <c r="DWB57" s="38"/>
      <c r="DWC57" s="38"/>
      <c r="DWD57" s="38"/>
      <c r="DWE57" s="38"/>
      <c r="DWF57" s="38"/>
      <c r="DWG57" s="38"/>
      <c r="DWH57" s="38"/>
      <c r="DWI57" s="38"/>
      <c r="DWJ57" s="38"/>
      <c r="DWK57" s="38"/>
      <c r="DWL57" s="38"/>
      <c r="DWM57" s="38"/>
      <c r="DWN57" s="38"/>
      <c r="DWO57" s="38"/>
      <c r="DWP57" s="38"/>
      <c r="DWQ57" s="38"/>
      <c r="DWR57" s="38"/>
      <c r="DWS57" s="38"/>
      <c r="DWT57" s="38"/>
      <c r="DWU57" s="38"/>
      <c r="DWV57" s="38"/>
      <c r="DWW57" s="38"/>
      <c r="DWX57" s="38"/>
      <c r="DWY57" s="38"/>
      <c r="DWZ57" s="38"/>
      <c r="DXA57" s="38"/>
      <c r="DXB57" s="38"/>
      <c r="DXC57" s="38"/>
      <c r="DXD57" s="38"/>
      <c r="DXE57" s="38"/>
      <c r="DXF57" s="38"/>
      <c r="DXG57" s="38"/>
      <c r="DXH57" s="38"/>
      <c r="DXI57" s="38"/>
      <c r="DXJ57" s="38"/>
      <c r="DXK57" s="38"/>
      <c r="DXL57" s="38"/>
      <c r="DXM57" s="38"/>
      <c r="DXN57" s="38"/>
      <c r="DXO57" s="38"/>
      <c r="DXP57" s="38"/>
      <c r="DXQ57" s="38"/>
      <c r="DXR57" s="38"/>
      <c r="DXS57" s="38"/>
      <c r="DXT57" s="38"/>
      <c r="DXU57" s="38"/>
      <c r="DXV57" s="38"/>
      <c r="DXW57" s="38"/>
      <c r="DXX57" s="38"/>
      <c r="DXY57" s="38"/>
      <c r="DXZ57" s="38"/>
      <c r="DYA57" s="38"/>
      <c r="DYB57" s="38"/>
      <c r="DYC57" s="38"/>
      <c r="DYD57" s="38"/>
      <c r="DYE57" s="38"/>
      <c r="DYF57" s="38"/>
      <c r="DYG57" s="38"/>
      <c r="DYH57" s="38"/>
      <c r="DYI57" s="38"/>
      <c r="DYJ57" s="38"/>
      <c r="DYK57" s="38"/>
      <c r="DYL57" s="38"/>
      <c r="DYM57" s="38"/>
      <c r="DYN57" s="38"/>
      <c r="DYO57" s="38"/>
      <c r="DYP57" s="38"/>
      <c r="DYQ57" s="38"/>
      <c r="DYR57" s="38"/>
      <c r="DYS57" s="38"/>
      <c r="DYT57" s="38"/>
      <c r="DYU57" s="38"/>
      <c r="DYV57" s="38"/>
      <c r="DYW57" s="38"/>
      <c r="DYX57" s="38"/>
      <c r="DYY57" s="38"/>
      <c r="DYZ57" s="38"/>
      <c r="DZA57" s="38"/>
      <c r="DZB57" s="38"/>
      <c r="DZC57" s="38"/>
      <c r="DZD57" s="38"/>
      <c r="DZE57" s="38"/>
      <c r="DZF57" s="38"/>
      <c r="DZG57" s="38"/>
      <c r="DZH57" s="38"/>
      <c r="DZI57" s="38"/>
      <c r="DZJ57" s="38"/>
      <c r="DZK57" s="38"/>
      <c r="DZL57" s="38"/>
      <c r="DZM57" s="38"/>
      <c r="DZN57" s="38"/>
      <c r="DZO57" s="38"/>
      <c r="DZP57" s="38"/>
      <c r="DZQ57" s="38"/>
      <c r="DZR57" s="38"/>
      <c r="DZS57" s="38"/>
      <c r="DZT57" s="38"/>
      <c r="DZU57" s="38"/>
      <c r="DZV57" s="38"/>
      <c r="DZW57" s="38"/>
      <c r="DZX57" s="38"/>
      <c r="DZY57" s="38"/>
      <c r="DZZ57" s="38"/>
      <c r="EAA57" s="38"/>
      <c r="EAB57" s="38"/>
      <c r="EAC57" s="38"/>
      <c r="EAD57" s="38"/>
      <c r="EAE57" s="38"/>
      <c r="EAF57" s="38"/>
      <c r="EAG57" s="38"/>
      <c r="EAH57" s="38"/>
      <c r="EAI57" s="38"/>
      <c r="EAJ57" s="38"/>
      <c r="EAK57" s="38"/>
      <c r="EAL57" s="38"/>
      <c r="EAM57" s="38"/>
      <c r="EAN57" s="38"/>
      <c r="EAO57" s="38"/>
      <c r="EAP57" s="38"/>
      <c r="EAQ57" s="38"/>
      <c r="EAR57" s="38"/>
      <c r="EAS57" s="38"/>
      <c r="EAT57" s="38"/>
      <c r="EAU57" s="38"/>
      <c r="EAV57" s="38"/>
      <c r="EAW57" s="38"/>
      <c r="EAX57" s="38"/>
      <c r="EAY57" s="38"/>
      <c r="EAZ57" s="38"/>
      <c r="EBA57" s="38"/>
      <c r="EBB57" s="38"/>
      <c r="EBC57" s="38"/>
      <c r="EBD57" s="38"/>
      <c r="EBE57" s="38"/>
      <c r="EBF57" s="38"/>
      <c r="EBG57" s="38"/>
      <c r="EBH57" s="38"/>
      <c r="EBI57" s="38"/>
      <c r="EBJ57" s="38"/>
      <c r="EBK57" s="38"/>
      <c r="EBL57" s="38"/>
      <c r="EBM57" s="38"/>
      <c r="EBN57" s="38"/>
      <c r="EBO57" s="38"/>
      <c r="EBP57" s="38"/>
      <c r="EBQ57" s="38"/>
      <c r="EBR57" s="38"/>
      <c r="EBS57" s="38"/>
      <c r="EBT57" s="38"/>
      <c r="EBU57" s="38"/>
      <c r="EBV57" s="38"/>
      <c r="EBW57" s="38"/>
      <c r="EBX57" s="38"/>
      <c r="EBY57" s="38"/>
      <c r="EBZ57" s="38"/>
      <c r="ECA57" s="38"/>
      <c r="ECB57" s="38"/>
      <c r="ECC57" s="38"/>
      <c r="ECD57" s="38"/>
      <c r="ECE57" s="38"/>
      <c r="ECF57" s="38"/>
      <c r="ECG57" s="38"/>
      <c r="ECH57" s="38"/>
      <c r="ECI57" s="38"/>
      <c r="ECJ57" s="38"/>
      <c r="ECK57" s="38"/>
      <c r="ECL57" s="38"/>
      <c r="ECM57" s="38"/>
      <c r="ECN57" s="38"/>
      <c r="ECO57" s="38"/>
      <c r="ECP57" s="38"/>
      <c r="ECQ57" s="38"/>
      <c r="ECR57" s="38"/>
      <c r="ECS57" s="38"/>
      <c r="ECT57" s="38"/>
      <c r="ECU57" s="38"/>
      <c r="ECV57" s="38"/>
      <c r="ECW57" s="38"/>
      <c r="ECX57" s="38"/>
      <c r="ECY57" s="38"/>
      <c r="ECZ57" s="38"/>
      <c r="EDA57" s="38"/>
      <c r="EDB57" s="38"/>
      <c r="EDC57" s="38"/>
      <c r="EDD57" s="38"/>
      <c r="EDE57" s="38"/>
      <c r="EDF57" s="38"/>
      <c r="EDG57" s="38"/>
      <c r="EDH57" s="38"/>
      <c r="EDI57" s="38"/>
      <c r="EDJ57" s="38"/>
      <c r="EDK57" s="38"/>
      <c r="EDL57" s="38"/>
      <c r="EDM57" s="38"/>
      <c r="EDN57" s="38"/>
      <c r="EDO57" s="38"/>
      <c r="EDP57" s="38"/>
      <c r="EDQ57" s="38"/>
      <c r="EDR57" s="38"/>
      <c r="EDS57" s="38"/>
      <c r="EDT57" s="38"/>
      <c r="EDU57" s="38"/>
      <c r="EDV57" s="38"/>
      <c r="EDW57" s="38"/>
      <c r="EDX57" s="38"/>
      <c r="EDY57" s="38"/>
      <c r="EDZ57" s="38"/>
      <c r="EEA57" s="38"/>
      <c r="EEB57" s="38"/>
      <c r="EEC57" s="38"/>
      <c r="EED57" s="38"/>
      <c r="EEE57" s="38"/>
      <c r="EEF57" s="38"/>
      <c r="EEG57" s="38"/>
      <c r="EEH57" s="38"/>
      <c r="EEI57" s="38"/>
      <c r="EEJ57" s="38"/>
      <c r="EEK57" s="38"/>
      <c r="EEL57" s="38"/>
      <c r="EEM57" s="38"/>
      <c r="EEN57" s="38"/>
      <c r="EEO57" s="38"/>
      <c r="EEP57" s="38"/>
      <c r="EEQ57" s="38"/>
      <c r="EER57" s="38"/>
      <c r="EES57" s="38"/>
      <c r="EET57" s="38"/>
      <c r="EEU57" s="38"/>
      <c r="EEV57" s="38"/>
      <c r="EEW57" s="38"/>
      <c r="EEX57" s="38"/>
      <c r="EEY57" s="38"/>
      <c r="EEZ57" s="38"/>
      <c r="EFA57" s="38"/>
      <c r="EFB57" s="38"/>
      <c r="EFC57" s="38"/>
      <c r="EFD57" s="38"/>
      <c r="EFE57" s="38"/>
      <c r="EFF57" s="38"/>
      <c r="EFG57" s="38"/>
      <c r="EFH57" s="38"/>
      <c r="EFI57" s="38"/>
      <c r="EFJ57" s="38"/>
      <c r="EFK57" s="38"/>
      <c r="EFL57" s="38"/>
      <c r="EFM57" s="38"/>
      <c r="EFN57" s="38"/>
      <c r="EFO57" s="38"/>
      <c r="EFP57" s="38"/>
      <c r="EFQ57" s="38"/>
      <c r="EFR57" s="38"/>
      <c r="EFS57" s="38"/>
      <c r="EFT57" s="38"/>
      <c r="EFU57" s="38"/>
      <c r="EFV57" s="38"/>
      <c r="EFW57" s="38"/>
      <c r="EFX57" s="38"/>
      <c r="EFY57" s="38"/>
      <c r="EFZ57" s="38"/>
      <c r="EGA57" s="38"/>
      <c r="EGB57" s="38"/>
      <c r="EGC57" s="38"/>
      <c r="EGD57" s="38"/>
      <c r="EGE57" s="38"/>
      <c r="EGF57" s="38"/>
      <c r="EGG57" s="38"/>
      <c r="EGH57" s="38"/>
      <c r="EGI57" s="38"/>
      <c r="EGJ57" s="38"/>
      <c r="EGK57" s="38"/>
      <c r="EGL57" s="38"/>
      <c r="EGM57" s="38"/>
      <c r="EGN57" s="38"/>
      <c r="EGO57" s="38"/>
      <c r="EGP57" s="38"/>
      <c r="EGQ57" s="38"/>
      <c r="EGR57" s="38"/>
      <c r="EGS57" s="38"/>
      <c r="EGT57" s="38"/>
      <c r="EGU57" s="38"/>
      <c r="EGV57" s="38"/>
      <c r="EGW57" s="38"/>
      <c r="EGX57" s="38"/>
      <c r="EGY57" s="38"/>
      <c r="EGZ57" s="38"/>
      <c r="EHA57" s="38"/>
      <c r="EHB57" s="38"/>
      <c r="EHC57" s="38"/>
      <c r="EHD57" s="38"/>
      <c r="EHE57" s="38"/>
      <c r="EHF57" s="38"/>
      <c r="EHG57" s="38"/>
      <c r="EHH57" s="38"/>
      <c r="EHI57" s="38"/>
      <c r="EHJ57" s="38"/>
      <c r="EHK57" s="38"/>
      <c r="EHL57" s="38"/>
      <c r="EHM57" s="38"/>
      <c r="EHN57" s="38"/>
      <c r="EHO57" s="38"/>
      <c r="EHP57" s="38"/>
      <c r="EHQ57" s="38"/>
      <c r="EHR57" s="38"/>
      <c r="EHS57" s="38"/>
      <c r="EHT57" s="38"/>
      <c r="EHU57" s="38"/>
      <c r="EHV57" s="38"/>
      <c r="EHW57" s="38"/>
      <c r="EHX57" s="38"/>
      <c r="EHY57" s="38"/>
      <c r="EHZ57" s="38"/>
      <c r="EIA57" s="38"/>
      <c r="EIB57" s="38"/>
      <c r="EIC57" s="38"/>
      <c r="EID57" s="38"/>
      <c r="EIE57" s="38"/>
      <c r="EIF57" s="38"/>
      <c r="EIG57" s="38"/>
      <c r="EIH57" s="38"/>
      <c r="EII57" s="38"/>
      <c r="EIJ57" s="38"/>
      <c r="EIK57" s="38"/>
      <c r="EIL57" s="38"/>
      <c r="EIM57" s="38"/>
      <c r="EIN57" s="38"/>
      <c r="EIO57" s="38"/>
      <c r="EIP57" s="38"/>
      <c r="EIQ57" s="38"/>
      <c r="EIR57" s="38"/>
      <c r="EIS57" s="38"/>
      <c r="EIT57" s="38"/>
      <c r="EIU57" s="38"/>
      <c r="EIV57" s="38"/>
      <c r="EIW57" s="38"/>
      <c r="EIX57" s="38"/>
      <c r="EIY57" s="38"/>
      <c r="EIZ57" s="38"/>
      <c r="EJA57" s="38"/>
      <c r="EJB57" s="38"/>
      <c r="EJC57" s="38"/>
      <c r="EJD57" s="38"/>
      <c r="EJE57" s="38"/>
      <c r="EJF57" s="38"/>
      <c r="EJG57" s="38"/>
      <c r="EJH57" s="38"/>
      <c r="EJI57" s="38"/>
      <c r="EJJ57" s="38"/>
      <c r="EJK57" s="38"/>
      <c r="EJL57" s="38"/>
      <c r="EJM57" s="38"/>
      <c r="EJN57" s="38"/>
      <c r="EJO57" s="38"/>
      <c r="EJP57" s="38"/>
      <c r="EJQ57" s="38"/>
      <c r="EJR57" s="38"/>
      <c r="EJS57" s="38"/>
      <c r="EJT57" s="38"/>
      <c r="EJU57" s="38"/>
      <c r="EJV57" s="38"/>
      <c r="EJW57" s="38"/>
      <c r="EJX57" s="38"/>
      <c r="EJY57" s="38"/>
      <c r="EJZ57" s="38"/>
      <c r="EKA57" s="38"/>
      <c r="EKB57" s="38"/>
      <c r="EKC57" s="38"/>
      <c r="EKD57" s="38"/>
      <c r="EKE57" s="38"/>
      <c r="EKF57" s="38"/>
      <c r="EKG57" s="38"/>
      <c r="EKH57" s="38"/>
      <c r="EKI57" s="38"/>
      <c r="EKJ57" s="38"/>
      <c r="EKK57" s="38"/>
      <c r="EKL57" s="38"/>
      <c r="EKM57" s="38"/>
      <c r="EKN57" s="38"/>
      <c r="EKO57" s="38"/>
      <c r="EKP57" s="38"/>
      <c r="EKQ57" s="38"/>
      <c r="EKR57" s="38"/>
      <c r="EKS57" s="38"/>
      <c r="EKT57" s="38"/>
      <c r="EKU57" s="38"/>
      <c r="EKV57" s="38"/>
      <c r="EKW57" s="38"/>
      <c r="EKX57" s="38"/>
      <c r="EKY57" s="38"/>
      <c r="EKZ57" s="38"/>
      <c r="ELA57" s="38"/>
      <c r="ELB57" s="38"/>
      <c r="ELC57" s="38"/>
      <c r="ELD57" s="38"/>
      <c r="ELE57" s="38"/>
      <c r="ELF57" s="38"/>
      <c r="ELG57" s="38"/>
      <c r="ELH57" s="38"/>
      <c r="ELI57" s="38"/>
      <c r="ELJ57" s="38"/>
      <c r="ELK57" s="38"/>
      <c r="ELL57" s="38"/>
      <c r="ELM57" s="38"/>
      <c r="ELN57" s="38"/>
      <c r="ELO57" s="38"/>
      <c r="ELP57" s="38"/>
      <c r="ELQ57" s="38"/>
      <c r="ELR57" s="38"/>
      <c r="ELS57" s="38"/>
      <c r="ELT57" s="38"/>
      <c r="ELU57" s="38"/>
      <c r="ELV57" s="38"/>
      <c r="ELW57" s="38"/>
      <c r="ELX57" s="38"/>
      <c r="ELY57" s="38"/>
      <c r="ELZ57" s="38"/>
      <c r="EMA57" s="38"/>
      <c r="EMB57" s="38"/>
      <c r="EMC57" s="38"/>
      <c r="EMD57" s="38"/>
      <c r="EME57" s="38"/>
      <c r="EMF57" s="38"/>
      <c r="EMG57" s="38"/>
      <c r="EMH57" s="38"/>
      <c r="EMI57" s="38"/>
      <c r="EMJ57" s="38"/>
      <c r="EMK57" s="38"/>
      <c r="EML57" s="38"/>
      <c r="EMM57" s="38"/>
      <c r="EMN57" s="38"/>
      <c r="EMO57" s="38"/>
      <c r="EMP57" s="38"/>
      <c r="EMQ57" s="38"/>
      <c r="EMR57" s="38"/>
      <c r="EMS57" s="38"/>
      <c r="EMT57" s="38"/>
      <c r="EMU57" s="38"/>
      <c r="EMV57" s="38"/>
      <c r="EMW57" s="38"/>
      <c r="EMX57" s="38"/>
      <c r="EMY57" s="38"/>
      <c r="EMZ57" s="38"/>
      <c r="ENA57" s="38"/>
      <c r="ENB57" s="38"/>
      <c r="ENC57" s="38"/>
      <c r="END57" s="38"/>
      <c r="ENE57" s="38"/>
      <c r="ENF57" s="38"/>
      <c r="ENG57" s="38"/>
      <c r="ENH57" s="38"/>
      <c r="ENI57" s="38"/>
      <c r="ENJ57" s="38"/>
      <c r="ENK57" s="38"/>
      <c r="ENL57" s="38"/>
      <c r="ENM57" s="38"/>
      <c r="ENN57" s="38"/>
      <c r="ENO57" s="38"/>
      <c r="ENP57" s="38"/>
      <c r="ENQ57" s="38"/>
      <c r="ENR57" s="38"/>
      <c r="ENS57" s="38"/>
      <c r="ENT57" s="38"/>
      <c r="ENU57" s="38"/>
      <c r="ENV57" s="38"/>
      <c r="ENW57" s="38"/>
      <c r="ENX57" s="38"/>
      <c r="ENY57" s="38"/>
      <c r="ENZ57" s="38"/>
      <c r="EOA57" s="38"/>
      <c r="EOB57" s="38"/>
      <c r="EOC57" s="38"/>
      <c r="EOD57" s="38"/>
      <c r="EOE57" s="38"/>
      <c r="EOF57" s="38"/>
      <c r="EOG57" s="38"/>
      <c r="EOH57" s="38"/>
      <c r="EOI57" s="38"/>
      <c r="EOJ57" s="38"/>
      <c r="EOK57" s="38"/>
      <c r="EOL57" s="38"/>
      <c r="EOM57" s="38"/>
      <c r="EON57" s="38"/>
      <c r="EOO57" s="38"/>
      <c r="EOP57" s="38"/>
      <c r="EOQ57" s="38"/>
      <c r="EOR57" s="38"/>
      <c r="EOS57" s="38"/>
      <c r="EOT57" s="38"/>
      <c r="EOU57" s="38"/>
      <c r="EOV57" s="38"/>
      <c r="EOW57" s="38"/>
      <c r="EOX57" s="38"/>
      <c r="EOY57" s="38"/>
      <c r="EOZ57" s="38"/>
      <c r="EPA57" s="38"/>
      <c r="EPB57" s="38"/>
      <c r="EPC57" s="38"/>
      <c r="EPD57" s="38"/>
      <c r="EPE57" s="38"/>
      <c r="EPF57" s="38"/>
      <c r="EPG57" s="38"/>
      <c r="EPH57" s="38"/>
      <c r="EPI57" s="38"/>
      <c r="EPJ57" s="38"/>
      <c r="EPK57" s="38"/>
      <c r="EPL57" s="38"/>
      <c r="EPM57" s="38"/>
      <c r="EPN57" s="38"/>
      <c r="EPO57" s="38"/>
      <c r="EPP57" s="38"/>
      <c r="EPQ57" s="38"/>
      <c r="EPR57" s="38"/>
      <c r="EPS57" s="38"/>
      <c r="EPT57" s="38"/>
      <c r="EPU57" s="38"/>
      <c r="EPV57" s="38"/>
      <c r="EPW57" s="38"/>
      <c r="EPX57" s="38"/>
      <c r="EPY57" s="38"/>
      <c r="EPZ57" s="38"/>
      <c r="EQA57" s="38"/>
      <c r="EQB57" s="38"/>
      <c r="EQC57" s="38"/>
      <c r="EQD57" s="38"/>
      <c r="EQE57" s="38"/>
      <c r="EQF57" s="38"/>
      <c r="EQG57" s="38"/>
      <c r="EQH57" s="38"/>
      <c r="EQI57" s="38"/>
      <c r="EQJ57" s="38"/>
      <c r="EQK57" s="38"/>
      <c r="EQL57" s="38"/>
      <c r="EQM57" s="38"/>
      <c r="EQN57" s="38"/>
      <c r="EQO57" s="38"/>
      <c r="EQP57" s="38"/>
      <c r="EQQ57" s="38"/>
      <c r="EQR57" s="38"/>
      <c r="EQS57" s="38"/>
      <c r="EQT57" s="38"/>
      <c r="EQU57" s="38"/>
      <c r="EQV57" s="38"/>
      <c r="EQW57" s="38"/>
      <c r="EQX57" s="38"/>
      <c r="EQY57" s="38"/>
      <c r="EQZ57" s="38"/>
      <c r="ERA57" s="38"/>
      <c r="ERB57" s="38"/>
      <c r="ERC57" s="38"/>
      <c r="ERD57" s="38"/>
      <c r="ERE57" s="38"/>
      <c r="ERF57" s="38"/>
      <c r="ERG57" s="38"/>
      <c r="ERH57" s="38"/>
      <c r="ERI57" s="38"/>
      <c r="ERJ57" s="38"/>
      <c r="ERK57" s="38"/>
      <c r="ERL57" s="38"/>
      <c r="ERM57" s="38"/>
      <c r="ERN57" s="38"/>
      <c r="ERO57" s="38"/>
      <c r="ERP57" s="38"/>
      <c r="ERQ57" s="38"/>
      <c r="ERR57" s="38"/>
      <c r="ERS57" s="38"/>
      <c r="ERT57" s="38"/>
      <c r="ERU57" s="38"/>
      <c r="ERV57" s="38"/>
      <c r="ERW57" s="38"/>
      <c r="ERX57" s="38"/>
      <c r="ERY57" s="38"/>
      <c r="ERZ57" s="38"/>
      <c r="ESA57" s="38"/>
      <c r="ESB57" s="38"/>
      <c r="ESC57" s="38"/>
      <c r="ESD57" s="38"/>
      <c r="ESE57" s="38"/>
      <c r="ESF57" s="38"/>
      <c r="ESG57" s="38"/>
      <c r="ESH57" s="38"/>
      <c r="ESI57" s="38"/>
      <c r="ESJ57" s="38"/>
      <c r="ESK57" s="38"/>
      <c r="ESL57" s="38"/>
      <c r="ESM57" s="38"/>
      <c r="ESN57" s="38"/>
      <c r="ESO57" s="38"/>
      <c r="ESP57" s="38"/>
      <c r="ESQ57" s="38"/>
      <c r="ESR57" s="38"/>
      <c r="ESS57" s="38"/>
      <c r="EST57" s="38"/>
      <c r="ESU57" s="38"/>
      <c r="ESV57" s="38"/>
      <c r="ESW57" s="38"/>
      <c r="ESX57" s="38"/>
      <c r="ESY57" s="38"/>
      <c r="ESZ57" s="38"/>
      <c r="ETA57" s="38"/>
      <c r="ETB57" s="38"/>
      <c r="ETC57" s="38"/>
      <c r="ETD57" s="38"/>
      <c r="ETE57" s="38"/>
      <c r="ETF57" s="38"/>
      <c r="ETG57" s="38"/>
      <c r="ETH57" s="38"/>
      <c r="ETI57" s="38"/>
      <c r="ETJ57" s="38"/>
      <c r="ETK57" s="38"/>
      <c r="ETL57" s="38"/>
      <c r="ETM57" s="38"/>
      <c r="ETN57" s="38"/>
      <c r="ETO57" s="38"/>
      <c r="ETP57" s="38"/>
      <c r="ETQ57" s="38"/>
      <c r="ETR57" s="38"/>
      <c r="ETS57" s="38"/>
      <c r="ETT57" s="38"/>
      <c r="ETU57" s="38"/>
      <c r="ETV57" s="38"/>
      <c r="ETW57" s="38"/>
      <c r="ETX57" s="38"/>
      <c r="ETY57" s="38"/>
      <c r="ETZ57" s="38"/>
      <c r="EUA57" s="38"/>
      <c r="EUB57" s="38"/>
      <c r="EUC57" s="38"/>
      <c r="EUD57" s="38"/>
      <c r="EUE57" s="38"/>
      <c r="EUF57" s="38"/>
      <c r="EUG57" s="38"/>
      <c r="EUH57" s="38"/>
      <c r="EUI57" s="38"/>
      <c r="EUJ57" s="38"/>
      <c r="EUK57" s="38"/>
      <c r="EUL57" s="38"/>
      <c r="EUM57" s="38"/>
      <c r="EUN57" s="38"/>
      <c r="EUO57" s="38"/>
      <c r="EUP57" s="38"/>
      <c r="EUQ57" s="38"/>
      <c r="EUR57" s="38"/>
      <c r="EUS57" s="38"/>
      <c r="EUT57" s="38"/>
      <c r="EUU57" s="38"/>
      <c r="EUV57" s="38"/>
      <c r="EUW57" s="38"/>
      <c r="EUX57" s="38"/>
      <c r="EUY57" s="38"/>
      <c r="EUZ57" s="38"/>
      <c r="EVA57" s="38"/>
      <c r="EVB57" s="38"/>
      <c r="EVC57" s="38"/>
      <c r="EVD57" s="38"/>
      <c r="EVE57" s="38"/>
      <c r="EVF57" s="38"/>
      <c r="EVG57" s="38"/>
      <c r="EVH57" s="38"/>
      <c r="EVI57" s="38"/>
      <c r="EVJ57" s="38"/>
      <c r="EVK57" s="38"/>
      <c r="EVL57" s="38"/>
      <c r="EVM57" s="38"/>
      <c r="EVN57" s="38"/>
      <c r="EVO57" s="38"/>
      <c r="EVP57" s="38"/>
      <c r="EVQ57" s="38"/>
      <c r="EVR57" s="38"/>
      <c r="EVS57" s="38"/>
      <c r="EVT57" s="38"/>
      <c r="EVU57" s="38"/>
      <c r="EVV57" s="38"/>
      <c r="EVW57" s="38"/>
      <c r="EVX57" s="38"/>
      <c r="EVY57" s="38"/>
      <c r="EVZ57" s="38"/>
      <c r="EWA57" s="38"/>
      <c r="EWB57" s="38"/>
      <c r="EWC57" s="38"/>
      <c r="EWD57" s="38"/>
      <c r="EWE57" s="38"/>
      <c r="EWF57" s="38"/>
      <c r="EWG57" s="38"/>
      <c r="EWH57" s="38"/>
      <c r="EWI57" s="38"/>
      <c r="EWJ57" s="38"/>
      <c r="EWK57" s="38"/>
      <c r="EWL57" s="38"/>
      <c r="EWM57" s="38"/>
      <c r="EWN57" s="38"/>
      <c r="EWO57" s="38"/>
      <c r="EWP57" s="38"/>
      <c r="EWQ57" s="38"/>
      <c r="EWR57" s="38"/>
      <c r="EWS57" s="38"/>
      <c r="EWT57" s="38"/>
      <c r="EWU57" s="38"/>
      <c r="EWV57" s="38"/>
      <c r="EWW57" s="38"/>
      <c r="EWX57" s="38"/>
      <c r="EWY57" s="38"/>
      <c r="EWZ57" s="38"/>
      <c r="EXA57" s="38"/>
      <c r="EXB57" s="38"/>
      <c r="EXC57" s="38"/>
      <c r="EXD57" s="38"/>
      <c r="EXE57" s="38"/>
      <c r="EXF57" s="38"/>
      <c r="EXG57" s="38"/>
      <c r="EXH57" s="38"/>
      <c r="EXI57" s="38"/>
      <c r="EXJ57" s="38"/>
      <c r="EXK57" s="38"/>
      <c r="EXL57" s="38"/>
      <c r="EXM57" s="38"/>
      <c r="EXN57" s="38"/>
      <c r="EXO57" s="38"/>
      <c r="EXP57" s="38"/>
      <c r="EXQ57" s="38"/>
      <c r="EXR57" s="38"/>
      <c r="EXS57" s="38"/>
      <c r="EXT57" s="38"/>
      <c r="EXU57" s="38"/>
      <c r="EXV57" s="38"/>
      <c r="EXW57" s="38"/>
      <c r="EXX57" s="38"/>
      <c r="EXY57" s="38"/>
      <c r="EXZ57" s="38"/>
      <c r="EYA57" s="38"/>
      <c r="EYB57" s="38"/>
      <c r="EYC57" s="38"/>
      <c r="EYD57" s="38"/>
      <c r="EYE57" s="38"/>
      <c r="EYF57" s="38"/>
      <c r="EYG57" s="38"/>
      <c r="EYH57" s="38"/>
      <c r="EYI57" s="38"/>
      <c r="EYJ57" s="38"/>
      <c r="EYK57" s="38"/>
      <c r="EYL57" s="38"/>
      <c r="EYM57" s="38"/>
      <c r="EYN57" s="38"/>
      <c r="EYO57" s="38"/>
      <c r="EYP57" s="38"/>
      <c r="EYQ57" s="38"/>
      <c r="EYR57" s="38"/>
      <c r="EYS57" s="38"/>
      <c r="EYT57" s="38"/>
      <c r="EYU57" s="38"/>
      <c r="EYV57" s="38"/>
      <c r="EYW57" s="38"/>
      <c r="EYX57" s="38"/>
      <c r="EYY57" s="38"/>
      <c r="EYZ57" s="38"/>
      <c r="EZA57" s="38"/>
      <c r="EZB57" s="38"/>
      <c r="EZC57" s="38"/>
      <c r="EZD57" s="38"/>
      <c r="EZE57" s="38"/>
      <c r="EZF57" s="38"/>
      <c r="EZG57" s="38"/>
      <c r="EZH57" s="38"/>
      <c r="EZI57" s="38"/>
      <c r="EZJ57" s="38"/>
      <c r="EZK57" s="38"/>
      <c r="EZL57" s="38"/>
      <c r="EZM57" s="38"/>
      <c r="EZN57" s="38"/>
      <c r="EZO57" s="38"/>
      <c r="EZP57" s="38"/>
      <c r="EZQ57" s="38"/>
      <c r="EZR57" s="38"/>
      <c r="EZS57" s="38"/>
      <c r="EZT57" s="38"/>
      <c r="EZU57" s="38"/>
      <c r="EZV57" s="38"/>
      <c r="EZW57" s="38"/>
      <c r="EZX57" s="38"/>
      <c r="EZY57" s="38"/>
      <c r="EZZ57" s="38"/>
      <c r="FAA57" s="38"/>
      <c r="FAB57" s="38"/>
      <c r="FAC57" s="38"/>
      <c r="FAD57" s="38"/>
      <c r="FAE57" s="38"/>
      <c r="FAF57" s="38"/>
      <c r="FAG57" s="38"/>
      <c r="FAH57" s="38"/>
      <c r="FAI57" s="38"/>
      <c r="FAJ57" s="38"/>
      <c r="FAK57" s="38"/>
      <c r="FAL57" s="38"/>
      <c r="FAM57" s="38"/>
      <c r="FAN57" s="38"/>
      <c r="FAO57" s="38"/>
      <c r="FAP57" s="38"/>
      <c r="FAQ57" s="38"/>
      <c r="FAR57" s="38"/>
      <c r="FAS57" s="38"/>
      <c r="FAT57" s="38"/>
      <c r="FAU57" s="38"/>
      <c r="FAV57" s="38"/>
      <c r="FAW57" s="38"/>
      <c r="FAX57" s="38"/>
      <c r="FAY57" s="38"/>
      <c r="FAZ57" s="38"/>
      <c r="FBA57" s="38"/>
      <c r="FBB57" s="38"/>
      <c r="FBC57" s="38"/>
      <c r="FBD57" s="38"/>
      <c r="FBE57" s="38"/>
      <c r="FBF57" s="38"/>
      <c r="FBG57" s="38"/>
      <c r="FBH57" s="38"/>
      <c r="FBI57" s="38"/>
      <c r="FBJ57" s="38"/>
      <c r="FBK57" s="38"/>
      <c r="FBL57" s="38"/>
      <c r="FBM57" s="38"/>
      <c r="FBN57" s="38"/>
      <c r="FBO57" s="38"/>
      <c r="FBP57" s="38"/>
      <c r="FBQ57" s="38"/>
      <c r="FBR57" s="38"/>
      <c r="FBS57" s="38"/>
      <c r="FBT57" s="38"/>
      <c r="FBU57" s="38"/>
      <c r="FBV57" s="38"/>
      <c r="FBW57" s="38"/>
      <c r="FBX57" s="38"/>
      <c r="FBY57" s="38"/>
      <c r="FBZ57" s="38"/>
      <c r="FCA57" s="38"/>
      <c r="FCB57" s="38"/>
      <c r="FCC57" s="38"/>
      <c r="FCD57" s="38"/>
      <c r="FCE57" s="38"/>
      <c r="FCF57" s="38"/>
      <c r="FCG57" s="38"/>
      <c r="FCH57" s="38"/>
      <c r="FCI57" s="38"/>
      <c r="FCJ57" s="38"/>
      <c r="FCK57" s="38"/>
      <c r="FCL57" s="38"/>
      <c r="FCM57" s="38"/>
      <c r="FCN57" s="38"/>
      <c r="FCO57" s="38"/>
      <c r="FCP57" s="38"/>
      <c r="FCQ57" s="38"/>
      <c r="FCR57" s="38"/>
      <c r="FCS57" s="38"/>
      <c r="FCT57" s="38"/>
      <c r="FCU57" s="38"/>
      <c r="FCV57" s="38"/>
      <c r="FCW57" s="38"/>
      <c r="FCX57" s="38"/>
      <c r="FCY57" s="38"/>
      <c r="FCZ57" s="38"/>
      <c r="FDA57" s="38"/>
      <c r="FDB57" s="38"/>
      <c r="FDC57" s="38"/>
      <c r="FDD57" s="38"/>
      <c r="FDE57" s="38"/>
      <c r="FDF57" s="38"/>
      <c r="FDG57" s="38"/>
      <c r="FDH57" s="38"/>
      <c r="FDI57" s="38"/>
      <c r="FDJ57" s="38"/>
      <c r="FDK57" s="38"/>
      <c r="FDL57" s="38"/>
      <c r="FDM57" s="38"/>
      <c r="FDN57" s="38"/>
      <c r="FDO57" s="38"/>
      <c r="FDP57" s="38"/>
      <c r="FDQ57" s="38"/>
      <c r="FDR57" s="38"/>
      <c r="FDS57" s="38"/>
      <c r="FDT57" s="38"/>
      <c r="FDU57" s="38"/>
      <c r="FDV57" s="38"/>
      <c r="FDW57" s="38"/>
      <c r="FDX57" s="38"/>
      <c r="FDY57" s="38"/>
      <c r="FDZ57" s="38"/>
      <c r="FEA57" s="38"/>
      <c r="FEB57" s="38"/>
      <c r="FEC57" s="38"/>
      <c r="FED57" s="38"/>
      <c r="FEE57" s="38"/>
      <c r="FEF57" s="38"/>
      <c r="FEG57" s="38"/>
      <c r="FEH57" s="38"/>
      <c r="FEI57" s="38"/>
      <c r="FEJ57" s="38"/>
      <c r="FEK57" s="38"/>
      <c r="FEL57" s="38"/>
      <c r="FEM57" s="38"/>
      <c r="FEN57" s="38"/>
      <c r="FEO57" s="38"/>
      <c r="FEP57" s="38"/>
      <c r="FEQ57" s="38"/>
      <c r="FER57" s="38"/>
      <c r="FES57" s="38"/>
      <c r="FET57" s="38"/>
      <c r="FEU57" s="38"/>
      <c r="FEV57" s="38"/>
      <c r="FEW57" s="38"/>
      <c r="FEX57" s="38"/>
      <c r="FEY57" s="38"/>
      <c r="FEZ57" s="38"/>
      <c r="FFA57" s="38"/>
      <c r="FFB57" s="38"/>
      <c r="FFC57" s="38"/>
      <c r="FFD57" s="38"/>
      <c r="FFE57" s="38"/>
      <c r="FFF57" s="38"/>
      <c r="FFG57" s="38"/>
      <c r="FFH57" s="38"/>
      <c r="FFI57" s="38"/>
      <c r="FFJ57" s="38"/>
      <c r="FFK57" s="38"/>
      <c r="FFL57" s="38"/>
      <c r="FFM57" s="38"/>
      <c r="FFN57" s="38"/>
      <c r="FFO57" s="38"/>
      <c r="FFP57" s="38"/>
      <c r="FFQ57" s="38"/>
      <c r="FFR57" s="38"/>
      <c r="FFS57" s="38"/>
      <c r="FFT57" s="38"/>
      <c r="FFU57" s="38"/>
      <c r="FFV57" s="38"/>
      <c r="FFW57" s="38"/>
      <c r="FFX57" s="38"/>
      <c r="FFY57" s="38"/>
      <c r="FFZ57" s="38"/>
      <c r="FGA57" s="38"/>
      <c r="FGB57" s="38"/>
      <c r="FGC57" s="38"/>
      <c r="FGD57" s="38"/>
      <c r="FGE57" s="38"/>
      <c r="FGF57" s="38"/>
      <c r="FGG57" s="38"/>
      <c r="FGH57" s="38"/>
      <c r="FGI57" s="38"/>
      <c r="FGJ57" s="38"/>
      <c r="FGK57" s="38"/>
      <c r="FGL57" s="38"/>
      <c r="FGM57" s="38"/>
      <c r="FGN57" s="38"/>
      <c r="FGO57" s="38"/>
      <c r="FGP57" s="38"/>
      <c r="FGQ57" s="38"/>
      <c r="FGR57" s="38"/>
      <c r="FGS57" s="38"/>
      <c r="FGT57" s="38"/>
      <c r="FGU57" s="38"/>
      <c r="FGV57" s="38"/>
      <c r="FGW57" s="38"/>
      <c r="FGX57" s="38"/>
      <c r="FGY57" s="38"/>
      <c r="FGZ57" s="38"/>
      <c r="FHA57" s="38"/>
      <c r="FHB57" s="38"/>
      <c r="FHC57" s="38"/>
      <c r="FHD57" s="38"/>
      <c r="FHE57" s="38"/>
      <c r="FHF57" s="38"/>
      <c r="FHG57" s="38"/>
      <c r="FHH57" s="38"/>
      <c r="FHI57" s="38"/>
      <c r="FHJ57" s="38"/>
      <c r="FHK57" s="38"/>
      <c r="FHL57" s="38"/>
      <c r="FHM57" s="38"/>
      <c r="FHN57" s="38"/>
      <c r="FHO57" s="38"/>
      <c r="FHP57" s="38"/>
      <c r="FHQ57" s="38"/>
      <c r="FHR57" s="38"/>
      <c r="FHS57" s="38"/>
      <c r="FHT57" s="38"/>
      <c r="FHU57" s="38"/>
      <c r="FHV57" s="38"/>
      <c r="FHW57" s="38"/>
      <c r="FHX57" s="38"/>
      <c r="FHY57" s="38"/>
      <c r="FHZ57" s="38"/>
      <c r="FIA57" s="38"/>
      <c r="FIB57" s="38"/>
      <c r="FIC57" s="38"/>
      <c r="FID57" s="38"/>
      <c r="FIE57" s="38"/>
      <c r="FIF57" s="38"/>
      <c r="FIG57" s="38"/>
      <c r="FIH57" s="38"/>
      <c r="FII57" s="38"/>
      <c r="FIJ57" s="38"/>
      <c r="FIK57" s="38"/>
      <c r="FIL57" s="38"/>
      <c r="FIM57" s="38"/>
      <c r="FIN57" s="38"/>
      <c r="FIO57" s="38"/>
      <c r="FIP57" s="38"/>
      <c r="FIQ57" s="38"/>
      <c r="FIR57" s="38"/>
      <c r="FIS57" s="38"/>
      <c r="FIT57" s="38"/>
      <c r="FIU57" s="38"/>
      <c r="FIV57" s="38"/>
      <c r="FIW57" s="38"/>
      <c r="FIX57" s="38"/>
      <c r="FIY57" s="38"/>
      <c r="FIZ57" s="38"/>
      <c r="FJA57" s="38"/>
      <c r="FJB57" s="38"/>
      <c r="FJC57" s="38"/>
      <c r="FJD57" s="38"/>
      <c r="FJE57" s="38"/>
      <c r="FJF57" s="38"/>
      <c r="FJG57" s="38"/>
      <c r="FJH57" s="38"/>
      <c r="FJI57" s="38"/>
      <c r="FJJ57" s="38"/>
      <c r="FJK57" s="38"/>
      <c r="FJL57" s="38"/>
      <c r="FJM57" s="38"/>
      <c r="FJN57" s="38"/>
      <c r="FJO57" s="38"/>
      <c r="FJP57" s="38"/>
      <c r="FJQ57" s="38"/>
      <c r="FJR57" s="38"/>
      <c r="FJS57" s="38"/>
      <c r="FJT57" s="38"/>
      <c r="FJU57" s="38"/>
      <c r="FJV57" s="38"/>
      <c r="FJW57" s="38"/>
      <c r="FJX57" s="38"/>
      <c r="FJY57" s="38"/>
      <c r="FJZ57" s="38"/>
      <c r="FKA57" s="38"/>
      <c r="FKB57" s="38"/>
      <c r="FKC57" s="38"/>
      <c r="FKD57" s="38"/>
      <c r="FKE57" s="38"/>
      <c r="FKF57" s="38"/>
      <c r="FKG57" s="38"/>
      <c r="FKH57" s="38"/>
      <c r="FKI57" s="38"/>
      <c r="FKJ57" s="38"/>
      <c r="FKK57" s="38"/>
      <c r="FKL57" s="38"/>
      <c r="FKM57" s="38"/>
      <c r="FKN57" s="38"/>
      <c r="FKO57" s="38"/>
      <c r="FKP57" s="38"/>
      <c r="FKQ57" s="38"/>
      <c r="FKR57" s="38"/>
      <c r="FKS57" s="38"/>
      <c r="FKT57" s="38"/>
      <c r="FKU57" s="38"/>
      <c r="FKV57" s="38"/>
      <c r="FKW57" s="38"/>
      <c r="FKX57" s="38"/>
      <c r="FKY57" s="38"/>
      <c r="FKZ57" s="38"/>
      <c r="FLA57" s="38"/>
      <c r="FLB57" s="38"/>
      <c r="FLC57" s="38"/>
      <c r="FLD57" s="38"/>
      <c r="FLE57" s="38"/>
      <c r="FLF57" s="38"/>
      <c r="FLG57" s="38"/>
      <c r="FLH57" s="38"/>
      <c r="FLI57" s="38"/>
      <c r="FLJ57" s="38"/>
      <c r="FLK57" s="38"/>
      <c r="FLL57" s="38"/>
      <c r="FLM57" s="38"/>
      <c r="FLN57" s="38"/>
      <c r="FLO57" s="38"/>
      <c r="FLP57" s="38"/>
      <c r="FLQ57" s="38"/>
      <c r="FLR57" s="38"/>
      <c r="FLS57" s="38"/>
      <c r="FLT57" s="38"/>
      <c r="FLU57" s="38"/>
      <c r="FLV57" s="38"/>
      <c r="FLW57" s="38"/>
      <c r="FLX57" s="38"/>
      <c r="FLY57" s="38"/>
      <c r="FLZ57" s="38"/>
      <c r="FMA57" s="38"/>
      <c r="FMB57" s="38"/>
      <c r="FMC57" s="38"/>
      <c r="FMD57" s="38"/>
      <c r="FME57" s="38"/>
      <c r="FMF57" s="38"/>
      <c r="FMG57" s="38"/>
      <c r="FMH57" s="38"/>
      <c r="FMI57" s="38"/>
      <c r="FMJ57" s="38"/>
      <c r="FMK57" s="38"/>
      <c r="FML57" s="38"/>
      <c r="FMM57" s="38"/>
      <c r="FMN57" s="38"/>
      <c r="FMO57" s="38"/>
      <c r="FMP57" s="38"/>
      <c r="FMQ57" s="38"/>
      <c r="FMR57" s="38"/>
      <c r="FMS57" s="38"/>
      <c r="FMT57" s="38"/>
      <c r="FMU57" s="38"/>
      <c r="FMV57" s="38"/>
      <c r="FMW57" s="38"/>
      <c r="FMX57" s="38"/>
      <c r="FMY57" s="38"/>
      <c r="FMZ57" s="38"/>
      <c r="FNA57" s="38"/>
      <c r="FNB57" s="38"/>
      <c r="FNC57" s="38"/>
      <c r="FND57" s="38"/>
      <c r="FNE57" s="38"/>
      <c r="FNF57" s="38"/>
      <c r="FNG57" s="38"/>
      <c r="FNH57" s="38"/>
      <c r="FNI57" s="38"/>
      <c r="FNJ57" s="38"/>
      <c r="FNK57" s="38"/>
      <c r="FNL57" s="38"/>
      <c r="FNM57" s="38"/>
      <c r="FNN57" s="38"/>
      <c r="FNO57" s="38"/>
      <c r="FNP57" s="38"/>
      <c r="FNQ57" s="38"/>
      <c r="FNR57" s="38"/>
      <c r="FNS57" s="38"/>
      <c r="FNT57" s="38"/>
      <c r="FNU57" s="38"/>
      <c r="FNV57" s="38"/>
      <c r="FNW57" s="38"/>
      <c r="FNX57" s="38"/>
      <c r="FNY57" s="38"/>
      <c r="FNZ57" s="38"/>
      <c r="FOA57" s="38"/>
      <c r="FOB57" s="38"/>
      <c r="FOC57" s="38"/>
      <c r="FOD57" s="38"/>
      <c r="FOE57" s="38"/>
      <c r="FOF57" s="38"/>
      <c r="FOG57" s="38"/>
      <c r="FOH57" s="38"/>
      <c r="FOI57" s="38"/>
      <c r="FOJ57" s="38"/>
      <c r="FOK57" s="38"/>
      <c r="FOL57" s="38"/>
      <c r="FOM57" s="38"/>
      <c r="FON57" s="38"/>
      <c r="FOO57" s="38"/>
      <c r="FOP57" s="38"/>
      <c r="FOQ57" s="38"/>
      <c r="FOR57" s="38"/>
      <c r="FOS57" s="38"/>
      <c r="FOT57" s="38"/>
      <c r="FOU57" s="38"/>
      <c r="FOV57" s="38"/>
      <c r="FOW57" s="38"/>
      <c r="FOX57" s="38"/>
      <c r="FOY57" s="38"/>
      <c r="FOZ57" s="38"/>
      <c r="FPA57" s="38"/>
      <c r="FPB57" s="38"/>
      <c r="FPC57" s="38"/>
      <c r="FPD57" s="38"/>
      <c r="FPE57" s="38"/>
      <c r="FPF57" s="38"/>
      <c r="FPG57" s="38"/>
      <c r="FPH57" s="38"/>
      <c r="FPI57" s="38"/>
      <c r="FPJ57" s="38"/>
      <c r="FPK57" s="38"/>
      <c r="FPL57" s="38"/>
      <c r="FPM57" s="38"/>
      <c r="FPN57" s="38"/>
      <c r="FPO57" s="38"/>
      <c r="FPP57" s="38"/>
      <c r="FPQ57" s="38"/>
      <c r="FPR57" s="38"/>
      <c r="FPS57" s="38"/>
      <c r="FPT57" s="38"/>
      <c r="FPU57" s="38"/>
      <c r="FPV57" s="38"/>
      <c r="FPW57" s="38"/>
      <c r="FPX57" s="38"/>
      <c r="FPY57" s="38"/>
      <c r="FPZ57" s="38"/>
      <c r="FQA57" s="38"/>
      <c r="FQB57" s="38"/>
      <c r="FQC57" s="38"/>
      <c r="FQD57" s="38"/>
      <c r="FQE57" s="38"/>
      <c r="FQF57" s="38"/>
      <c r="FQG57" s="38"/>
      <c r="FQH57" s="38"/>
      <c r="FQI57" s="38"/>
      <c r="FQJ57" s="38"/>
      <c r="FQK57" s="38"/>
      <c r="FQL57" s="38"/>
      <c r="FQM57" s="38"/>
      <c r="FQN57" s="38"/>
      <c r="FQO57" s="38"/>
      <c r="FQP57" s="38"/>
      <c r="FQQ57" s="38"/>
      <c r="FQR57" s="38"/>
      <c r="FQS57" s="38"/>
      <c r="FQT57" s="38"/>
      <c r="FQU57" s="38"/>
      <c r="FQV57" s="38"/>
      <c r="FQW57" s="38"/>
      <c r="FQX57" s="38"/>
      <c r="FQY57" s="38"/>
      <c r="FQZ57" s="38"/>
      <c r="FRA57" s="38"/>
      <c r="FRB57" s="38"/>
      <c r="FRC57" s="38"/>
      <c r="FRD57" s="38"/>
      <c r="FRE57" s="38"/>
      <c r="FRF57" s="38"/>
      <c r="FRG57" s="38"/>
      <c r="FRH57" s="38"/>
      <c r="FRI57" s="38"/>
      <c r="FRJ57" s="38"/>
      <c r="FRK57" s="38"/>
      <c r="FRL57" s="38"/>
      <c r="FRM57" s="38"/>
      <c r="FRN57" s="38"/>
      <c r="FRO57" s="38"/>
      <c r="FRP57" s="38"/>
      <c r="FRQ57" s="38"/>
      <c r="FRR57" s="38"/>
      <c r="FRS57" s="38"/>
      <c r="FRT57" s="38"/>
      <c r="FRU57" s="38"/>
      <c r="FRV57" s="38"/>
      <c r="FRW57" s="38"/>
      <c r="FRX57" s="38"/>
      <c r="FRY57" s="38"/>
      <c r="FRZ57" s="38"/>
      <c r="FSA57" s="38"/>
      <c r="FSB57" s="38"/>
      <c r="FSC57" s="38"/>
      <c r="FSD57" s="38"/>
      <c r="FSE57" s="38"/>
      <c r="FSF57" s="38"/>
      <c r="FSG57" s="38"/>
      <c r="FSH57" s="38"/>
      <c r="FSI57" s="38"/>
      <c r="FSJ57" s="38"/>
      <c r="FSK57" s="38"/>
      <c r="FSL57" s="38"/>
      <c r="FSM57" s="38"/>
      <c r="FSN57" s="38"/>
      <c r="FSO57" s="38"/>
      <c r="FSP57" s="38"/>
      <c r="FSQ57" s="38"/>
      <c r="FSR57" s="38"/>
      <c r="FSS57" s="38"/>
      <c r="FST57" s="38"/>
      <c r="FSU57" s="38"/>
      <c r="FSV57" s="38"/>
      <c r="FSW57" s="38"/>
      <c r="FSX57" s="38"/>
      <c r="FSY57" s="38"/>
      <c r="FSZ57" s="38"/>
      <c r="FTA57" s="38"/>
      <c r="FTB57" s="38"/>
      <c r="FTC57" s="38"/>
      <c r="FTD57" s="38"/>
      <c r="FTE57" s="38"/>
      <c r="FTF57" s="38"/>
      <c r="FTG57" s="38"/>
      <c r="FTH57" s="38"/>
      <c r="FTI57" s="38"/>
      <c r="FTJ57" s="38"/>
      <c r="FTK57" s="38"/>
      <c r="FTL57" s="38"/>
      <c r="FTM57" s="38"/>
      <c r="FTN57" s="38"/>
      <c r="FTO57" s="38"/>
      <c r="FTP57" s="38"/>
      <c r="FTQ57" s="38"/>
      <c r="FTR57" s="38"/>
      <c r="FTS57" s="38"/>
      <c r="FTT57" s="38"/>
      <c r="FTU57" s="38"/>
      <c r="FTV57" s="38"/>
      <c r="FTW57" s="38"/>
      <c r="FTX57" s="38"/>
      <c r="FTY57" s="38"/>
      <c r="FTZ57" s="38"/>
      <c r="FUA57" s="38"/>
      <c r="FUB57" s="38"/>
      <c r="FUC57" s="38"/>
      <c r="FUD57" s="38"/>
      <c r="FUE57" s="38"/>
      <c r="FUF57" s="38"/>
      <c r="FUG57" s="38"/>
      <c r="FUH57" s="38"/>
      <c r="FUI57" s="38"/>
      <c r="FUJ57" s="38"/>
      <c r="FUK57" s="38"/>
      <c r="FUL57" s="38"/>
      <c r="FUM57" s="38"/>
      <c r="FUN57" s="38"/>
      <c r="FUO57" s="38"/>
      <c r="FUP57" s="38"/>
      <c r="FUQ57" s="38"/>
      <c r="FUR57" s="38"/>
      <c r="FUS57" s="38"/>
      <c r="FUT57" s="38"/>
      <c r="FUU57" s="38"/>
      <c r="FUV57" s="38"/>
      <c r="FUW57" s="38"/>
      <c r="FUX57" s="38"/>
      <c r="FUY57" s="38"/>
      <c r="FUZ57" s="38"/>
      <c r="FVA57" s="38"/>
      <c r="FVB57" s="38"/>
      <c r="FVC57" s="38"/>
      <c r="FVD57" s="38"/>
      <c r="FVE57" s="38"/>
      <c r="FVF57" s="38"/>
      <c r="FVG57" s="38"/>
      <c r="FVH57" s="38"/>
      <c r="FVI57" s="38"/>
      <c r="FVJ57" s="38"/>
      <c r="FVK57" s="38"/>
      <c r="FVL57" s="38"/>
      <c r="FVM57" s="38"/>
      <c r="FVN57" s="38"/>
      <c r="FVO57" s="38"/>
      <c r="FVP57" s="38"/>
      <c r="FVQ57" s="38"/>
      <c r="FVR57" s="38"/>
      <c r="FVS57" s="38"/>
      <c r="FVT57" s="38"/>
      <c r="FVU57" s="38"/>
      <c r="FVV57" s="38"/>
      <c r="FVW57" s="38"/>
      <c r="FVX57" s="38"/>
      <c r="FVY57" s="38"/>
      <c r="FVZ57" s="38"/>
      <c r="FWA57" s="38"/>
      <c r="FWB57" s="38"/>
      <c r="FWC57" s="38"/>
      <c r="FWD57" s="38"/>
      <c r="FWE57" s="38"/>
      <c r="FWF57" s="38"/>
      <c r="FWG57" s="38"/>
      <c r="FWH57" s="38"/>
      <c r="FWI57" s="38"/>
      <c r="FWJ57" s="38"/>
      <c r="FWK57" s="38"/>
      <c r="FWL57" s="38"/>
      <c r="FWM57" s="38"/>
      <c r="FWN57" s="38"/>
      <c r="FWO57" s="38"/>
      <c r="FWP57" s="38"/>
      <c r="FWQ57" s="38"/>
      <c r="FWR57" s="38"/>
      <c r="FWS57" s="38"/>
      <c r="FWT57" s="38"/>
      <c r="FWU57" s="38"/>
      <c r="FWV57" s="38"/>
      <c r="FWW57" s="38"/>
      <c r="FWX57" s="38"/>
      <c r="FWY57" s="38"/>
      <c r="FWZ57" s="38"/>
      <c r="FXA57" s="38"/>
      <c r="FXB57" s="38"/>
      <c r="FXC57" s="38"/>
      <c r="FXD57" s="38"/>
      <c r="FXE57" s="38"/>
      <c r="FXF57" s="38"/>
      <c r="FXG57" s="38"/>
      <c r="FXH57" s="38"/>
      <c r="FXI57" s="38"/>
      <c r="FXJ57" s="38"/>
      <c r="FXK57" s="38"/>
      <c r="FXL57" s="38"/>
      <c r="FXM57" s="38"/>
      <c r="FXN57" s="38"/>
      <c r="FXO57" s="38"/>
      <c r="FXP57" s="38"/>
      <c r="FXQ57" s="38"/>
      <c r="FXR57" s="38"/>
      <c r="FXS57" s="38"/>
      <c r="FXT57" s="38"/>
      <c r="FXU57" s="38"/>
      <c r="FXV57" s="38"/>
      <c r="FXW57" s="38"/>
      <c r="FXX57" s="38"/>
      <c r="FXY57" s="38"/>
      <c r="FXZ57" s="38"/>
      <c r="FYA57" s="38"/>
      <c r="FYB57" s="38"/>
      <c r="FYC57" s="38"/>
      <c r="FYD57" s="38"/>
      <c r="FYE57" s="38"/>
      <c r="FYF57" s="38"/>
      <c r="FYG57" s="38"/>
      <c r="FYH57" s="38"/>
      <c r="FYI57" s="38"/>
      <c r="FYJ57" s="38"/>
      <c r="FYK57" s="38"/>
      <c r="FYL57" s="38"/>
      <c r="FYM57" s="38"/>
      <c r="FYN57" s="38"/>
      <c r="FYO57" s="38"/>
      <c r="FYP57" s="38"/>
      <c r="FYQ57" s="38"/>
      <c r="FYR57" s="38"/>
      <c r="FYS57" s="38"/>
      <c r="FYT57" s="38"/>
      <c r="FYU57" s="38"/>
      <c r="FYV57" s="38"/>
      <c r="FYW57" s="38"/>
      <c r="FYX57" s="38"/>
      <c r="FYY57" s="38"/>
      <c r="FYZ57" s="38"/>
      <c r="FZA57" s="38"/>
      <c r="FZB57" s="38"/>
      <c r="FZC57" s="38"/>
      <c r="FZD57" s="38"/>
      <c r="FZE57" s="38"/>
      <c r="FZF57" s="38"/>
      <c r="FZG57" s="38"/>
      <c r="FZH57" s="38"/>
      <c r="FZI57" s="38"/>
      <c r="FZJ57" s="38"/>
      <c r="FZK57" s="38"/>
      <c r="FZL57" s="38"/>
      <c r="FZM57" s="38"/>
      <c r="FZN57" s="38"/>
      <c r="FZO57" s="38"/>
      <c r="FZP57" s="38"/>
      <c r="FZQ57" s="38"/>
      <c r="FZR57" s="38"/>
      <c r="FZS57" s="38"/>
      <c r="FZT57" s="38"/>
      <c r="FZU57" s="38"/>
      <c r="FZV57" s="38"/>
      <c r="FZW57" s="38"/>
      <c r="FZX57" s="38"/>
      <c r="FZY57" s="38"/>
      <c r="FZZ57" s="38"/>
      <c r="GAA57" s="38"/>
      <c r="GAB57" s="38"/>
      <c r="GAC57" s="38"/>
      <c r="GAD57" s="38"/>
      <c r="GAE57" s="38"/>
      <c r="GAF57" s="38"/>
      <c r="GAG57" s="38"/>
      <c r="GAH57" s="38"/>
      <c r="GAI57" s="38"/>
      <c r="GAJ57" s="38"/>
      <c r="GAK57" s="38"/>
      <c r="GAL57" s="38"/>
      <c r="GAM57" s="38"/>
      <c r="GAN57" s="38"/>
      <c r="GAO57" s="38"/>
      <c r="GAP57" s="38"/>
      <c r="GAQ57" s="38"/>
      <c r="GAR57" s="38"/>
      <c r="GAS57" s="38"/>
      <c r="GAT57" s="38"/>
      <c r="GAU57" s="38"/>
      <c r="GAV57" s="38"/>
      <c r="GAW57" s="38"/>
      <c r="GAX57" s="38"/>
      <c r="GAY57" s="38"/>
      <c r="GAZ57" s="38"/>
      <c r="GBA57" s="38"/>
      <c r="GBB57" s="38"/>
      <c r="GBC57" s="38"/>
      <c r="GBD57" s="38"/>
      <c r="GBE57" s="38"/>
      <c r="GBF57" s="38"/>
      <c r="GBG57" s="38"/>
      <c r="GBH57" s="38"/>
      <c r="GBI57" s="38"/>
      <c r="GBJ57" s="38"/>
      <c r="GBK57" s="38"/>
      <c r="GBL57" s="38"/>
      <c r="GBM57" s="38"/>
      <c r="GBN57" s="38"/>
      <c r="GBO57" s="38"/>
      <c r="GBP57" s="38"/>
      <c r="GBQ57" s="38"/>
      <c r="GBR57" s="38"/>
      <c r="GBS57" s="38"/>
      <c r="GBT57" s="38"/>
      <c r="GBU57" s="38"/>
      <c r="GBV57" s="38"/>
      <c r="GBW57" s="38"/>
      <c r="GBX57" s="38"/>
      <c r="GBY57" s="38"/>
      <c r="GBZ57" s="38"/>
      <c r="GCA57" s="38"/>
      <c r="GCB57" s="38"/>
      <c r="GCC57" s="38"/>
      <c r="GCD57" s="38"/>
      <c r="GCE57" s="38"/>
      <c r="GCF57" s="38"/>
      <c r="GCG57" s="38"/>
      <c r="GCH57" s="38"/>
      <c r="GCI57" s="38"/>
      <c r="GCJ57" s="38"/>
      <c r="GCK57" s="38"/>
      <c r="GCL57" s="38"/>
      <c r="GCM57" s="38"/>
      <c r="GCN57" s="38"/>
      <c r="GCO57" s="38"/>
      <c r="GCP57" s="38"/>
      <c r="GCQ57" s="38"/>
      <c r="GCR57" s="38"/>
      <c r="GCS57" s="38"/>
      <c r="GCT57" s="38"/>
      <c r="GCU57" s="38"/>
      <c r="GCV57" s="38"/>
      <c r="GCW57" s="38"/>
      <c r="GCX57" s="38"/>
      <c r="GCY57" s="38"/>
      <c r="GCZ57" s="38"/>
      <c r="GDA57" s="38"/>
      <c r="GDB57" s="38"/>
      <c r="GDC57" s="38"/>
      <c r="GDD57" s="38"/>
      <c r="GDE57" s="38"/>
      <c r="GDF57" s="38"/>
      <c r="GDG57" s="38"/>
      <c r="GDH57" s="38"/>
      <c r="GDI57" s="38"/>
      <c r="GDJ57" s="38"/>
      <c r="GDK57" s="38"/>
      <c r="GDL57" s="38"/>
      <c r="GDM57" s="38"/>
      <c r="GDN57" s="38"/>
      <c r="GDO57" s="38"/>
      <c r="GDP57" s="38"/>
      <c r="GDQ57" s="38"/>
      <c r="GDR57" s="38"/>
      <c r="GDS57" s="38"/>
      <c r="GDT57" s="38"/>
      <c r="GDU57" s="38"/>
      <c r="GDV57" s="38"/>
      <c r="GDW57" s="38"/>
      <c r="GDX57" s="38"/>
      <c r="GDY57" s="38"/>
      <c r="GDZ57" s="38"/>
      <c r="GEA57" s="38"/>
      <c r="GEB57" s="38"/>
      <c r="GEC57" s="38"/>
      <c r="GED57" s="38"/>
      <c r="GEE57" s="38"/>
      <c r="GEF57" s="38"/>
      <c r="GEG57" s="38"/>
      <c r="GEH57" s="38"/>
      <c r="GEI57" s="38"/>
      <c r="GEJ57" s="38"/>
      <c r="GEK57" s="38"/>
      <c r="GEL57" s="38"/>
      <c r="GEM57" s="38"/>
      <c r="GEN57" s="38"/>
      <c r="GEO57" s="38"/>
      <c r="GEP57" s="38"/>
      <c r="GEQ57" s="38"/>
      <c r="GER57" s="38"/>
      <c r="GES57" s="38"/>
      <c r="GET57" s="38"/>
      <c r="GEU57" s="38"/>
      <c r="GEV57" s="38"/>
      <c r="GEW57" s="38"/>
      <c r="GEX57" s="38"/>
      <c r="GEY57" s="38"/>
      <c r="GEZ57" s="38"/>
      <c r="GFA57" s="38"/>
      <c r="GFB57" s="38"/>
      <c r="GFC57" s="38"/>
      <c r="GFD57" s="38"/>
      <c r="GFE57" s="38"/>
      <c r="GFF57" s="38"/>
      <c r="GFG57" s="38"/>
      <c r="GFH57" s="38"/>
      <c r="GFI57" s="38"/>
      <c r="GFJ57" s="38"/>
      <c r="GFK57" s="38"/>
      <c r="GFL57" s="38"/>
      <c r="GFM57" s="38"/>
      <c r="GFN57" s="38"/>
      <c r="GFO57" s="38"/>
      <c r="GFP57" s="38"/>
      <c r="GFQ57" s="38"/>
      <c r="GFR57" s="38"/>
      <c r="GFS57" s="38"/>
      <c r="GFT57" s="38"/>
      <c r="GFU57" s="38"/>
      <c r="GFV57" s="38"/>
      <c r="GFW57" s="38"/>
      <c r="GFX57" s="38"/>
      <c r="GFY57" s="38"/>
      <c r="GFZ57" s="38"/>
      <c r="GGA57" s="38"/>
      <c r="GGB57" s="38"/>
      <c r="GGC57" s="38"/>
      <c r="GGD57" s="38"/>
      <c r="GGE57" s="38"/>
      <c r="GGF57" s="38"/>
      <c r="GGG57" s="38"/>
      <c r="GGH57" s="38"/>
      <c r="GGI57" s="38"/>
      <c r="GGJ57" s="38"/>
      <c r="GGK57" s="38"/>
      <c r="GGL57" s="38"/>
      <c r="GGM57" s="38"/>
      <c r="GGN57" s="38"/>
      <c r="GGO57" s="38"/>
      <c r="GGP57" s="38"/>
      <c r="GGQ57" s="38"/>
      <c r="GGR57" s="38"/>
      <c r="GGS57" s="38"/>
      <c r="GGT57" s="38"/>
      <c r="GGU57" s="38"/>
      <c r="GGV57" s="38"/>
      <c r="GGW57" s="38"/>
      <c r="GGX57" s="38"/>
      <c r="GGY57" s="38"/>
      <c r="GGZ57" s="38"/>
      <c r="GHA57" s="38"/>
      <c r="GHB57" s="38"/>
      <c r="GHC57" s="38"/>
      <c r="GHD57" s="38"/>
      <c r="GHE57" s="38"/>
      <c r="GHF57" s="38"/>
      <c r="GHG57" s="38"/>
      <c r="GHH57" s="38"/>
      <c r="GHI57" s="38"/>
      <c r="GHJ57" s="38"/>
      <c r="GHK57" s="38"/>
      <c r="GHL57" s="38"/>
      <c r="GHM57" s="38"/>
      <c r="GHN57" s="38"/>
      <c r="GHO57" s="38"/>
      <c r="GHP57" s="38"/>
      <c r="GHQ57" s="38"/>
      <c r="GHR57" s="38"/>
      <c r="GHS57" s="38"/>
      <c r="GHT57" s="38"/>
      <c r="GHU57" s="38"/>
      <c r="GHV57" s="38"/>
      <c r="GHW57" s="38"/>
      <c r="GHX57" s="38"/>
      <c r="GHY57" s="38"/>
      <c r="GHZ57" s="38"/>
      <c r="GIA57" s="38"/>
      <c r="GIB57" s="38"/>
      <c r="GIC57" s="38"/>
      <c r="GID57" s="38"/>
      <c r="GIE57" s="38"/>
      <c r="GIF57" s="38"/>
      <c r="GIG57" s="38"/>
      <c r="GIH57" s="38"/>
      <c r="GII57" s="38"/>
      <c r="GIJ57" s="38"/>
      <c r="GIK57" s="38"/>
      <c r="GIL57" s="38"/>
      <c r="GIM57" s="38"/>
      <c r="GIN57" s="38"/>
      <c r="GIO57" s="38"/>
      <c r="GIP57" s="38"/>
      <c r="GIQ57" s="38"/>
      <c r="GIR57" s="38"/>
      <c r="GIS57" s="38"/>
      <c r="GIT57" s="38"/>
      <c r="GIU57" s="38"/>
      <c r="GIV57" s="38"/>
      <c r="GIW57" s="38"/>
      <c r="GIX57" s="38"/>
      <c r="GIY57" s="38"/>
      <c r="GIZ57" s="38"/>
      <c r="GJA57" s="38"/>
      <c r="GJB57" s="38"/>
      <c r="GJC57" s="38"/>
      <c r="GJD57" s="38"/>
      <c r="GJE57" s="38"/>
      <c r="GJF57" s="38"/>
      <c r="GJG57" s="38"/>
      <c r="GJH57" s="38"/>
      <c r="GJI57" s="38"/>
      <c r="GJJ57" s="38"/>
      <c r="GJK57" s="38"/>
      <c r="GJL57" s="38"/>
      <c r="GJM57" s="38"/>
      <c r="GJN57" s="38"/>
      <c r="GJO57" s="38"/>
      <c r="GJP57" s="38"/>
      <c r="GJQ57" s="38"/>
      <c r="GJR57" s="38"/>
      <c r="GJS57" s="38"/>
      <c r="GJT57" s="38"/>
      <c r="GJU57" s="38"/>
      <c r="GJV57" s="38"/>
      <c r="GJW57" s="38"/>
      <c r="GJX57" s="38"/>
      <c r="GJY57" s="38"/>
      <c r="GJZ57" s="38"/>
      <c r="GKA57" s="38"/>
      <c r="GKB57" s="38"/>
      <c r="GKC57" s="38"/>
      <c r="GKD57" s="38"/>
      <c r="GKE57" s="38"/>
      <c r="GKF57" s="38"/>
      <c r="GKG57" s="38"/>
      <c r="GKH57" s="38"/>
      <c r="GKI57" s="38"/>
      <c r="GKJ57" s="38"/>
      <c r="GKK57" s="38"/>
      <c r="GKL57" s="38"/>
      <c r="GKM57" s="38"/>
      <c r="GKN57" s="38"/>
      <c r="GKO57" s="38"/>
      <c r="GKP57" s="38"/>
      <c r="GKQ57" s="38"/>
      <c r="GKR57" s="38"/>
      <c r="GKS57" s="38"/>
      <c r="GKT57" s="38"/>
      <c r="GKU57" s="38"/>
      <c r="GKV57" s="38"/>
      <c r="GKW57" s="38"/>
      <c r="GKX57" s="38"/>
      <c r="GKY57" s="38"/>
      <c r="GKZ57" s="38"/>
      <c r="GLA57" s="38"/>
      <c r="GLB57" s="38"/>
      <c r="GLC57" s="38"/>
      <c r="GLD57" s="38"/>
      <c r="GLE57" s="38"/>
      <c r="GLF57" s="38"/>
      <c r="GLG57" s="38"/>
      <c r="GLH57" s="38"/>
      <c r="GLI57" s="38"/>
      <c r="GLJ57" s="38"/>
      <c r="GLK57" s="38"/>
      <c r="GLL57" s="38"/>
      <c r="GLM57" s="38"/>
      <c r="GLN57" s="38"/>
      <c r="GLO57" s="38"/>
      <c r="GLP57" s="38"/>
      <c r="GLQ57" s="38"/>
      <c r="GLR57" s="38"/>
      <c r="GLS57" s="38"/>
      <c r="GLT57" s="38"/>
      <c r="GLU57" s="38"/>
      <c r="GLV57" s="38"/>
      <c r="GLW57" s="38"/>
      <c r="GLX57" s="38"/>
      <c r="GLY57" s="38"/>
      <c r="GLZ57" s="38"/>
      <c r="GMA57" s="38"/>
      <c r="GMB57" s="38"/>
      <c r="GMC57" s="38"/>
      <c r="GMD57" s="38"/>
      <c r="GME57" s="38"/>
      <c r="GMF57" s="38"/>
      <c r="GMG57" s="38"/>
      <c r="GMH57" s="38"/>
      <c r="GMI57" s="38"/>
      <c r="GMJ57" s="38"/>
      <c r="GMK57" s="38"/>
      <c r="GML57" s="38"/>
      <c r="GMM57" s="38"/>
      <c r="GMN57" s="38"/>
      <c r="GMO57" s="38"/>
      <c r="GMP57" s="38"/>
      <c r="GMQ57" s="38"/>
      <c r="GMR57" s="38"/>
      <c r="GMS57" s="38"/>
      <c r="GMT57" s="38"/>
      <c r="GMU57" s="38"/>
      <c r="GMV57" s="38"/>
      <c r="GMW57" s="38"/>
      <c r="GMX57" s="38"/>
      <c r="GMY57" s="38"/>
      <c r="GMZ57" s="38"/>
      <c r="GNA57" s="38"/>
      <c r="GNB57" s="38"/>
      <c r="GNC57" s="38"/>
      <c r="GND57" s="38"/>
      <c r="GNE57" s="38"/>
      <c r="GNF57" s="38"/>
      <c r="GNG57" s="38"/>
      <c r="GNH57" s="38"/>
      <c r="GNI57" s="38"/>
      <c r="GNJ57" s="38"/>
      <c r="GNK57" s="38"/>
      <c r="GNL57" s="38"/>
      <c r="GNM57" s="38"/>
      <c r="GNN57" s="38"/>
      <c r="GNO57" s="38"/>
      <c r="GNP57" s="38"/>
      <c r="GNQ57" s="38"/>
      <c r="GNR57" s="38"/>
      <c r="GNS57" s="38"/>
      <c r="GNT57" s="38"/>
      <c r="GNU57" s="38"/>
      <c r="GNV57" s="38"/>
      <c r="GNW57" s="38"/>
      <c r="GNX57" s="38"/>
      <c r="GNY57" s="38"/>
      <c r="GNZ57" s="38"/>
      <c r="GOA57" s="38"/>
      <c r="GOB57" s="38"/>
      <c r="GOC57" s="38"/>
      <c r="GOD57" s="38"/>
      <c r="GOE57" s="38"/>
      <c r="GOF57" s="38"/>
      <c r="GOG57" s="38"/>
      <c r="GOH57" s="38"/>
      <c r="GOI57" s="38"/>
      <c r="GOJ57" s="38"/>
      <c r="GOK57" s="38"/>
      <c r="GOL57" s="38"/>
      <c r="GOM57" s="38"/>
      <c r="GON57" s="38"/>
      <c r="GOO57" s="38"/>
      <c r="GOP57" s="38"/>
      <c r="GOQ57" s="38"/>
      <c r="GOR57" s="38"/>
      <c r="GOS57" s="38"/>
      <c r="GOT57" s="38"/>
      <c r="GOU57" s="38"/>
      <c r="GOV57" s="38"/>
      <c r="GOW57" s="38"/>
      <c r="GOX57" s="38"/>
      <c r="GOY57" s="38"/>
      <c r="GOZ57" s="38"/>
      <c r="GPA57" s="38"/>
      <c r="GPB57" s="38"/>
      <c r="GPC57" s="38"/>
      <c r="GPD57" s="38"/>
      <c r="GPE57" s="38"/>
      <c r="GPF57" s="38"/>
      <c r="GPG57" s="38"/>
      <c r="GPH57" s="38"/>
      <c r="GPI57" s="38"/>
      <c r="GPJ57" s="38"/>
      <c r="GPK57" s="38"/>
      <c r="GPL57" s="38"/>
      <c r="GPM57" s="38"/>
      <c r="GPN57" s="38"/>
      <c r="GPO57" s="38"/>
      <c r="GPP57" s="38"/>
      <c r="GPQ57" s="38"/>
      <c r="GPR57" s="38"/>
      <c r="GPS57" s="38"/>
      <c r="GPT57" s="38"/>
      <c r="GPU57" s="38"/>
      <c r="GPV57" s="38"/>
      <c r="GPW57" s="38"/>
      <c r="GPX57" s="38"/>
      <c r="GPY57" s="38"/>
      <c r="GPZ57" s="38"/>
      <c r="GQA57" s="38"/>
      <c r="GQB57" s="38"/>
      <c r="GQC57" s="38"/>
      <c r="GQD57" s="38"/>
      <c r="GQE57" s="38"/>
      <c r="GQF57" s="38"/>
      <c r="GQG57" s="38"/>
      <c r="GQH57" s="38"/>
      <c r="GQI57" s="38"/>
      <c r="GQJ57" s="38"/>
      <c r="GQK57" s="38"/>
      <c r="GQL57" s="38"/>
      <c r="GQM57" s="38"/>
      <c r="GQN57" s="38"/>
      <c r="GQO57" s="38"/>
      <c r="GQP57" s="38"/>
      <c r="GQQ57" s="38"/>
      <c r="GQR57" s="38"/>
      <c r="GQS57" s="38"/>
      <c r="GQT57" s="38"/>
      <c r="GQU57" s="38"/>
      <c r="GQV57" s="38"/>
      <c r="GQW57" s="38"/>
      <c r="GQX57" s="38"/>
      <c r="GQY57" s="38"/>
      <c r="GQZ57" s="38"/>
      <c r="GRA57" s="38"/>
      <c r="GRB57" s="38"/>
      <c r="GRC57" s="38"/>
      <c r="GRD57" s="38"/>
      <c r="GRE57" s="38"/>
      <c r="GRF57" s="38"/>
      <c r="GRG57" s="38"/>
      <c r="GRH57" s="38"/>
      <c r="GRI57" s="38"/>
      <c r="GRJ57" s="38"/>
      <c r="GRK57" s="38"/>
      <c r="GRL57" s="38"/>
      <c r="GRM57" s="38"/>
      <c r="GRN57" s="38"/>
      <c r="GRO57" s="38"/>
      <c r="GRP57" s="38"/>
      <c r="GRQ57" s="38"/>
      <c r="GRR57" s="38"/>
      <c r="GRS57" s="38"/>
      <c r="GRT57" s="38"/>
      <c r="GRU57" s="38"/>
      <c r="GRV57" s="38"/>
      <c r="GRW57" s="38"/>
      <c r="GRX57" s="38"/>
      <c r="GRY57" s="38"/>
      <c r="GRZ57" s="38"/>
      <c r="GSA57" s="38"/>
      <c r="GSB57" s="38"/>
      <c r="GSC57" s="38"/>
      <c r="GSD57" s="38"/>
      <c r="GSE57" s="38"/>
      <c r="GSF57" s="38"/>
      <c r="GSG57" s="38"/>
      <c r="GSH57" s="38"/>
      <c r="GSI57" s="38"/>
      <c r="GSJ57" s="38"/>
      <c r="GSK57" s="38"/>
      <c r="GSL57" s="38"/>
      <c r="GSM57" s="38"/>
      <c r="GSN57" s="38"/>
      <c r="GSO57" s="38"/>
      <c r="GSP57" s="38"/>
      <c r="GSQ57" s="38"/>
      <c r="GSR57" s="38"/>
      <c r="GSS57" s="38"/>
      <c r="GST57" s="38"/>
      <c r="GSU57" s="38"/>
      <c r="GSV57" s="38"/>
      <c r="GSW57" s="38"/>
      <c r="GSX57" s="38"/>
      <c r="GSY57" s="38"/>
      <c r="GSZ57" s="38"/>
      <c r="GTA57" s="38"/>
      <c r="GTB57" s="38"/>
      <c r="GTC57" s="38"/>
      <c r="GTD57" s="38"/>
      <c r="GTE57" s="38"/>
      <c r="GTF57" s="38"/>
      <c r="GTG57" s="38"/>
      <c r="GTH57" s="38"/>
      <c r="GTI57" s="38"/>
      <c r="GTJ57" s="38"/>
      <c r="GTK57" s="38"/>
      <c r="GTL57" s="38"/>
      <c r="GTM57" s="38"/>
      <c r="GTN57" s="38"/>
      <c r="GTO57" s="38"/>
      <c r="GTP57" s="38"/>
      <c r="GTQ57" s="38"/>
      <c r="GTR57" s="38"/>
      <c r="GTS57" s="38"/>
      <c r="GTT57" s="38"/>
      <c r="GTU57" s="38"/>
      <c r="GTV57" s="38"/>
      <c r="GTW57" s="38"/>
      <c r="GTX57" s="38"/>
      <c r="GTY57" s="38"/>
      <c r="GTZ57" s="38"/>
      <c r="GUA57" s="38"/>
      <c r="GUB57" s="38"/>
      <c r="GUC57" s="38"/>
      <c r="GUD57" s="38"/>
      <c r="GUE57" s="38"/>
      <c r="GUF57" s="38"/>
      <c r="GUG57" s="38"/>
      <c r="GUH57" s="38"/>
      <c r="GUI57" s="38"/>
      <c r="GUJ57" s="38"/>
      <c r="GUK57" s="38"/>
      <c r="GUL57" s="38"/>
      <c r="GUM57" s="38"/>
      <c r="GUN57" s="38"/>
      <c r="GUO57" s="38"/>
      <c r="GUP57" s="38"/>
      <c r="GUQ57" s="38"/>
      <c r="GUR57" s="38"/>
      <c r="GUS57" s="38"/>
      <c r="GUT57" s="38"/>
      <c r="GUU57" s="38"/>
      <c r="GUV57" s="38"/>
      <c r="GUW57" s="38"/>
      <c r="GUX57" s="38"/>
      <c r="GUY57" s="38"/>
      <c r="GUZ57" s="38"/>
      <c r="GVA57" s="38"/>
      <c r="GVB57" s="38"/>
      <c r="GVC57" s="38"/>
      <c r="GVD57" s="38"/>
      <c r="GVE57" s="38"/>
      <c r="GVF57" s="38"/>
      <c r="GVG57" s="38"/>
      <c r="GVH57" s="38"/>
      <c r="GVI57" s="38"/>
      <c r="GVJ57" s="38"/>
      <c r="GVK57" s="38"/>
      <c r="GVL57" s="38"/>
      <c r="GVM57" s="38"/>
      <c r="GVN57" s="38"/>
      <c r="GVO57" s="38"/>
      <c r="GVP57" s="38"/>
      <c r="GVQ57" s="38"/>
      <c r="GVR57" s="38"/>
      <c r="GVS57" s="38"/>
      <c r="GVT57" s="38"/>
      <c r="GVU57" s="38"/>
      <c r="GVV57" s="38"/>
      <c r="GVW57" s="38"/>
      <c r="GVX57" s="38"/>
      <c r="GVY57" s="38"/>
      <c r="GVZ57" s="38"/>
      <c r="GWA57" s="38"/>
      <c r="GWB57" s="38"/>
      <c r="GWC57" s="38"/>
      <c r="GWD57" s="38"/>
      <c r="GWE57" s="38"/>
      <c r="GWF57" s="38"/>
      <c r="GWG57" s="38"/>
      <c r="GWH57" s="38"/>
      <c r="GWI57" s="38"/>
      <c r="GWJ57" s="38"/>
      <c r="GWK57" s="38"/>
      <c r="GWL57" s="38"/>
      <c r="GWM57" s="38"/>
      <c r="GWN57" s="38"/>
      <c r="GWO57" s="38"/>
      <c r="GWP57" s="38"/>
      <c r="GWQ57" s="38"/>
      <c r="GWR57" s="38"/>
      <c r="GWS57" s="38"/>
      <c r="GWT57" s="38"/>
      <c r="GWU57" s="38"/>
      <c r="GWV57" s="38"/>
      <c r="GWW57" s="38"/>
      <c r="GWX57" s="38"/>
      <c r="GWY57" s="38"/>
      <c r="GWZ57" s="38"/>
      <c r="GXA57" s="38"/>
      <c r="GXB57" s="38"/>
      <c r="GXC57" s="38"/>
      <c r="GXD57" s="38"/>
      <c r="GXE57" s="38"/>
      <c r="GXF57" s="38"/>
      <c r="GXG57" s="38"/>
      <c r="GXH57" s="38"/>
      <c r="GXI57" s="38"/>
      <c r="GXJ57" s="38"/>
      <c r="GXK57" s="38"/>
      <c r="GXL57" s="38"/>
      <c r="GXM57" s="38"/>
      <c r="GXN57" s="38"/>
      <c r="GXO57" s="38"/>
      <c r="GXP57" s="38"/>
      <c r="GXQ57" s="38"/>
      <c r="GXR57" s="38"/>
      <c r="GXS57" s="38"/>
      <c r="GXT57" s="38"/>
      <c r="GXU57" s="38"/>
      <c r="GXV57" s="38"/>
      <c r="GXW57" s="38"/>
      <c r="GXX57" s="38"/>
      <c r="GXY57" s="38"/>
      <c r="GXZ57" s="38"/>
      <c r="GYA57" s="38"/>
      <c r="GYB57" s="38"/>
      <c r="GYC57" s="38"/>
      <c r="GYD57" s="38"/>
      <c r="GYE57" s="38"/>
      <c r="GYF57" s="38"/>
      <c r="GYG57" s="38"/>
      <c r="GYH57" s="38"/>
      <c r="GYI57" s="38"/>
      <c r="GYJ57" s="38"/>
      <c r="GYK57" s="38"/>
      <c r="GYL57" s="38"/>
      <c r="GYM57" s="38"/>
      <c r="GYN57" s="38"/>
      <c r="GYO57" s="38"/>
      <c r="GYP57" s="38"/>
      <c r="GYQ57" s="38"/>
      <c r="GYR57" s="38"/>
      <c r="GYS57" s="38"/>
      <c r="GYT57" s="38"/>
      <c r="GYU57" s="38"/>
      <c r="GYV57" s="38"/>
      <c r="GYW57" s="38"/>
      <c r="GYX57" s="38"/>
      <c r="GYY57" s="38"/>
      <c r="GYZ57" s="38"/>
      <c r="GZA57" s="38"/>
      <c r="GZB57" s="38"/>
      <c r="GZC57" s="38"/>
      <c r="GZD57" s="38"/>
      <c r="GZE57" s="38"/>
      <c r="GZF57" s="38"/>
      <c r="GZG57" s="38"/>
      <c r="GZH57" s="38"/>
      <c r="GZI57" s="38"/>
      <c r="GZJ57" s="38"/>
      <c r="GZK57" s="38"/>
      <c r="GZL57" s="38"/>
      <c r="GZM57" s="38"/>
      <c r="GZN57" s="38"/>
      <c r="GZO57" s="38"/>
      <c r="GZP57" s="38"/>
      <c r="GZQ57" s="38"/>
      <c r="GZR57" s="38"/>
      <c r="GZS57" s="38"/>
      <c r="GZT57" s="38"/>
      <c r="GZU57" s="38"/>
      <c r="GZV57" s="38"/>
      <c r="GZW57" s="38"/>
      <c r="GZX57" s="38"/>
      <c r="GZY57" s="38"/>
      <c r="GZZ57" s="38"/>
      <c r="HAA57" s="38"/>
      <c r="HAB57" s="38"/>
      <c r="HAC57" s="38"/>
      <c r="HAD57" s="38"/>
      <c r="HAE57" s="38"/>
      <c r="HAF57" s="38"/>
      <c r="HAG57" s="38"/>
      <c r="HAH57" s="38"/>
      <c r="HAI57" s="38"/>
      <c r="HAJ57" s="38"/>
      <c r="HAK57" s="38"/>
      <c r="HAL57" s="38"/>
      <c r="HAM57" s="38"/>
      <c r="HAN57" s="38"/>
      <c r="HAO57" s="38"/>
      <c r="HAP57" s="38"/>
      <c r="HAQ57" s="38"/>
      <c r="HAR57" s="38"/>
      <c r="HAS57" s="38"/>
      <c r="HAT57" s="38"/>
      <c r="HAU57" s="38"/>
      <c r="HAV57" s="38"/>
      <c r="HAW57" s="38"/>
      <c r="HAX57" s="38"/>
      <c r="HAY57" s="38"/>
      <c r="HAZ57" s="38"/>
      <c r="HBA57" s="38"/>
      <c r="HBB57" s="38"/>
      <c r="HBC57" s="38"/>
      <c r="HBD57" s="38"/>
      <c r="HBE57" s="38"/>
      <c r="HBF57" s="38"/>
      <c r="HBG57" s="38"/>
      <c r="HBH57" s="38"/>
      <c r="HBI57" s="38"/>
      <c r="HBJ57" s="38"/>
      <c r="HBK57" s="38"/>
      <c r="HBL57" s="38"/>
      <c r="HBM57" s="38"/>
      <c r="HBN57" s="38"/>
      <c r="HBO57" s="38"/>
      <c r="HBP57" s="38"/>
      <c r="HBQ57" s="38"/>
      <c r="HBR57" s="38"/>
      <c r="HBS57" s="38"/>
      <c r="HBT57" s="38"/>
      <c r="HBU57" s="38"/>
      <c r="HBV57" s="38"/>
      <c r="HBW57" s="38"/>
      <c r="HBX57" s="38"/>
      <c r="HBY57" s="38"/>
      <c r="HBZ57" s="38"/>
      <c r="HCA57" s="38"/>
      <c r="HCB57" s="38"/>
      <c r="HCC57" s="38"/>
      <c r="HCD57" s="38"/>
      <c r="HCE57" s="38"/>
      <c r="HCF57" s="38"/>
      <c r="HCG57" s="38"/>
      <c r="HCH57" s="38"/>
      <c r="HCI57" s="38"/>
      <c r="HCJ57" s="38"/>
      <c r="HCK57" s="38"/>
      <c r="HCL57" s="38"/>
      <c r="HCM57" s="38"/>
      <c r="HCN57" s="38"/>
      <c r="HCO57" s="38"/>
      <c r="HCP57" s="38"/>
      <c r="HCQ57" s="38"/>
      <c r="HCR57" s="38"/>
      <c r="HCS57" s="38"/>
      <c r="HCT57" s="38"/>
      <c r="HCU57" s="38"/>
      <c r="HCV57" s="38"/>
      <c r="HCW57" s="38"/>
      <c r="HCX57" s="38"/>
      <c r="HCY57" s="38"/>
      <c r="HCZ57" s="38"/>
      <c r="HDA57" s="38"/>
      <c r="HDB57" s="38"/>
      <c r="HDC57" s="38"/>
      <c r="HDD57" s="38"/>
      <c r="HDE57" s="38"/>
      <c r="HDF57" s="38"/>
      <c r="HDG57" s="38"/>
      <c r="HDH57" s="38"/>
      <c r="HDI57" s="38"/>
      <c r="HDJ57" s="38"/>
      <c r="HDK57" s="38"/>
      <c r="HDL57" s="38"/>
      <c r="HDM57" s="38"/>
      <c r="HDN57" s="38"/>
      <c r="HDO57" s="38"/>
      <c r="HDP57" s="38"/>
      <c r="HDQ57" s="38"/>
      <c r="HDR57" s="38"/>
      <c r="HDS57" s="38"/>
      <c r="HDT57" s="38"/>
      <c r="HDU57" s="38"/>
      <c r="HDV57" s="38"/>
      <c r="HDW57" s="38"/>
      <c r="HDX57" s="38"/>
      <c r="HDY57" s="38"/>
      <c r="HDZ57" s="38"/>
      <c r="HEA57" s="38"/>
      <c r="HEB57" s="38"/>
      <c r="HEC57" s="38"/>
      <c r="HED57" s="38"/>
      <c r="HEE57" s="38"/>
      <c r="HEF57" s="38"/>
      <c r="HEG57" s="38"/>
      <c r="HEH57" s="38"/>
      <c r="HEI57" s="38"/>
      <c r="HEJ57" s="38"/>
      <c r="HEK57" s="38"/>
      <c r="HEL57" s="38"/>
      <c r="HEM57" s="38"/>
      <c r="HEN57" s="38"/>
      <c r="HEO57" s="38"/>
      <c r="HEP57" s="38"/>
      <c r="HEQ57" s="38"/>
      <c r="HER57" s="38"/>
      <c r="HES57" s="38"/>
      <c r="HET57" s="38"/>
      <c r="HEU57" s="38"/>
      <c r="HEV57" s="38"/>
      <c r="HEW57" s="38"/>
      <c r="HEX57" s="38"/>
      <c r="HEY57" s="38"/>
      <c r="HEZ57" s="38"/>
      <c r="HFA57" s="38"/>
      <c r="HFB57" s="38"/>
      <c r="HFC57" s="38"/>
      <c r="HFD57" s="38"/>
      <c r="HFE57" s="38"/>
      <c r="HFF57" s="38"/>
      <c r="HFG57" s="38"/>
      <c r="HFH57" s="38"/>
      <c r="HFI57" s="38"/>
      <c r="HFJ57" s="38"/>
      <c r="HFK57" s="38"/>
      <c r="HFL57" s="38"/>
      <c r="HFM57" s="38"/>
      <c r="HFN57" s="38"/>
      <c r="HFO57" s="38"/>
      <c r="HFP57" s="38"/>
      <c r="HFQ57" s="38"/>
      <c r="HFR57" s="38"/>
      <c r="HFS57" s="38"/>
      <c r="HFT57" s="38"/>
      <c r="HFU57" s="38"/>
      <c r="HFV57" s="38"/>
      <c r="HFW57" s="38"/>
      <c r="HFX57" s="38"/>
      <c r="HFY57" s="38"/>
      <c r="HFZ57" s="38"/>
      <c r="HGA57" s="38"/>
      <c r="HGB57" s="38"/>
      <c r="HGC57" s="38"/>
      <c r="HGD57" s="38"/>
      <c r="HGE57" s="38"/>
      <c r="HGF57" s="38"/>
      <c r="HGG57" s="38"/>
      <c r="HGH57" s="38"/>
      <c r="HGI57" s="38"/>
      <c r="HGJ57" s="38"/>
      <c r="HGK57" s="38"/>
      <c r="HGL57" s="38"/>
      <c r="HGM57" s="38"/>
      <c r="HGN57" s="38"/>
      <c r="HGO57" s="38"/>
      <c r="HGP57" s="38"/>
      <c r="HGQ57" s="38"/>
      <c r="HGR57" s="38"/>
      <c r="HGS57" s="38"/>
      <c r="HGT57" s="38"/>
      <c r="HGU57" s="38"/>
      <c r="HGV57" s="38"/>
      <c r="HGW57" s="38"/>
      <c r="HGX57" s="38"/>
      <c r="HGY57" s="38"/>
      <c r="HGZ57" s="38"/>
      <c r="HHA57" s="38"/>
      <c r="HHB57" s="38"/>
      <c r="HHC57" s="38"/>
      <c r="HHD57" s="38"/>
      <c r="HHE57" s="38"/>
      <c r="HHF57" s="38"/>
      <c r="HHG57" s="38"/>
      <c r="HHH57" s="38"/>
      <c r="HHI57" s="38"/>
      <c r="HHJ57" s="38"/>
      <c r="HHK57" s="38"/>
      <c r="HHL57" s="38"/>
      <c r="HHM57" s="38"/>
      <c r="HHN57" s="38"/>
      <c r="HHO57" s="38"/>
      <c r="HHP57" s="38"/>
      <c r="HHQ57" s="38"/>
      <c r="HHR57" s="38"/>
      <c r="HHS57" s="38"/>
      <c r="HHT57" s="38"/>
      <c r="HHU57" s="38"/>
      <c r="HHV57" s="38"/>
      <c r="HHW57" s="38"/>
      <c r="HHX57" s="38"/>
      <c r="HHY57" s="38"/>
      <c r="HHZ57" s="38"/>
      <c r="HIA57" s="38"/>
      <c r="HIB57" s="38"/>
      <c r="HIC57" s="38"/>
      <c r="HID57" s="38"/>
      <c r="HIE57" s="38"/>
      <c r="HIF57" s="38"/>
      <c r="HIG57" s="38"/>
      <c r="HIH57" s="38"/>
      <c r="HII57" s="38"/>
      <c r="HIJ57" s="38"/>
      <c r="HIK57" s="38"/>
      <c r="HIL57" s="38"/>
      <c r="HIM57" s="38"/>
      <c r="HIN57" s="38"/>
      <c r="HIO57" s="38"/>
      <c r="HIP57" s="38"/>
      <c r="HIQ57" s="38"/>
      <c r="HIR57" s="38"/>
      <c r="HIS57" s="38"/>
      <c r="HIT57" s="38"/>
      <c r="HIU57" s="38"/>
      <c r="HIV57" s="38"/>
      <c r="HIW57" s="38"/>
      <c r="HIX57" s="38"/>
      <c r="HIY57" s="38"/>
      <c r="HIZ57" s="38"/>
      <c r="HJA57" s="38"/>
      <c r="HJB57" s="38"/>
      <c r="HJC57" s="38"/>
      <c r="HJD57" s="38"/>
      <c r="HJE57" s="38"/>
      <c r="HJF57" s="38"/>
      <c r="HJG57" s="38"/>
      <c r="HJH57" s="38"/>
      <c r="HJI57" s="38"/>
      <c r="HJJ57" s="38"/>
      <c r="HJK57" s="38"/>
      <c r="HJL57" s="38"/>
      <c r="HJM57" s="38"/>
      <c r="HJN57" s="38"/>
      <c r="HJO57" s="38"/>
      <c r="HJP57" s="38"/>
      <c r="HJQ57" s="38"/>
      <c r="HJR57" s="38"/>
      <c r="HJS57" s="38"/>
      <c r="HJT57" s="38"/>
      <c r="HJU57" s="38"/>
      <c r="HJV57" s="38"/>
      <c r="HJW57" s="38"/>
      <c r="HJX57" s="38"/>
      <c r="HJY57" s="38"/>
      <c r="HJZ57" s="38"/>
      <c r="HKA57" s="38"/>
      <c r="HKB57" s="38"/>
      <c r="HKC57" s="38"/>
      <c r="HKD57" s="38"/>
      <c r="HKE57" s="38"/>
      <c r="HKF57" s="38"/>
      <c r="HKG57" s="38"/>
      <c r="HKH57" s="38"/>
      <c r="HKI57" s="38"/>
      <c r="HKJ57" s="38"/>
      <c r="HKK57" s="38"/>
      <c r="HKL57" s="38"/>
      <c r="HKM57" s="38"/>
      <c r="HKN57" s="38"/>
      <c r="HKO57" s="38"/>
      <c r="HKP57" s="38"/>
      <c r="HKQ57" s="38"/>
      <c r="HKR57" s="38"/>
      <c r="HKS57" s="38"/>
      <c r="HKT57" s="38"/>
      <c r="HKU57" s="38"/>
      <c r="HKV57" s="38"/>
      <c r="HKW57" s="38"/>
      <c r="HKX57" s="38"/>
      <c r="HKY57" s="38"/>
      <c r="HKZ57" s="38"/>
      <c r="HLA57" s="38"/>
      <c r="HLB57" s="38"/>
      <c r="HLC57" s="38"/>
      <c r="HLD57" s="38"/>
      <c r="HLE57" s="38"/>
      <c r="HLF57" s="38"/>
      <c r="HLG57" s="38"/>
      <c r="HLH57" s="38"/>
      <c r="HLI57" s="38"/>
      <c r="HLJ57" s="38"/>
      <c r="HLK57" s="38"/>
      <c r="HLL57" s="38"/>
      <c r="HLM57" s="38"/>
      <c r="HLN57" s="38"/>
      <c r="HLO57" s="38"/>
      <c r="HLP57" s="38"/>
      <c r="HLQ57" s="38"/>
      <c r="HLR57" s="38"/>
      <c r="HLS57" s="38"/>
      <c r="HLT57" s="38"/>
      <c r="HLU57" s="38"/>
      <c r="HLV57" s="38"/>
      <c r="HLW57" s="38"/>
      <c r="HLX57" s="38"/>
      <c r="HLY57" s="38"/>
      <c r="HLZ57" s="38"/>
      <c r="HMA57" s="38"/>
      <c r="HMB57" s="38"/>
      <c r="HMC57" s="38"/>
      <c r="HMD57" s="38"/>
      <c r="HME57" s="38"/>
      <c r="HMF57" s="38"/>
      <c r="HMG57" s="38"/>
      <c r="HMH57" s="38"/>
      <c r="HMI57" s="38"/>
      <c r="HMJ57" s="38"/>
      <c r="HMK57" s="38"/>
      <c r="HML57" s="38"/>
      <c r="HMM57" s="38"/>
      <c r="HMN57" s="38"/>
      <c r="HMO57" s="38"/>
      <c r="HMP57" s="38"/>
      <c r="HMQ57" s="38"/>
      <c r="HMR57" s="38"/>
      <c r="HMS57" s="38"/>
      <c r="HMT57" s="38"/>
      <c r="HMU57" s="38"/>
      <c r="HMV57" s="38"/>
      <c r="HMW57" s="38"/>
      <c r="HMX57" s="38"/>
      <c r="HMY57" s="38"/>
      <c r="HMZ57" s="38"/>
      <c r="HNA57" s="38"/>
      <c r="HNB57" s="38"/>
      <c r="HNC57" s="38"/>
      <c r="HND57" s="38"/>
      <c r="HNE57" s="38"/>
      <c r="HNF57" s="38"/>
      <c r="HNG57" s="38"/>
      <c r="HNH57" s="38"/>
      <c r="HNI57" s="38"/>
      <c r="HNJ57" s="38"/>
      <c r="HNK57" s="38"/>
      <c r="HNL57" s="38"/>
      <c r="HNM57" s="38"/>
      <c r="HNN57" s="38"/>
      <c r="HNO57" s="38"/>
      <c r="HNP57" s="38"/>
      <c r="HNQ57" s="38"/>
      <c r="HNR57" s="38"/>
      <c r="HNS57" s="38"/>
      <c r="HNT57" s="38"/>
      <c r="HNU57" s="38"/>
      <c r="HNV57" s="38"/>
      <c r="HNW57" s="38"/>
      <c r="HNX57" s="38"/>
      <c r="HNY57" s="38"/>
      <c r="HNZ57" s="38"/>
      <c r="HOA57" s="38"/>
      <c r="HOB57" s="38"/>
      <c r="HOC57" s="38"/>
      <c r="HOD57" s="38"/>
      <c r="HOE57" s="38"/>
      <c r="HOF57" s="38"/>
      <c r="HOG57" s="38"/>
      <c r="HOH57" s="38"/>
      <c r="HOI57" s="38"/>
      <c r="HOJ57" s="38"/>
      <c r="HOK57" s="38"/>
      <c r="HOL57" s="38"/>
      <c r="HOM57" s="38"/>
      <c r="HON57" s="38"/>
      <c r="HOO57" s="38"/>
      <c r="HOP57" s="38"/>
      <c r="HOQ57" s="38"/>
      <c r="HOR57" s="38"/>
      <c r="HOS57" s="38"/>
      <c r="HOT57" s="38"/>
      <c r="HOU57" s="38"/>
      <c r="HOV57" s="38"/>
      <c r="HOW57" s="38"/>
      <c r="HOX57" s="38"/>
      <c r="HOY57" s="38"/>
      <c r="HOZ57" s="38"/>
      <c r="HPA57" s="38"/>
      <c r="HPB57" s="38"/>
      <c r="HPC57" s="38"/>
      <c r="HPD57" s="38"/>
      <c r="HPE57" s="38"/>
      <c r="HPF57" s="38"/>
      <c r="HPG57" s="38"/>
      <c r="HPH57" s="38"/>
      <c r="HPI57" s="38"/>
      <c r="HPJ57" s="38"/>
      <c r="HPK57" s="38"/>
      <c r="HPL57" s="38"/>
      <c r="HPM57" s="38"/>
      <c r="HPN57" s="38"/>
      <c r="HPO57" s="38"/>
      <c r="HPP57" s="38"/>
      <c r="HPQ57" s="38"/>
      <c r="HPR57" s="38"/>
      <c r="HPS57" s="38"/>
      <c r="HPT57" s="38"/>
      <c r="HPU57" s="38"/>
      <c r="HPV57" s="38"/>
      <c r="HPW57" s="38"/>
      <c r="HPX57" s="38"/>
      <c r="HPY57" s="38"/>
      <c r="HPZ57" s="38"/>
      <c r="HQA57" s="38"/>
      <c r="HQB57" s="38"/>
      <c r="HQC57" s="38"/>
      <c r="HQD57" s="38"/>
      <c r="HQE57" s="38"/>
      <c r="HQF57" s="38"/>
      <c r="HQG57" s="38"/>
      <c r="HQH57" s="38"/>
      <c r="HQI57" s="38"/>
      <c r="HQJ57" s="38"/>
      <c r="HQK57" s="38"/>
      <c r="HQL57" s="38"/>
      <c r="HQM57" s="38"/>
      <c r="HQN57" s="38"/>
      <c r="HQO57" s="38"/>
      <c r="HQP57" s="38"/>
      <c r="HQQ57" s="38"/>
      <c r="HQR57" s="38"/>
      <c r="HQS57" s="38"/>
      <c r="HQT57" s="38"/>
      <c r="HQU57" s="38"/>
      <c r="HQV57" s="38"/>
      <c r="HQW57" s="38"/>
      <c r="HQX57" s="38"/>
      <c r="HQY57" s="38"/>
      <c r="HQZ57" s="38"/>
      <c r="HRA57" s="38"/>
      <c r="HRB57" s="38"/>
      <c r="HRC57" s="38"/>
      <c r="HRD57" s="38"/>
      <c r="HRE57" s="38"/>
      <c r="HRF57" s="38"/>
      <c r="HRG57" s="38"/>
      <c r="HRH57" s="38"/>
      <c r="HRI57" s="38"/>
      <c r="HRJ57" s="38"/>
      <c r="HRK57" s="38"/>
      <c r="HRL57" s="38"/>
      <c r="HRM57" s="38"/>
      <c r="HRN57" s="38"/>
      <c r="HRO57" s="38"/>
      <c r="HRP57" s="38"/>
      <c r="HRQ57" s="38"/>
      <c r="HRR57" s="38"/>
      <c r="HRS57" s="38"/>
      <c r="HRT57" s="38"/>
      <c r="HRU57" s="38"/>
      <c r="HRV57" s="38"/>
      <c r="HRW57" s="38"/>
      <c r="HRX57" s="38"/>
      <c r="HRY57" s="38"/>
      <c r="HRZ57" s="38"/>
      <c r="HSA57" s="38"/>
      <c r="HSB57" s="38"/>
      <c r="HSC57" s="38"/>
      <c r="HSD57" s="38"/>
      <c r="HSE57" s="38"/>
      <c r="HSF57" s="38"/>
      <c r="HSG57" s="38"/>
      <c r="HSH57" s="38"/>
      <c r="HSI57" s="38"/>
      <c r="HSJ57" s="38"/>
      <c r="HSK57" s="38"/>
      <c r="HSL57" s="38"/>
      <c r="HSM57" s="38"/>
      <c r="HSN57" s="38"/>
      <c r="HSO57" s="38"/>
      <c r="HSP57" s="38"/>
      <c r="HSQ57" s="38"/>
      <c r="HSR57" s="38"/>
      <c r="HSS57" s="38"/>
      <c r="HST57" s="38"/>
      <c r="HSU57" s="38"/>
      <c r="HSV57" s="38"/>
      <c r="HSW57" s="38"/>
      <c r="HSX57" s="38"/>
      <c r="HSY57" s="38"/>
      <c r="HSZ57" s="38"/>
      <c r="HTA57" s="38"/>
      <c r="HTB57" s="38"/>
      <c r="HTC57" s="38"/>
      <c r="HTD57" s="38"/>
      <c r="HTE57" s="38"/>
      <c r="HTF57" s="38"/>
      <c r="HTG57" s="38"/>
      <c r="HTH57" s="38"/>
      <c r="HTI57" s="38"/>
      <c r="HTJ57" s="38"/>
      <c r="HTK57" s="38"/>
      <c r="HTL57" s="38"/>
      <c r="HTM57" s="38"/>
      <c r="HTN57" s="38"/>
      <c r="HTO57" s="38"/>
      <c r="HTP57" s="38"/>
      <c r="HTQ57" s="38"/>
      <c r="HTR57" s="38"/>
      <c r="HTS57" s="38"/>
      <c r="HTT57" s="38"/>
      <c r="HTU57" s="38"/>
      <c r="HTV57" s="38"/>
      <c r="HTW57" s="38"/>
      <c r="HTX57" s="38"/>
      <c r="HTY57" s="38"/>
      <c r="HTZ57" s="38"/>
      <c r="HUA57" s="38"/>
      <c r="HUB57" s="38"/>
      <c r="HUC57" s="38"/>
      <c r="HUD57" s="38"/>
      <c r="HUE57" s="38"/>
      <c r="HUF57" s="38"/>
      <c r="HUG57" s="38"/>
      <c r="HUH57" s="38"/>
      <c r="HUI57" s="38"/>
      <c r="HUJ57" s="38"/>
      <c r="HUK57" s="38"/>
      <c r="HUL57" s="38"/>
      <c r="HUM57" s="38"/>
      <c r="HUN57" s="38"/>
      <c r="HUO57" s="38"/>
      <c r="HUP57" s="38"/>
      <c r="HUQ57" s="38"/>
      <c r="HUR57" s="38"/>
      <c r="HUS57" s="38"/>
      <c r="HUT57" s="38"/>
      <c r="HUU57" s="38"/>
      <c r="HUV57" s="38"/>
      <c r="HUW57" s="38"/>
      <c r="HUX57" s="38"/>
      <c r="HUY57" s="38"/>
      <c r="HUZ57" s="38"/>
      <c r="HVA57" s="38"/>
      <c r="HVB57" s="38"/>
      <c r="HVC57" s="38"/>
      <c r="HVD57" s="38"/>
      <c r="HVE57" s="38"/>
      <c r="HVF57" s="38"/>
      <c r="HVG57" s="38"/>
      <c r="HVH57" s="38"/>
      <c r="HVI57" s="38"/>
      <c r="HVJ57" s="38"/>
      <c r="HVK57" s="38"/>
      <c r="HVL57" s="38"/>
      <c r="HVM57" s="38"/>
      <c r="HVN57" s="38"/>
      <c r="HVO57" s="38"/>
      <c r="HVP57" s="38"/>
      <c r="HVQ57" s="38"/>
      <c r="HVR57" s="38"/>
      <c r="HVS57" s="38"/>
      <c r="HVT57" s="38"/>
      <c r="HVU57" s="38"/>
      <c r="HVV57" s="38"/>
      <c r="HVW57" s="38"/>
      <c r="HVX57" s="38"/>
      <c r="HVY57" s="38"/>
      <c r="HVZ57" s="38"/>
      <c r="HWA57" s="38"/>
      <c r="HWB57" s="38"/>
      <c r="HWC57" s="38"/>
      <c r="HWD57" s="38"/>
      <c r="HWE57" s="38"/>
      <c r="HWF57" s="38"/>
      <c r="HWG57" s="38"/>
      <c r="HWH57" s="38"/>
      <c r="HWI57" s="38"/>
      <c r="HWJ57" s="38"/>
      <c r="HWK57" s="38"/>
      <c r="HWL57" s="38"/>
      <c r="HWM57" s="38"/>
      <c r="HWN57" s="38"/>
      <c r="HWO57" s="38"/>
      <c r="HWP57" s="38"/>
      <c r="HWQ57" s="38"/>
      <c r="HWR57" s="38"/>
      <c r="HWS57" s="38"/>
      <c r="HWT57" s="38"/>
      <c r="HWU57" s="38"/>
      <c r="HWV57" s="38"/>
      <c r="HWW57" s="38"/>
      <c r="HWX57" s="38"/>
      <c r="HWY57" s="38"/>
      <c r="HWZ57" s="38"/>
      <c r="HXA57" s="38"/>
      <c r="HXB57" s="38"/>
      <c r="HXC57" s="38"/>
      <c r="HXD57" s="38"/>
      <c r="HXE57" s="38"/>
      <c r="HXF57" s="38"/>
      <c r="HXG57" s="38"/>
      <c r="HXH57" s="38"/>
      <c r="HXI57" s="38"/>
      <c r="HXJ57" s="38"/>
      <c r="HXK57" s="38"/>
      <c r="HXL57" s="38"/>
      <c r="HXM57" s="38"/>
      <c r="HXN57" s="38"/>
      <c r="HXO57" s="38"/>
      <c r="HXP57" s="38"/>
      <c r="HXQ57" s="38"/>
      <c r="HXR57" s="38"/>
      <c r="HXS57" s="38"/>
      <c r="HXT57" s="38"/>
      <c r="HXU57" s="38"/>
      <c r="HXV57" s="38"/>
      <c r="HXW57" s="38"/>
      <c r="HXX57" s="38"/>
      <c r="HXY57" s="38"/>
      <c r="HXZ57" s="38"/>
      <c r="HYA57" s="38"/>
      <c r="HYB57" s="38"/>
      <c r="HYC57" s="38"/>
      <c r="HYD57" s="38"/>
      <c r="HYE57" s="38"/>
      <c r="HYF57" s="38"/>
      <c r="HYG57" s="38"/>
      <c r="HYH57" s="38"/>
      <c r="HYI57" s="38"/>
      <c r="HYJ57" s="38"/>
      <c r="HYK57" s="38"/>
      <c r="HYL57" s="38"/>
      <c r="HYM57" s="38"/>
      <c r="HYN57" s="38"/>
      <c r="HYO57" s="38"/>
      <c r="HYP57" s="38"/>
      <c r="HYQ57" s="38"/>
      <c r="HYR57" s="38"/>
      <c r="HYS57" s="38"/>
      <c r="HYT57" s="38"/>
      <c r="HYU57" s="38"/>
      <c r="HYV57" s="38"/>
      <c r="HYW57" s="38"/>
      <c r="HYX57" s="38"/>
      <c r="HYY57" s="38"/>
      <c r="HYZ57" s="38"/>
      <c r="HZA57" s="38"/>
      <c r="HZB57" s="38"/>
      <c r="HZC57" s="38"/>
      <c r="HZD57" s="38"/>
      <c r="HZE57" s="38"/>
      <c r="HZF57" s="38"/>
      <c r="HZG57" s="38"/>
      <c r="HZH57" s="38"/>
      <c r="HZI57" s="38"/>
      <c r="HZJ57" s="38"/>
      <c r="HZK57" s="38"/>
      <c r="HZL57" s="38"/>
      <c r="HZM57" s="38"/>
      <c r="HZN57" s="38"/>
      <c r="HZO57" s="38"/>
      <c r="HZP57" s="38"/>
      <c r="HZQ57" s="38"/>
      <c r="HZR57" s="38"/>
      <c r="HZS57" s="38"/>
      <c r="HZT57" s="38"/>
      <c r="HZU57" s="38"/>
      <c r="HZV57" s="38"/>
      <c r="HZW57" s="38"/>
      <c r="HZX57" s="38"/>
      <c r="HZY57" s="38"/>
      <c r="HZZ57" s="38"/>
      <c r="IAA57" s="38"/>
      <c r="IAB57" s="38"/>
      <c r="IAC57" s="38"/>
      <c r="IAD57" s="38"/>
      <c r="IAE57" s="38"/>
      <c r="IAF57" s="38"/>
      <c r="IAG57" s="38"/>
      <c r="IAH57" s="38"/>
      <c r="IAI57" s="38"/>
      <c r="IAJ57" s="38"/>
      <c r="IAK57" s="38"/>
      <c r="IAL57" s="38"/>
      <c r="IAM57" s="38"/>
      <c r="IAN57" s="38"/>
      <c r="IAO57" s="38"/>
      <c r="IAP57" s="38"/>
      <c r="IAQ57" s="38"/>
      <c r="IAR57" s="38"/>
      <c r="IAS57" s="38"/>
      <c r="IAT57" s="38"/>
      <c r="IAU57" s="38"/>
      <c r="IAV57" s="38"/>
      <c r="IAW57" s="38"/>
      <c r="IAX57" s="38"/>
      <c r="IAY57" s="38"/>
      <c r="IAZ57" s="38"/>
      <c r="IBA57" s="38"/>
      <c r="IBB57" s="38"/>
      <c r="IBC57" s="38"/>
      <c r="IBD57" s="38"/>
      <c r="IBE57" s="38"/>
      <c r="IBF57" s="38"/>
      <c r="IBG57" s="38"/>
      <c r="IBH57" s="38"/>
      <c r="IBI57" s="38"/>
      <c r="IBJ57" s="38"/>
      <c r="IBK57" s="38"/>
      <c r="IBL57" s="38"/>
      <c r="IBM57" s="38"/>
      <c r="IBN57" s="38"/>
      <c r="IBO57" s="38"/>
      <c r="IBP57" s="38"/>
      <c r="IBQ57" s="38"/>
      <c r="IBR57" s="38"/>
      <c r="IBS57" s="38"/>
      <c r="IBT57" s="38"/>
      <c r="IBU57" s="38"/>
      <c r="IBV57" s="38"/>
      <c r="IBW57" s="38"/>
      <c r="IBX57" s="38"/>
      <c r="IBY57" s="38"/>
      <c r="IBZ57" s="38"/>
      <c r="ICA57" s="38"/>
      <c r="ICB57" s="38"/>
      <c r="ICC57" s="38"/>
      <c r="ICD57" s="38"/>
      <c r="ICE57" s="38"/>
      <c r="ICF57" s="38"/>
      <c r="ICG57" s="38"/>
      <c r="ICH57" s="38"/>
      <c r="ICI57" s="38"/>
      <c r="ICJ57" s="38"/>
      <c r="ICK57" s="38"/>
      <c r="ICL57" s="38"/>
      <c r="ICM57" s="38"/>
      <c r="ICN57" s="38"/>
      <c r="ICO57" s="38"/>
      <c r="ICP57" s="38"/>
      <c r="ICQ57" s="38"/>
      <c r="ICR57" s="38"/>
      <c r="ICS57" s="38"/>
      <c r="ICT57" s="38"/>
      <c r="ICU57" s="38"/>
      <c r="ICV57" s="38"/>
      <c r="ICW57" s="38"/>
      <c r="ICX57" s="38"/>
      <c r="ICY57" s="38"/>
      <c r="ICZ57" s="38"/>
      <c r="IDA57" s="38"/>
      <c r="IDB57" s="38"/>
      <c r="IDC57" s="38"/>
      <c r="IDD57" s="38"/>
      <c r="IDE57" s="38"/>
      <c r="IDF57" s="38"/>
      <c r="IDG57" s="38"/>
      <c r="IDH57" s="38"/>
      <c r="IDI57" s="38"/>
      <c r="IDJ57" s="38"/>
      <c r="IDK57" s="38"/>
      <c r="IDL57" s="38"/>
      <c r="IDM57" s="38"/>
      <c r="IDN57" s="38"/>
      <c r="IDO57" s="38"/>
      <c r="IDP57" s="38"/>
      <c r="IDQ57" s="38"/>
      <c r="IDR57" s="38"/>
      <c r="IDS57" s="38"/>
      <c r="IDT57" s="38"/>
      <c r="IDU57" s="38"/>
      <c r="IDV57" s="38"/>
      <c r="IDW57" s="38"/>
      <c r="IDX57" s="38"/>
      <c r="IDY57" s="38"/>
      <c r="IDZ57" s="38"/>
      <c r="IEA57" s="38"/>
      <c r="IEB57" s="38"/>
      <c r="IEC57" s="38"/>
      <c r="IED57" s="38"/>
      <c r="IEE57" s="38"/>
      <c r="IEF57" s="38"/>
      <c r="IEG57" s="38"/>
      <c r="IEH57" s="38"/>
      <c r="IEI57" s="38"/>
      <c r="IEJ57" s="38"/>
      <c r="IEK57" s="38"/>
      <c r="IEL57" s="38"/>
      <c r="IEM57" s="38"/>
      <c r="IEN57" s="38"/>
      <c r="IEO57" s="38"/>
      <c r="IEP57" s="38"/>
      <c r="IEQ57" s="38"/>
      <c r="IER57" s="38"/>
      <c r="IES57" s="38"/>
      <c r="IET57" s="38"/>
      <c r="IEU57" s="38"/>
      <c r="IEV57" s="38"/>
      <c r="IEW57" s="38"/>
      <c r="IEX57" s="38"/>
      <c r="IEY57" s="38"/>
      <c r="IEZ57" s="38"/>
      <c r="IFA57" s="38"/>
      <c r="IFB57" s="38"/>
      <c r="IFC57" s="38"/>
      <c r="IFD57" s="38"/>
      <c r="IFE57" s="38"/>
      <c r="IFF57" s="38"/>
      <c r="IFG57" s="38"/>
      <c r="IFH57" s="38"/>
      <c r="IFI57" s="38"/>
      <c r="IFJ57" s="38"/>
      <c r="IFK57" s="38"/>
      <c r="IFL57" s="38"/>
      <c r="IFM57" s="38"/>
      <c r="IFN57" s="38"/>
      <c r="IFO57" s="38"/>
      <c r="IFP57" s="38"/>
      <c r="IFQ57" s="38"/>
      <c r="IFR57" s="38"/>
      <c r="IFS57" s="38"/>
      <c r="IFT57" s="38"/>
      <c r="IFU57" s="38"/>
      <c r="IFV57" s="38"/>
      <c r="IFW57" s="38"/>
      <c r="IFX57" s="38"/>
      <c r="IFY57" s="38"/>
      <c r="IFZ57" s="38"/>
      <c r="IGA57" s="38"/>
      <c r="IGB57" s="38"/>
      <c r="IGC57" s="38"/>
      <c r="IGD57" s="38"/>
      <c r="IGE57" s="38"/>
      <c r="IGF57" s="38"/>
      <c r="IGG57" s="38"/>
      <c r="IGH57" s="38"/>
      <c r="IGI57" s="38"/>
      <c r="IGJ57" s="38"/>
      <c r="IGK57" s="38"/>
      <c r="IGL57" s="38"/>
      <c r="IGM57" s="38"/>
      <c r="IGN57" s="38"/>
      <c r="IGO57" s="38"/>
      <c r="IGP57" s="38"/>
      <c r="IGQ57" s="38"/>
      <c r="IGR57" s="38"/>
      <c r="IGS57" s="38"/>
      <c r="IGT57" s="38"/>
      <c r="IGU57" s="38"/>
      <c r="IGV57" s="38"/>
      <c r="IGW57" s="38"/>
      <c r="IGX57" s="38"/>
      <c r="IGY57" s="38"/>
      <c r="IGZ57" s="38"/>
      <c r="IHA57" s="38"/>
      <c r="IHB57" s="38"/>
      <c r="IHC57" s="38"/>
      <c r="IHD57" s="38"/>
      <c r="IHE57" s="38"/>
      <c r="IHF57" s="38"/>
      <c r="IHG57" s="38"/>
      <c r="IHH57" s="38"/>
      <c r="IHI57" s="38"/>
      <c r="IHJ57" s="38"/>
      <c r="IHK57" s="38"/>
      <c r="IHL57" s="38"/>
      <c r="IHM57" s="38"/>
      <c r="IHN57" s="38"/>
      <c r="IHO57" s="38"/>
      <c r="IHP57" s="38"/>
      <c r="IHQ57" s="38"/>
      <c r="IHR57" s="38"/>
      <c r="IHS57" s="38"/>
      <c r="IHT57" s="38"/>
      <c r="IHU57" s="38"/>
      <c r="IHV57" s="38"/>
      <c r="IHW57" s="38"/>
      <c r="IHX57" s="38"/>
      <c r="IHY57" s="38"/>
      <c r="IHZ57" s="38"/>
      <c r="IIA57" s="38"/>
      <c r="IIB57" s="38"/>
      <c r="IIC57" s="38"/>
      <c r="IID57" s="38"/>
      <c r="IIE57" s="38"/>
      <c r="IIF57" s="38"/>
      <c r="IIG57" s="38"/>
      <c r="IIH57" s="38"/>
      <c r="III57" s="38"/>
      <c r="IIJ57" s="38"/>
      <c r="IIK57" s="38"/>
      <c r="IIL57" s="38"/>
      <c r="IIM57" s="38"/>
      <c r="IIN57" s="38"/>
      <c r="IIO57" s="38"/>
      <c r="IIP57" s="38"/>
      <c r="IIQ57" s="38"/>
      <c r="IIR57" s="38"/>
      <c r="IIS57" s="38"/>
      <c r="IIT57" s="38"/>
      <c r="IIU57" s="38"/>
      <c r="IIV57" s="38"/>
      <c r="IIW57" s="38"/>
      <c r="IIX57" s="38"/>
      <c r="IIY57" s="38"/>
      <c r="IIZ57" s="38"/>
      <c r="IJA57" s="38"/>
      <c r="IJB57" s="38"/>
      <c r="IJC57" s="38"/>
      <c r="IJD57" s="38"/>
      <c r="IJE57" s="38"/>
      <c r="IJF57" s="38"/>
      <c r="IJG57" s="38"/>
      <c r="IJH57" s="38"/>
      <c r="IJI57" s="38"/>
      <c r="IJJ57" s="38"/>
      <c r="IJK57" s="38"/>
      <c r="IJL57" s="38"/>
      <c r="IJM57" s="38"/>
      <c r="IJN57" s="38"/>
      <c r="IJO57" s="38"/>
      <c r="IJP57" s="38"/>
      <c r="IJQ57" s="38"/>
      <c r="IJR57" s="38"/>
      <c r="IJS57" s="38"/>
      <c r="IJT57" s="38"/>
      <c r="IJU57" s="38"/>
      <c r="IJV57" s="38"/>
      <c r="IJW57" s="38"/>
      <c r="IJX57" s="38"/>
      <c r="IJY57" s="38"/>
      <c r="IJZ57" s="38"/>
      <c r="IKA57" s="38"/>
      <c r="IKB57" s="38"/>
      <c r="IKC57" s="38"/>
      <c r="IKD57" s="38"/>
      <c r="IKE57" s="38"/>
      <c r="IKF57" s="38"/>
      <c r="IKG57" s="38"/>
      <c r="IKH57" s="38"/>
      <c r="IKI57" s="38"/>
      <c r="IKJ57" s="38"/>
      <c r="IKK57" s="38"/>
      <c r="IKL57" s="38"/>
      <c r="IKM57" s="38"/>
      <c r="IKN57" s="38"/>
      <c r="IKO57" s="38"/>
      <c r="IKP57" s="38"/>
      <c r="IKQ57" s="38"/>
      <c r="IKR57" s="38"/>
      <c r="IKS57" s="38"/>
      <c r="IKT57" s="38"/>
      <c r="IKU57" s="38"/>
      <c r="IKV57" s="38"/>
      <c r="IKW57" s="38"/>
      <c r="IKX57" s="38"/>
      <c r="IKY57" s="38"/>
      <c r="IKZ57" s="38"/>
      <c r="ILA57" s="38"/>
      <c r="ILB57" s="38"/>
      <c r="ILC57" s="38"/>
      <c r="ILD57" s="38"/>
      <c r="ILE57" s="38"/>
      <c r="ILF57" s="38"/>
      <c r="ILG57" s="38"/>
      <c r="ILH57" s="38"/>
      <c r="ILI57" s="38"/>
      <c r="ILJ57" s="38"/>
      <c r="ILK57" s="38"/>
      <c r="ILL57" s="38"/>
      <c r="ILM57" s="38"/>
      <c r="ILN57" s="38"/>
      <c r="ILO57" s="38"/>
      <c r="ILP57" s="38"/>
      <c r="ILQ57" s="38"/>
      <c r="ILR57" s="38"/>
      <c r="ILS57" s="38"/>
      <c r="ILT57" s="38"/>
      <c r="ILU57" s="38"/>
      <c r="ILV57" s="38"/>
      <c r="ILW57" s="38"/>
      <c r="ILX57" s="38"/>
      <c r="ILY57" s="38"/>
      <c r="ILZ57" s="38"/>
      <c r="IMA57" s="38"/>
      <c r="IMB57" s="38"/>
      <c r="IMC57" s="38"/>
      <c r="IMD57" s="38"/>
      <c r="IME57" s="38"/>
      <c r="IMF57" s="38"/>
      <c r="IMG57" s="38"/>
      <c r="IMH57" s="38"/>
      <c r="IMI57" s="38"/>
      <c r="IMJ57" s="38"/>
      <c r="IMK57" s="38"/>
      <c r="IML57" s="38"/>
      <c r="IMM57" s="38"/>
      <c r="IMN57" s="38"/>
      <c r="IMO57" s="38"/>
      <c r="IMP57" s="38"/>
      <c r="IMQ57" s="38"/>
      <c r="IMR57" s="38"/>
      <c r="IMS57" s="38"/>
      <c r="IMT57" s="38"/>
      <c r="IMU57" s="38"/>
      <c r="IMV57" s="38"/>
      <c r="IMW57" s="38"/>
      <c r="IMX57" s="38"/>
      <c r="IMY57" s="38"/>
      <c r="IMZ57" s="38"/>
      <c r="INA57" s="38"/>
      <c r="INB57" s="38"/>
      <c r="INC57" s="38"/>
      <c r="IND57" s="38"/>
      <c r="INE57" s="38"/>
      <c r="INF57" s="38"/>
      <c r="ING57" s="38"/>
      <c r="INH57" s="38"/>
      <c r="INI57" s="38"/>
      <c r="INJ57" s="38"/>
      <c r="INK57" s="38"/>
      <c r="INL57" s="38"/>
      <c r="INM57" s="38"/>
      <c r="INN57" s="38"/>
      <c r="INO57" s="38"/>
      <c r="INP57" s="38"/>
      <c r="INQ57" s="38"/>
      <c r="INR57" s="38"/>
      <c r="INS57" s="38"/>
      <c r="INT57" s="38"/>
      <c r="INU57" s="38"/>
      <c r="INV57" s="38"/>
      <c r="INW57" s="38"/>
      <c r="INX57" s="38"/>
      <c r="INY57" s="38"/>
      <c r="INZ57" s="38"/>
      <c r="IOA57" s="38"/>
      <c r="IOB57" s="38"/>
      <c r="IOC57" s="38"/>
      <c r="IOD57" s="38"/>
      <c r="IOE57" s="38"/>
      <c r="IOF57" s="38"/>
      <c r="IOG57" s="38"/>
      <c r="IOH57" s="38"/>
      <c r="IOI57" s="38"/>
      <c r="IOJ57" s="38"/>
      <c r="IOK57" s="38"/>
      <c r="IOL57" s="38"/>
      <c r="IOM57" s="38"/>
      <c r="ION57" s="38"/>
      <c r="IOO57" s="38"/>
      <c r="IOP57" s="38"/>
      <c r="IOQ57" s="38"/>
      <c r="IOR57" s="38"/>
      <c r="IOS57" s="38"/>
      <c r="IOT57" s="38"/>
      <c r="IOU57" s="38"/>
      <c r="IOV57" s="38"/>
      <c r="IOW57" s="38"/>
      <c r="IOX57" s="38"/>
      <c r="IOY57" s="38"/>
      <c r="IOZ57" s="38"/>
      <c r="IPA57" s="38"/>
      <c r="IPB57" s="38"/>
      <c r="IPC57" s="38"/>
      <c r="IPD57" s="38"/>
      <c r="IPE57" s="38"/>
      <c r="IPF57" s="38"/>
      <c r="IPG57" s="38"/>
      <c r="IPH57" s="38"/>
      <c r="IPI57" s="38"/>
      <c r="IPJ57" s="38"/>
      <c r="IPK57" s="38"/>
      <c r="IPL57" s="38"/>
      <c r="IPM57" s="38"/>
      <c r="IPN57" s="38"/>
      <c r="IPO57" s="38"/>
      <c r="IPP57" s="38"/>
      <c r="IPQ57" s="38"/>
      <c r="IPR57" s="38"/>
      <c r="IPS57" s="38"/>
      <c r="IPT57" s="38"/>
      <c r="IPU57" s="38"/>
      <c r="IPV57" s="38"/>
      <c r="IPW57" s="38"/>
      <c r="IPX57" s="38"/>
      <c r="IPY57" s="38"/>
      <c r="IPZ57" s="38"/>
      <c r="IQA57" s="38"/>
      <c r="IQB57" s="38"/>
      <c r="IQC57" s="38"/>
      <c r="IQD57" s="38"/>
      <c r="IQE57" s="38"/>
      <c r="IQF57" s="38"/>
      <c r="IQG57" s="38"/>
      <c r="IQH57" s="38"/>
      <c r="IQI57" s="38"/>
      <c r="IQJ57" s="38"/>
      <c r="IQK57" s="38"/>
      <c r="IQL57" s="38"/>
      <c r="IQM57" s="38"/>
      <c r="IQN57" s="38"/>
      <c r="IQO57" s="38"/>
      <c r="IQP57" s="38"/>
      <c r="IQQ57" s="38"/>
      <c r="IQR57" s="38"/>
      <c r="IQS57" s="38"/>
      <c r="IQT57" s="38"/>
      <c r="IQU57" s="38"/>
      <c r="IQV57" s="38"/>
      <c r="IQW57" s="38"/>
      <c r="IQX57" s="38"/>
      <c r="IQY57" s="38"/>
      <c r="IQZ57" s="38"/>
      <c r="IRA57" s="38"/>
      <c r="IRB57" s="38"/>
      <c r="IRC57" s="38"/>
      <c r="IRD57" s="38"/>
      <c r="IRE57" s="38"/>
      <c r="IRF57" s="38"/>
      <c r="IRG57" s="38"/>
      <c r="IRH57" s="38"/>
      <c r="IRI57" s="38"/>
      <c r="IRJ57" s="38"/>
      <c r="IRK57" s="38"/>
      <c r="IRL57" s="38"/>
      <c r="IRM57" s="38"/>
      <c r="IRN57" s="38"/>
      <c r="IRO57" s="38"/>
      <c r="IRP57" s="38"/>
      <c r="IRQ57" s="38"/>
      <c r="IRR57" s="38"/>
      <c r="IRS57" s="38"/>
      <c r="IRT57" s="38"/>
      <c r="IRU57" s="38"/>
      <c r="IRV57" s="38"/>
      <c r="IRW57" s="38"/>
      <c r="IRX57" s="38"/>
      <c r="IRY57" s="38"/>
      <c r="IRZ57" s="38"/>
      <c r="ISA57" s="38"/>
      <c r="ISB57" s="38"/>
      <c r="ISC57" s="38"/>
      <c r="ISD57" s="38"/>
      <c r="ISE57" s="38"/>
      <c r="ISF57" s="38"/>
      <c r="ISG57" s="38"/>
      <c r="ISH57" s="38"/>
      <c r="ISI57" s="38"/>
      <c r="ISJ57" s="38"/>
      <c r="ISK57" s="38"/>
      <c r="ISL57" s="38"/>
      <c r="ISM57" s="38"/>
      <c r="ISN57" s="38"/>
      <c r="ISO57" s="38"/>
      <c r="ISP57" s="38"/>
      <c r="ISQ57" s="38"/>
      <c r="ISR57" s="38"/>
      <c r="ISS57" s="38"/>
      <c r="IST57" s="38"/>
      <c r="ISU57" s="38"/>
      <c r="ISV57" s="38"/>
      <c r="ISW57" s="38"/>
      <c r="ISX57" s="38"/>
      <c r="ISY57" s="38"/>
      <c r="ISZ57" s="38"/>
      <c r="ITA57" s="38"/>
      <c r="ITB57" s="38"/>
      <c r="ITC57" s="38"/>
      <c r="ITD57" s="38"/>
      <c r="ITE57" s="38"/>
      <c r="ITF57" s="38"/>
      <c r="ITG57" s="38"/>
      <c r="ITH57" s="38"/>
      <c r="ITI57" s="38"/>
      <c r="ITJ57" s="38"/>
      <c r="ITK57" s="38"/>
      <c r="ITL57" s="38"/>
      <c r="ITM57" s="38"/>
      <c r="ITN57" s="38"/>
      <c r="ITO57" s="38"/>
      <c r="ITP57" s="38"/>
      <c r="ITQ57" s="38"/>
      <c r="ITR57" s="38"/>
      <c r="ITS57" s="38"/>
      <c r="ITT57" s="38"/>
      <c r="ITU57" s="38"/>
      <c r="ITV57" s="38"/>
      <c r="ITW57" s="38"/>
      <c r="ITX57" s="38"/>
      <c r="ITY57" s="38"/>
      <c r="ITZ57" s="38"/>
      <c r="IUA57" s="38"/>
      <c r="IUB57" s="38"/>
      <c r="IUC57" s="38"/>
      <c r="IUD57" s="38"/>
      <c r="IUE57" s="38"/>
      <c r="IUF57" s="38"/>
      <c r="IUG57" s="38"/>
      <c r="IUH57" s="38"/>
      <c r="IUI57" s="38"/>
      <c r="IUJ57" s="38"/>
      <c r="IUK57" s="38"/>
      <c r="IUL57" s="38"/>
      <c r="IUM57" s="38"/>
      <c r="IUN57" s="38"/>
      <c r="IUO57" s="38"/>
      <c r="IUP57" s="38"/>
      <c r="IUQ57" s="38"/>
      <c r="IUR57" s="38"/>
      <c r="IUS57" s="38"/>
      <c r="IUT57" s="38"/>
      <c r="IUU57" s="38"/>
      <c r="IUV57" s="38"/>
      <c r="IUW57" s="38"/>
      <c r="IUX57" s="38"/>
      <c r="IUY57" s="38"/>
      <c r="IUZ57" s="38"/>
      <c r="IVA57" s="38"/>
      <c r="IVB57" s="38"/>
      <c r="IVC57" s="38"/>
      <c r="IVD57" s="38"/>
      <c r="IVE57" s="38"/>
      <c r="IVF57" s="38"/>
      <c r="IVG57" s="38"/>
      <c r="IVH57" s="38"/>
      <c r="IVI57" s="38"/>
      <c r="IVJ57" s="38"/>
      <c r="IVK57" s="38"/>
      <c r="IVL57" s="38"/>
      <c r="IVM57" s="38"/>
      <c r="IVN57" s="38"/>
      <c r="IVO57" s="38"/>
      <c r="IVP57" s="38"/>
      <c r="IVQ57" s="38"/>
      <c r="IVR57" s="38"/>
      <c r="IVS57" s="38"/>
      <c r="IVT57" s="38"/>
      <c r="IVU57" s="38"/>
      <c r="IVV57" s="38"/>
      <c r="IVW57" s="38"/>
      <c r="IVX57" s="38"/>
      <c r="IVY57" s="38"/>
      <c r="IVZ57" s="38"/>
      <c r="IWA57" s="38"/>
      <c r="IWB57" s="38"/>
      <c r="IWC57" s="38"/>
      <c r="IWD57" s="38"/>
      <c r="IWE57" s="38"/>
      <c r="IWF57" s="38"/>
      <c r="IWG57" s="38"/>
      <c r="IWH57" s="38"/>
      <c r="IWI57" s="38"/>
      <c r="IWJ57" s="38"/>
      <c r="IWK57" s="38"/>
      <c r="IWL57" s="38"/>
      <c r="IWM57" s="38"/>
      <c r="IWN57" s="38"/>
      <c r="IWO57" s="38"/>
      <c r="IWP57" s="38"/>
      <c r="IWQ57" s="38"/>
      <c r="IWR57" s="38"/>
      <c r="IWS57" s="38"/>
      <c r="IWT57" s="38"/>
      <c r="IWU57" s="38"/>
      <c r="IWV57" s="38"/>
      <c r="IWW57" s="38"/>
      <c r="IWX57" s="38"/>
      <c r="IWY57" s="38"/>
      <c r="IWZ57" s="38"/>
      <c r="IXA57" s="38"/>
      <c r="IXB57" s="38"/>
      <c r="IXC57" s="38"/>
      <c r="IXD57" s="38"/>
      <c r="IXE57" s="38"/>
      <c r="IXF57" s="38"/>
      <c r="IXG57" s="38"/>
      <c r="IXH57" s="38"/>
      <c r="IXI57" s="38"/>
      <c r="IXJ57" s="38"/>
      <c r="IXK57" s="38"/>
      <c r="IXL57" s="38"/>
      <c r="IXM57" s="38"/>
      <c r="IXN57" s="38"/>
      <c r="IXO57" s="38"/>
      <c r="IXP57" s="38"/>
      <c r="IXQ57" s="38"/>
      <c r="IXR57" s="38"/>
      <c r="IXS57" s="38"/>
      <c r="IXT57" s="38"/>
      <c r="IXU57" s="38"/>
      <c r="IXV57" s="38"/>
      <c r="IXW57" s="38"/>
      <c r="IXX57" s="38"/>
      <c r="IXY57" s="38"/>
      <c r="IXZ57" s="38"/>
      <c r="IYA57" s="38"/>
      <c r="IYB57" s="38"/>
      <c r="IYC57" s="38"/>
      <c r="IYD57" s="38"/>
      <c r="IYE57" s="38"/>
      <c r="IYF57" s="38"/>
      <c r="IYG57" s="38"/>
      <c r="IYH57" s="38"/>
      <c r="IYI57" s="38"/>
      <c r="IYJ57" s="38"/>
      <c r="IYK57" s="38"/>
      <c r="IYL57" s="38"/>
      <c r="IYM57" s="38"/>
      <c r="IYN57" s="38"/>
      <c r="IYO57" s="38"/>
      <c r="IYP57" s="38"/>
      <c r="IYQ57" s="38"/>
      <c r="IYR57" s="38"/>
      <c r="IYS57" s="38"/>
      <c r="IYT57" s="38"/>
      <c r="IYU57" s="38"/>
      <c r="IYV57" s="38"/>
      <c r="IYW57" s="38"/>
      <c r="IYX57" s="38"/>
      <c r="IYY57" s="38"/>
      <c r="IYZ57" s="38"/>
      <c r="IZA57" s="38"/>
      <c r="IZB57" s="38"/>
      <c r="IZC57" s="38"/>
      <c r="IZD57" s="38"/>
      <c r="IZE57" s="38"/>
      <c r="IZF57" s="38"/>
      <c r="IZG57" s="38"/>
      <c r="IZH57" s="38"/>
      <c r="IZI57" s="38"/>
      <c r="IZJ57" s="38"/>
      <c r="IZK57" s="38"/>
      <c r="IZL57" s="38"/>
      <c r="IZM57" s="38"/>
      <c r="IZN57" s="38"/>
      <c r="IZO57" s="38"/>
      <c r="IZP57" s="38"/>
      <c r="IZQ57" s="38"/>
      <c r="IZR57" s="38"/>
      <c r="IZS57" s="38"/>
      <c r="IZT57" s="38"/>
      <c r="IZU57" s="38"/>
      <c r="IZV57" s="38"/>
      <c r="IZW57" s="38"/>
      <c r="IZX57" s="38"/>
      <c r="IZY57" s="38"/>
      <c r="IZZ57" s="38"/>
      <c r="JAA57" s="38"/>
      <c r="JAB57" s="38"/>
      <c r="JAC57" s="38"/>
      <c r="JAD57" s="38"/>
      <c r="JAE57" s="38"/>
      <c r="JAF57" s="38"/>
      <c r="JAG57" s="38"/>
      <c r="JAH57" s="38"/>
      <c r="JAI57" s="38"/>
      <c r="JAJ57" s="38"/>
      <c r="JAK57" s="38"/>
      <c r="JAL57" s="38"/>
      <c r="JAM57" s="38"/>
      <c r="JAN57" s="38"/>
      <c r="JAO57" s="38"/>
      <c r="JAP57" s="38"/>
      <c r="JAQ57" s="38"/>
      <c r="JAR57" s="38"/>
      <c r="JAS57" s="38"/>
      <c r="JAT57" s="38"/>
      <c r="JAU57" s="38"/>
      <c r="JAV57" s="38"/>
      <c r="JAW57" s="38"/>
      <c r="JAX57" s="38"/>
      <c r="JAY57" s="38"/>
      <c r="JAZ57" s="38"/>
      <c r="JBA57" s="38"/>
      <c r="JBB57" s="38"/>
      <c r="JBC57" s="38"/>
      <c r="JBD57" s="38"/>
      <c r="JBE57" s="38"/>
      <c r="JBF57" s="38"/>
      <c r="JBG57" s="38"/>
      <c r="JBH57" s="38"/>
      <c r="JBI57" s="38"/>
      <c r="JBJ57" s="38"/>
      <c r="JBK57" s="38"/>
      <c r="JBL57" s="38"/>
      <c r="JBM57" s="38"/>
      <c r="JBN57" s="38"/>
      <c r="JBO57" s="38"/>
      <c r="JBP57" s="38"/>
      <c r="JBQ57" s="38"/>
      <c r="JBR57" s="38"/>
      <c r="JBS57" s="38"/>
      <c r="JBT57" s="38"/>
      <c r="JBU57" s="38"/>
      <c r="JBV57" s="38"/>
      <c r="JBW57" s="38"/>
      <c r="JBX57" s="38"/>
      <c r="JBY57" s="38"/>
      <c r="JBZ57" s="38"/>
      <c r="JCA57" s="38"/>
      <c r="JCB57" s="38"/>
      <c r="JCC57" s="38"/>
      <c r="JCD57" s="38"/>
      <c r="JCE57" s="38"/>
      <c r="JCF57" s="38"/>
      <c r="JCG57" s="38"/>
      <c r="JCH57" s="38"/>
      <c r="JCI57" s="38"/>
      <c r="JCJ57" s="38"/>
      <c r="JCK57" s="38"/>
      <c r="JCL57" s="38"/>
      <c r="JCM57" s="38"/>
      <c r="JCN57" s="38"/>
      <c r="JCO57" s="38"/>
      <c r="JCP57" s="38"/>
      <c r="JCQ57" s="38"/>
      <c r="JCR57" s="38"/>
      <c r="JCS57" s="38"/>
      <c r="JCT57" s="38"/>
      <c r="JCU57" s="38"/>
      <c r="JCV57" s="38"/>
      <c r="JCW57" s="38"/>
      <c r="JCX57" s="38"/>
      <c r="JCY57" s="38"/>
      <c r="JCZ57" s="38"/>
      <c r="JDA57" s="38"/>
      <c r="JDB57" s="38"/>
      <c r="JDC57" s="38"/>
      <c r="JDD57" s="38"/>
      <c r="JDE57" s="38"/>
      <c r="JDF57" s="38"/>
      <c r="JDG57" s="38"/>
      <c r="JDH57" s="38"/>
      <c r="JDI57" s="38"/>
      <c r="JDJ57" s="38"/>
      <c r="JDK57" s="38"/>
      <c r="JDL57" s="38"/>
      <c r="JDM57" s="38"/>
      <c r="JDN57" s="38"/>
      <c r="JDO57" s="38"/>
      <c r="JDP57" s="38"/>
      <c r="JDQ57" s="38"/>
      <c r="JDR57" s="38"/>
      <c r="JDS57" s="38"/>
      <c r="JDT57" s="38"/>
      <c r="JDU57" s="38"/>
      <c r="JDV57" s="38"/>
      <c r="JDW57" s="38"/>
      <c r="JDX57" s="38"/>
      <c r="JDY57" s="38"/>
      <c r="JDZ57" s="38"/>
      <c r="JEA57" s="38"/>
      <c r="JEB57" s="38"/>
      <c r="JEC57" s="38"/>
      <c r="JED57" s="38"/>
      <c r="JEE57" s="38"/>
      <c r="JEF57" s="38"/>
      <c r="JEG57" s="38"/>
      <c r="JEH57" s="38"/>
      <c r="JEI57" s="38"/>
      <c r="JEJ57" s="38"/>
      <c r="JEK57" s="38"/>
      <c r="JEL57" s="38"/>
      <c r="JEM57" s="38"/>
      <c r="JEN57" s="38"/>
      <c r="JEO57" s="38"/>
      <c r="JEP57" s="38"/>
      <c r="JEQ57" s="38"/>
      <c r="JER57" s="38"/>
      <c r="JES57" s="38"/>
      <c r="JET57" s="38"/>
      <c r="JEU57" s="38"/>
      <c r="JEV57" s="38"/>
      <c r="JEW57" s="38"/>
      <c r="JEX57" s="38"/>
      <c r="JEY57" s="38"/>
      <c r="JEZ57" s="38"/>
      <c r="JFA57" s="38"/>
      <c r="JFB57" s="38"/>
      <c r="JFC57" s="38"/>
      <c r="JFD57" s="38"/>
      <c r="JFE57" s="38"/>
      <c r="JFF57" s="38"/>
      <c r="JFG57" s="38"/>
      <c r="JFH57" s="38"/>
      <c r="JFI57" s="38"/>
      <c r="JFJ57" s="38"/>
      <c r="JFK57" s="38"/>
      <c r="JFL57" s="38"/>
      <c r="JFM57" s="38"/>
      <c r="JFN57" s="38"/>
      <c r="JFO57" s="38"/>
      <c r="JFP57" s="38"/>
      <c r="JFQ57" s="38"/>
      <c r="JFR57" s="38"/>
      <c r="JFS57" s="38"/>
      <c r="JFT57" s="38"/>
      <c r="JFU57" s="38"/>
      <c r="JFV57" s="38"/>
      <c r="JFW57" s="38"/>
      <c r="JFX57" s="38"/>
      <c r="JFY57" s="38"/>
      <c r="JFZ57" s="38"/>
      <c r="JGA57" s="38"/>
      <c r="JGB57" s="38"/>
      <c r="JGC57" s="38"/>
      <c r="JGD57" s="38"/>
      <c r="JGE57" s="38"/>
      <c r="JGF57" s="38"/>
      <c r="JGG57" s="38"/>
      <c r="JGH57" s="38"/>
      <c r="JGI57" s="38"/>
      <c r="JGJ57" s="38"/>
      <c r="JGK57" s="38"/>
      <c r="JGL57" s="38"/>
      <c r="JGM57" s="38"/>
      <c r="JGN57" s="38"/>
      <c r="JGO57" s="38"/>
      <c r="JGP57" s="38"/>
      <c r="JGQ57" s="38"/>
      <c r="JGR57" s="38"/>
      <c r="JGS57" s="38"/>
      <c r="JGT57" s="38"/>
      <c r="JGU57" s="38"/>
      <c r="JGV57" s="38"/>
      <c r="JGW57" s="38"/>
      <c r="JGX57" s="38"/>
      <c r="JGY57" s="38"/>
      <c r="JGZ57" s="38"/>
      <c r="JHA57" s="38"/>
      <c r="JHB57" s="38"/>
      <c r="JHC57" s="38"/>
      <c r="JHD57" s="38"/>
      <c r="JHE57" s="38"/>
      <c r="JHF57" s="38"/>
      <c r="JHG57" s="38"/>
      <c r="JHH57" s="38"/>
      <c r="JHI57" s="38"/>
      <c r="JHJ57" s="38"/>
      <c r="JHK57" s="38"/>
      <c r="JHL57" s="38"/>
      <c r="JHM57" s="38"/>
      <c r="JHN57" s="38"/>
      <c r="JHO57" s="38"/>
      <c r="JHP57" s="38"/>
      <c r="JHQ57" s="38"/>
      <c r="JHR57" s="38"/>
      <c r="JHS57" s="38"/>
      <c r="JHT57" s="38"/>
      <c r="JHU57" s="38"/>
      <c r="JHV57" s="38"/>
      <c r="JHW57" s="38"/>
      <c r="JHX57" s="38"/>
      <c r="JHY57" s="38"/>
      <c r="JHZ57" s="38"/>
      <c r="JIA57" s="38"/>
      <c r="JIB57" s="38"/>
      <c r="JIC57" s="38"/>
      <c r="JID57" s="38"/>
      <c r="JIE57" s="38"/>
      <c r="JIF57" s="38"/>
      <c r="JIG57" s="38"/>
      <c r="JIH57" s="38"/>
      <c r="JII57" s="38"/>
      <c r="JIJ57" s="38"/>
      <c r="JIK57" s="38"/>
      <c r="JIL57" s="38"/>
      <c r="JIM57" s="38"/>
      <c r="JIN57" s="38"/>
      <c r="JIO57" s="38"/>
      <c r="JIP57" s="38"/>
      <c r="JIQ57" s="38"/>
      <c r="JIR57" s="38"/>
      <c r="JIS57" s="38"/>
      <c r="JIT57" s="38"/>
      <c r="JIU57" s="38"/>
      <c r="JIV57" s="38"/>
      <c r="JIW57" s="38"/>
      <c r="JIX57" s="38"/>
      <c r="JIY57" s="38"/>
      <c r="JIZ57" s="38"/>
      <c r="JJA57" s="38"/>
      <c r="JJB57" s="38"/>
      <c r="JJC57" s="38"/>
      <c r="JJD57" s="38"/>
      <c r="JJE57" s="38"/>
      <c r="JJF57" s="38"/>
      <c r="JJG57" s="38"/>
      <c r="JJH57" s="38"/>
      <c r="JJI57" s="38"/>
      <c r="JJJ57" s="38"/>
      <c r="JJK57" s="38"/>
      <c r="JJL57" s="38"/>
      <c r="JJM57" s="38"/>
      <c r="JJN57" s="38"/>
      <c r="JJO57" s="38"/>
      <c r="JJP57" s="38"/>
      <c r="JJQ57" s="38"/>
      <c r="JJR57" s="38"/>
      <c r="JJS57" s="38"/>
      <c r="JJT57" s="38"/>
      <c r="JJU57" s="38"/>
      <c r="JJV57" s="38"/>
      <c r="JJW57" s="38"/>
      <c r="JJX57" s="38"/>
      <c r="JJY57" s="38"/>
      <c r="JJZ57" s="38"/>
      <c r="JKA57" s="38"/>
      <c r="JKB57" s="38"/>
      <c r="JKC57" s="38"/>
      <c r="JKD57" s="38"/>
      <c r="JKE57" s="38"/>
      <c r="JKF57" s="38"/>
      <c r="JKG57" s="38"/>
      <c r="JKH57" s="38"/>
      <c r="JKI57" s="38"/>
      <c r="JKJ57" s="38"/>
      <c r="JKK57" s="38"/>
      <c r="JKL57" s="38"/>
      <c r="JKM57" s="38"/>
      <c r="JKN57" s="38"/>
      <c r="JKO57" s="38"/>
      <c r="JKP57" s="38"/>
      <c r="JKQ57" s="38"/>
      <c r="JKR57" s="38"/>
      <c r="JKS57" s="38"/>
      <c r="JKT57" s="38"/>
      <c r="JKU57" s="38"/>
      <c r="JKV57" s="38"/>
      <c r="JKW57" s="38"/>
      <c r="JKX57" s="38"/>
      <c r="JKY57" s="38"/>
      <c r="JKZ57" s="38"/>
      <c r="JLA57" s="38"/>
      <c r="JLB57" s="38"/>
      <c r="JLC57" s="38"/>
      <c r="JLD57" s="38"/>
      <c r="JLE57" s="38"/>
      <c r="JLF57" s="38"/>
      <c r="JLG57" s="38"/>
      <c r="JLH57" s="38"/>
      <c r="JLI57" s="38"/>
      <c r="JLJ57" s="38"/>
      <c r="JLK57" s="38"/>
      <c r="JLL57" s="38"/>
      <c r="JLM57" s="38"/>
      <c r="JLN57" s="38"/>
      <c r="JLO57" s="38"/>
      <c r="JLP57" s="38"/>
      <c r="JLQ57" s="38"/>
      <c r="JLR57" s="38"/>
      <c r="JLS57" s="38"/>
      <c r="JLT57" s="38"/>
      <c r="JLU57" s="38"/>
      <c r="JLV57" s="38"/>
      <c r="JLW57" s="38"/>
      <c r="JLX57" s="38"/>
      <c r="JLY57" s="38"/>
      <c r="JLZ57" s="38"/>
      <c r="JMA57" s="38"/>
      <c r="JMB57" s="38"/>
      <c r="JMC57" s="38"/>
      <c r="JMD57" s="38"/>
      <c r="JME57" s="38"/>
      <c r="JMF57" s="38"/>
      <c r="JMG57" s="38"/>
      <c r="JMH57" s="38"/>
      <c r="JMI57" s="38"/>
      <c r="JMJ57" s="38"/>
      <c r="JMK57" s="38"/>
      <c r="JML57" s="38"/>
      <c r="JMM57" s="38"/>
      <c r="JMN57" s="38"/>
      <c r="JMO57" s="38"/>
      <c r="JMP57" s="38"/>
      <c r="JMQ57" s="38"/>
      <c r="JMR57" s="38"/>
      <c r="JMS57" s="38"/>
      <c r="JMT57" s="38"/>
      <c r="JMU57" s="38"/>
      <c r="JMV57" s="38"/>
      <c r="JMW57" s="38"/>
      <c r="JMX57" s="38"/>
      <c r="JMY57" s="38"/>
      <c r="JMZ57" s="38"/>
      <c r="JNA57" s="38"/>
      <c r="JNB57" s="38"/>
      <c r="JNC57" s="38"/>
      <c r="JND57" s="38"/>
      <c r="JNE57" s="38"/>
      <c r="JNF57" s="38"/>
      <c r="JNG57" s="38"/>
      <c r="JNH57" s="38"/>
      <c r="JNI57" s="38"/>
      <c r="JNJ57" s="38"/>
      <c r="JNK57" s="38"/>
      <c r="JNL57" s="38"/>
      <c r="JNM57" s="38"/>
      <c r="JNN57" s="38"/>
      <c r="JNO57" s="38"/>
      <c r="JNP57" s="38"/>
      <c r="JNQ57" s="38"/>
      <c r="JNR57" s="38"/>
      <c r="JNS57" s="38"/>
      <c r="JNT57" s="38"/>
      <c r="JNU57" s="38"/>
      <c r="JNV57" s="38"/>
      <c r="JNW57" s="38"/>
      <c r="JNX57" s="38"/>
      <c r="JNY57" s="38"/>
      <c r="JNZ57" s="38"/>
      <c r="JOA57" s="38"/>
      <c r="JOB57" s="38"/>
      <c r="JOC57" s="38"/>
      <c r="JOD57" s="38"/>
      <c r="JOE57" s="38"/>
      <c r="JOF57" s="38"/>
      <c r="JOG57" s="38"/>
      <c r="JOH57" s="38"/>
      <c r="JOI57" s="38"/>
      <c r="JOJ57" s="38"/>
      <c r="JOK57" s="38"/>
      <c r="JOL57" s="38"/>
      <c r="JOM57" s="38"/>
      <c r="JON57" s="38"/>
      <c r="JOO57" s="38"/>
      <c r="JOP57" s="38"/>
      <c r="JOQ57" s="38"/>
      <c r="JOR57" s="38"/>
      <c r="JOS57" s="38"/>
      <c r="JOT57" s="38"/>
      <c r="JOU57" s="38"/>
      <c r="JOV57" s="38"/>
      <c r="JOW57" s="38"/>
      <c r="JOX57" s="38"/>
      <c r="JOY57" s="38"/>
      <c r="JOZ57" s="38"/>
      <c r="JPA57" s="38"/>
      <c r="JPB57" s="38"/>
      <c r="JPC57" s="38"/>
      <c r="JPD57" s="38"/>
      <c r="JPE57" s="38"/>
      <c r="JPF57" s="38"/>
      <c r="JPG57" s="38"/>
      <c r="JPH57" s="38"/>
      <c r="JPI57" s="38"/>
      <c r="JPJ57" s="38"/>
      <c r="JPK57" s="38"/>
      <c r="JPL57" s="38"/>
      <c r="JPM57" s="38"/>
      <c r="JPN57" s="38"/>
      <c r="JPO57" s="38"/>
      <c r="JPP57" s="38"/>
      <c r="JPQ57" s="38"/>
      <c r="JPR57" s="38"/>
      <c r="JPS57" s="38"/>
      <c r="JPT57" s="38"/>
      <c r="JPU57" s="38"/>
      <c r="JPV57" s="38"/>
      <c r="JPW57" s="38"/>
      <c r="JPX57" s="38"/>
      <c r="JPY57" s="38"/>
      <c r="JPZ57" s="38"/>
      <c r="JQA57" s="38"/>
      <c r="JQB57" s="38"/>
      <c r="JQC57" s="38"/>
      <c r="JQD57" s="38"/>
      <c r="JQE57" s="38"/>
      <c r="JQF57" s="38"/>
      <c r="JQG57" s="38"/>
      <c r="JQH57" s="38"/>
      <c r="JQI57" s="38"/>
      <c r="JQJ57" s="38"/>
      <c r="JQK57" s="38"/>
      <c r="JQL57" s="38"/>
      <c r="JQM57" s="38"/>
      <c r="JQN57" s="38"/>
      <c r="JQO57" s="38"/>
      <c r="JQP57" s="38"/>
      <c r="JQQ57" s="38"/>
      <c r="JQR57" s="38"/>
      <c r="JQS57" s="38"/>
      <c r="JQT57" s="38"/>
      <c r="JQU57" s="38"/>
      <c r="JQV57" s="38"/>
      <c r="JQW57" s="38"/>
      <c r="JQX57" s="38"/>
      <c r="JQY57" s="38"/>
      <c r="JQZ57" s="38"/>
      <c r="JRA57" s="38"/>
      <c r="JRB57" s="38"/>
      <c r="JRC57" s="38"/>
      <c r="JRD57" s="38"/>
      <c r="JRE57" s="38"/>
      <c r="JRF57" s="38"/>
      <c r="JRG57" s="38"/>
      <c r="JRH57" s="38"/>
      <c r="JRI57" s="38"/>
      <c r="JRJ57" s="38"/>
      <c r="JRK57" s="38"/>
      <c r="JRL57" s="38"/>
      <c r="JRM57" s="38"/>
      <c r="JRN57" s="38"/>
      <c r="JRO57" s="38"/>
      <c r="JRP57" s="38"/>
      <c r="JRQ57" s="38"/>
      <c r="JRR57" s="38"/>
      <c r="JRS57" s="38"/>
      <c r="JRT57" s="38"/>
      <c r="JRU57" s="38"/>
      <c r="JRV57" s="38"/>
      <c r="JRW57" s="38"/>
      <c r="JRX57" s="38"/>
      <c r="JRY57" s="38"/>
      <c r="JRZ57" s="38"/>
      <c r="JSA57" s="38"/>
      <c r="JSB57" s="38"/>
      <c r="JSC57" s="38"/>
      <c r="JSD57" s="38"/>
      <c r="JSE57" s="38"/>
      <c r="JSF57" s="38"/>
      <c r="JSG57" s="38"/>
      <c r="JSH57" s="38"/>
      <c r="JSI57" s="38"/>
      <c r="JSJ57" s="38"/>
      <c r="JSK57" s="38"/>
      <c r="JSL57" s="38"/>
      <c r="JSM57" s="38"/>
      <c r="JSN57" s="38"/>
      <c r="JSO57" s="38"/>
      <c r="JSP57" s="38"/>
      <c r="JSQ57" s="38"/>
      <c r="JSR57" s="38"/>
      <c r="JSS57" s="38"/>
      <c r="JST57" s="38"/>
      <c r="JSU57" s="38"/>
      <c r="JSV57" s="38"/>
      <c r="JSW57" s="38"/>
      <c r="JSX57" s="38"/>
      <c r="JSY57" s="38"/>
      <c r="JSZ57" s="38"/>
      <c r="JTA57" s="38"/>
      <c r="JTB57" s="38"/>
      <c r="JTC57" s="38"/>
      <c r="JTD57" s="38"/>
      <c r="JTE57" s="38"/>
      <c r="JTF57" s="38"/>
      <c r="JTG57" s="38"/>
      <c r="JTH57" s="38"/>
      <c r="JTI57" s="38"/>
      <c r="JTJ57" s="38"/>
      <c r="JTK57" s="38"/>
      <c r="JTL57" s="38"/>
      <c r="JTM57" s="38"/>
      <c r="JTN57" s="38"/>
      <c r="JTO57" s="38"/>
      <c r="JTP57" s="38"/>
      <c r="JTQ57" s="38"/>
      <c r="JTR57" s="38"/>
      <c r="JTS57" s="38"/>
      <c r="JTT57" s="38"/>
      <c r="JTU57" s="38"/>
      <c r="JTV57" s="38"/>
      <c r="JTW57" s="38"/>
      <c r="JTX57" s="38"/>
      <c r="JTY57" s="38"/>
      <c r="JTZ57" s="38"/>
      <c r="JUA57" s="38"/>
      <c r="JUB57" s="38"/>
      <c r="JUC57" s="38"/>
      <c r="JUD57" s="38"/>
      <c r="JUE57" s="38"/>
      <c r="JUF57" s="38"/>
      <c r="JUG57" s="38"/>
      <c r="JUH57" s="38"/>
      <c r="JUI57" s="38"/>
      <c r="JUJ57" s="38"/>
      <c r="JUK57" s="38"/>
      <c r="JUL57" s="38"/>
      <c r="JUM57" s="38"/>
      <c r="JUN57" s="38"/>
      <c r="JUO57" s="38"/>
      <c r="JUP57" s="38"/>
      <c r="JUQ57" s="38"/>
      <c r="JUR57" s="38"/>
      <c r="JUS57" s="38"/>
      <c r="JUT57" s="38"/>
      <c r="JUU57" s="38"/>
      <c r="JUV57" s="38"/>
      <c r="JUW57" s="38"/>
      <c r="JUX57" s="38"/>
      <c r="JUY57" s="38"/>
      <c r="JUZ57" s="38"/>
      <c r="JVA57" s="38"/>
      <c r="JVB57" s="38"/>
      <c r="JVC57" s="38"/>
      <c r="JVD57" s="38"/>
      <c r="JVE57" s="38"/>
      <c r="JVF57" s="38"/>
      <c r="JVG57" s="38"/>
      <c r="JVH57" s="38"/>
      <c r="JVI57" s="38"/>
      <c r="JVJ57" s="38"/>
      <c r="JVK57" s="38"/>
      <c r="JVL57" s="38"/>
      <c r="JVM57" s="38"/>
      <c r="JVN57" s="38"/>
      <c r="JVO57" s="38"/>
      <c r="JVP57" s="38"/>
      <c r="JVQ57" s="38"/>
      <c r="JVR57" s="38"/>
      <c r="JVS57" s="38"/>
      <c r="JVT57" s="38"/>
      <c r="JVU57" s="38"/>
      <c r="JVV57" s="38"/>
      <c r="JVW57" s="38"/>
      <c r="JVX57" s="38"/>
      <c r="JVY57" s="38"/>
      <c r="JVZ57" s="38"/>
      <c r="JWA57" s="38"/>
      <c r="JWB57" s="38"/>
      <c r="JWC57" s="38"/>
      <c r="JWD57" s="38"/>
      <c r="JWE57" s="38"/>
      <c r="JWF57" s="38"/>
      <c r="JWG57" s="38"/>
      <c r="JWH57" s="38"/>
      <c r="JWI57" s="38"/>
      <c r="JWJ57" s="38"/>
      <c r="JWK57" s="38"/>
      <c r="JWL57" s="38"/>
      <c r="JWM57" s="38"/>
      <c r="JWN57" s="38"/>
      <c r="JWO57" s="38"/>
      <c r="JWP57" s="38"/>
      <c r="JWQ57" s="38"/>
      <c r="JWR57" s="38"/>
      <c r="JWS57" s="38"/>
      <c r="JWT57" s="38"/>
      <c r="JWU57" s="38"/>
      <c r="JWV57" s="38"/>
      <c r="JWW57" s="38"/>
      <c r="JWX57" s="38"/>
      <c r="JWY57" s="38"/>
      <c r="JWZ57" s="38"/>
      <c r="JXA57" s="38"/>
      <c r="JXB57" s="38"/>
      <c r="JXC57" s="38"/>
      <c r="JXD57" s="38"/>
      <c r="JXE57" s="38"/>
      <c r="JXF57" s="38"/>
      <c r="JXG57" s="38"/>
      <c r="JXH57" s="38"/>
      <c r="JXI57" s="38"/>
      <c r="JXJ57" s="38"/>
      <c r="JXK57" s="38"/>
      <c r="JXL57" s="38"/>
      <c r="JXM57" s="38"/>
      <c r="JXN57" s="38"/>
      <c r="JXO57" s="38"/>
      <c r="JXP57" s="38"/>
      <c r="JXQ57" s="38"/>
      <c r="JXR57" s="38"/>
      <c r="JXS57" s="38"/>
      <c r="JXT57" s="38"/>
      <c r="JXU57" s="38"/>
      <c r="JXV57" s="38"/>
      <c r="JXW57" s="38"/>
      <c r="JXX57" s="38"/>
      <c r="JXY57" s="38"/>
      <c r="JXZ57" s="38"/>
      <c r="JYA57" s="38"/>
      <c r="JYB57" s="38"/>
      <c r="JYC57" s="38"/>
      <c r="JYD57" s="38"/>
      <c r="JYE57" s="38"/>
      <c r="JYF57" s="38"/>
      <c r="JYG57" s="38"/>
      <c r="JYH57" s="38"/>
      <c r="JYI57" s="38"/>
      <c r="JYJ57" s="38"/>
      <c r="JYK57" s="38"/>
      <c r="JYL57" s="38"/>
      <c r="JYM57" s="38"/>
      <c r="JYN57" s="38"/>
      <c r="JYO57" s="38"/>
      <c r="JYP57" s="38"/>
      <c r="JYQ57" s="38"/>
      <c r="JYR57" s="38"/>
      <c r="JYS57" s="38"/>
      <c r="JYT57" s="38"/>
      <c r="JYU57" s="38"/>
      <c r="JYV57" s="38"/>
      <c r="JYW57" s="38"/>
      <c r="JYX57" s="38"/>
      <c r="JYY57" s="38"/>
      <c r="JYZ57" s="38"/>
      <c r="JZA57" s="38"/>
      <c r="JZB57" s="38"/>
      <c r="JZC57" s="38"/>
      <c r="JZD57" s="38"/>
      <c r="JZE57" s="38"/>
      <c r="JZF57" s="38"/>
      <c r="JZG57" s="38"/>
      <c r="JZH57" s="38"/>
      <c r="JZI57" s="38"/>
      <c r="JZJ57" s="38"/>
      <c r="JZK57" s="38"/>
      <c r="JZL57" s="38"/>
      <c r="JZM57" s="38"/>
      <c r="JZN57" s="38"/>
      <c r="JZO57" s="38"/>
      <c r="JZP57" s="38"/>
      <c r="JZQ57" s="38"/>
      <c r="JZR57" s="38"/>
      <c r="JZS57" s="38"/>
      <c r="JZT57" s="38"/>
      <c r="JZU57" s="38"/>
      <c r="JZV57" s="38"/>
      <c r="JZW57" s="38"/>
      <c r="JZX57" s="38"/>
      <c r="JZY57" s="38"/>
      <c r="JZZ57" s="38"/>
      <c r="KAA57" s="38"/>
      <c r="KAB57" s="38"/>
      <c r="KAC57" s="38"/>
      <c r="KAD57" s="38"/>
      <c r="KAE57" s="38"/>
      <c r="KAF57" s="38"/>
      <c r="KAG57" s="38"/>
      <c r="KAH57" s="38"/>
      <c r="KAI57" s="38"/>
      <c r="KAJ57" s="38"/>
      <c r="KAK57" s="38"/>
      <c r="KAL57" s="38"/>
      <c r="KAM57" s="38"/>
      <c r="KAN57" s="38"/>
      <c r="KAO57" s="38"/>
      <c r="KAP57" s="38"/>
      <c r="KAQ57" s="38"/>
      <c r="KAR57" s="38"/>
      <c r="KAS57" s="38"/>
      <c r="KAT57" s="38"/>
      <c r="KAU57" s="38"/>
      <c r="KAV57" s="38"/>
      <c r="KAW57" s="38"/>
      <c r="KAX57" s="38"/>
      <c r="KAY57" s="38"/>
      <c r="KAZ57" s="38"/>
      <c r="KBA57" s="38"/>
      <c r="KBB57" s="38"/>
      <c r="KBC57" s="38"/>
      <c r="KBD57" s="38"/>
      <c r="KBE57" s="38"/>
      <c r="KBF57" s="38"/>
      <c r="KBG57" s="38"/>
      <c r="KBH57" s="38"/>
      <c r="KBI57" s="38"/>
      <c r="KBJ57" s="38"/>
      <c r="KBK57" s="38"/>
      <c r="KBL57" s="38"/>
      <c r="KBM57" s="38"/>
      <c r="KBN57" s="38"/>
      <c r="KBO57" s="38"/>
      <c r="KBP57" s="38"/>
      <c r="KBQ57" s="38"/>
      <c r="KBR57" s="38"/>
      <c r="KBS57" s="38"/>
      <c r="KBT57" s="38"/>
      <c r="KBU57" s="38"/>
      <c r="KBV57" s="38"/>
      <c r="KBW57" s="38"/>
      <c r="KBX57" s="38"/>
      <c r="KBY57" s="38"/>
      <c r="KBZ57" s="38"/>
      <c r="KCA57" s="38"/>
      <c r="KCB57" s="38"/>
      <c r="KCC57" s="38"/>
      <c r="KCD57" s="38"/>
      <c r="KCE57" s="38"/>
      <c r="KCF57" s="38"/>
      <c r="KCG57" s="38"/>
      <c r="KCH57" s="38"/>
      <c r="KCI57" s="38"/>
      <c r="KCJ57" s="38"/>
      <c r="KCK57" s="38"/>
      <c r="KCL57" s="38"/>
      <c r="KCM57" s="38"/>
      <c r="KCN57" s="38"/>
      <c r="KCO57" s="38"/>
      <c r="KCP57" s="38"/>
      <c r="KCQ57" s="38"/>
      <c r="KCR57" s="38"/>
      <c r="KCS57" s="38"/>
      <c r="KCT57" s="38"/>
      <c r="KCU57" s="38"/>
      <c r="KCV57" s="38"/>
      <c r="KCW57" s="38"/>
      <c r="KCX57" s="38"/>
      <c r="KCY57" s="38"/>
      <c r="KCZ57" s="38"/>
      <c r="KDA57" s="38"/>
      <c r="KDB57" s="38"/>
      <c r="KDC57" s="38"/>
      <c r="KDD57" s="38"/>
      <c r="KDE57" s="38"/>
      <c r="KDF57" s="38"/>
      <c r="KDG57" s="38"/>
      <c r="KDH57" s="38"/>
      <c r="KDI57" s="38"/>
      <c r="KDJ57" s="38"/>
      <c r="KDK57" s="38"/>
      <c r="KDL57" s="38"/>
      <c r="KDM57" s="38"/>
      <c r="KDN57" s="38"/>
      <c r="KDO57" s="38"/>
      <c r="KDP57" s="38"/>
      <c r="KDQ57" s="38"/>
      <c r="KDR57" s="38"/>
      <c r="KDS57" s="38"/>
      <c r="KDT57" s="38"/>
      <c r="KDU57" s="38"/>
      <c r="KDV57" s="38"/>
      <c r="KDW57" s="38"/>
      <c r="KDX57" s="38"/>
      <c r="KDY57" s="38"/>
      <c r="KDZ57" s="38"/>
      <c r="KEA57" s="38"/>
      <c r="KEB57" s="38"/>
      <c r="KEC57" s="38"/>
      <c r="KED57" s="38"/>
      <c r="KEE57" s="38"/>
      <c r="KEF57" s="38"/>
      <c r="KEG57" s="38"/>
      <c r="KEH57" s="38"/>
      <c r="KEI57" s="38"/>
      <c r="KEJ57" s="38"/>
      <c r="KEK57" s="38"/>
      <c r="KEL57" s="38"/>
      <c r="KEM57" s="38"/>
      <c r="KEN57" s="38"/>
      <c r="KEO57" s="38"/>
      <c r="KEP57" s="38"/>
      <c r="KEQ57" s="38"/>
      <c r="KER57" s="38"/>
      <c r="KES57" s="38"/>
      <c r="KET57" s="38"/>
      <c r="KEU57" s="38"/>
      <c r="KEV57" s="38"/>
      <c r="KEW57" s="38"/>
      <c r="KEX57" s="38"/>
      <c r="KEY57" s="38"/>
      <c r="KEZ57" s="38"/>
      <c r="KFA57" s="38"/>
      <c r="KFB57" s="38"/>
      <c r="KFC57" s="38"/>
      <c r="KFD57" s="38"/>
      <c r="KFE57" s="38"/>
      <c r="KFF57" s="38"/>
      <c r="KFG57" s="38"/>
      <c r="KFH57" s="38"/>
      <c r="KFI57" s="38"/>
      <c r="KFJ57" s="38"/>
      <c r="KFK57" s="38"/>
      <c r="KFL57" s="38"/>
      <c r="KFM57" s="38"/>
      <c r="KFN57" s="38"/>
      <c r="KFO57" s="38"/>
      <c r="KFP57" s="38"/>
      <c r="KFQ57" s="38"/>
      <c r="KFR57" s="38"/>
      <c r="KFS57" s="38"/>
      <c r="KFT57" s="38"/>
      <c r="KFU57" s="38"/>
      <c r="KFV57" s="38"/>
      <c r="KFW57" s="38"/>
      <c r="KFX57" s="38"/>
      <c r="KFY57" s="38"/>
      <c r="KFZ57" s="38"/>
      <c r="KGA57" s="38"/>
      <c r="KGB57" s="38"/>
      <c r="KGC57" s="38"/>
      <c r="KGD57" s="38"/>
      <c r="KGE57" s="38"/>
      <c r="KGF57" s="38"/>
      <c r="KGG57" s="38"/>
      <c r="KGH57" s="38"/>
      <c r="KGI57" s="38"/>
      <c r="KGJ57" s="38"/>
      <c r="KGK57" s="38"/>
      <c r="KGL57" s="38"/>
      <c r="KGM57" s="38"/>
      <c r="KGN57" s="38"/>
      <c r="KGO57" s="38"/>
      <c r="KGP57" s="38"/>
      <c r="KGQ57" s="38"/>
      <c r="KGR57" s="38"/>
      <c r="KGS57" s="38"/>
      <c r="KGT57" s="38"/>
      <c r="KGU57" s="38"/>
      <c r="KGV57" s="38"/>
      <c r="KGW57" s="38"/>
      <c r="KGX57" s="38"/>
      <c r="KGY57" s="38"/>
      <c r="KGZ57" s="38"/>
      <c r="KHA57" s="38"/>
      <c r="KHB57" s="38"/>
      <c r="KHC57" s="38"/>
      <c r="KHD57" s="38"/>
      <c r="KHE57" s="38"/>
      <c r="KHF57" s="38"/>
      <c r="KHG57" s="38"/>
      <c r="KHH57" s="38"/>
      <c r="KHI57" s="38"/>
      <c r="KHJ57" s="38"/>
      <c r="KHK57" s="38"/>
      <c r="KHL57" s="38"/>
      <c r="KHM57" s="38"/>
      <c r="KHN57" s="38"/>
      <c r="KHO57" s="38"/>
      <c r="KHP57" s="38"/>
      <c r="KHQ57" s="38"/>
      <c r="KHR57" s="38"/>
      <c r="KHS57" s="38"/>
      <c r="KHT57" s="38"/>
      <c r="KHU57" s="38"/>
      <c r="KHV57" s="38"/>
      <c r="KHW57" s="38"/>
      <c r="KHX57" s="38"/>
      <c r="KHY57" s="38"/>
      <c r="KHZ57" s="38"/>
      <c r="KIA57" s="38"/>
      <c r="KIB57" s="38"/>
      <c r="KIC57" s="38"/>
      <c r="KID57" s="38"/>
      <c r="KIE57" s="38"/>
      <c r="KIF57" s="38"/>
      <c r="KIG57" s="38"/>
      <c r="KIH57" s="38"/>
      <c r="KII57" s="38"/>
      <c r="KIJ57" s="38"/>
      <c r="KIK57" s="38"/>
      <c r="KIL57" s="38"/>
      <c r="KIM57" s="38"/>
      <c r="KIN57" s="38"/>
      <c r="KIO57" s="38"/>
      <c r="KIP57" s="38"/>
      <c r="KIQ57" s="38"/>
      <c r="KIR57" s="38"/>
      <c r="KIS57" s="38"/>
      <c r="KIT57" s="38"/>
      <c r="KIU57" s="38"/>
      <c r="KIV57" s="38"/>
      <c r="KIW57" s="38"/>
      <c r="KIX57" s="38"/>
      <c r="KIY57" s="38"/>
      <c r="KIZ57" s="38"/>
      <c r="KJA57" s="38"/>
      <c r="KJB57" s="38"/>
      <c r="KJC57" s="38"/>
      <c r="KJD57" s="38"/>
      <c r="KJE57" s="38"/>
      <c r="KJF57" s="38"/>
      <c r="KJG57" s="38"/>
      <c r="KJH57" s="38"/>
      <c r="KJI57" s="38"/>
      <c r="KJJ57" s="38"/>
      <c r="KJK57" s="38"/>
      <c r="KJL57" s="38"/>
      <c r="KJM57" s="38"/>
      <c r="KJN57" s="38"/>
      <c r="KJO57" s="38"/>
      <c r="KJP57" s="38"/>
      <c r="KJQ57" s="38"/>
      <c r="KJR57" s="38"/>
      <c r="KJS57" s="38"/>
      <c r="KJT57" s="38"/>
      <c r="KJU57" s="38"/>
      <c r="KJV57" s="38"/>
      <c r="KJW57" s="38"/>
      <c r="KJX57" s="38"/>
      <c r="KJY57" s="38"/>
      <c r="KJZ57" s="38"/>
      <c r="KKA57" s="38"/>
      <c r="KKB57" s="38"/>
      <c r="KKC57" s="38"/>
      <c r="KKD57" s="38"/>
      <c r="KKE57" s="38"/>
      <c r="KKF57" s="38"/>
      <c r="KKG57" s="38"/>
      <c r="KKH57" s="38"/>
      <c r="KKI57" s="38"/>
      <c r="KKJ57" s="38"/>
      <c r="KKK57" s="38"/>
      <c r="KKL57" s="38"/>
      <c r="KKM57" s="38"/>
      <c r="KKN57" s="38"/>
      <c r="KKO57" s="38"/>
      <c r="KKP57" s="38"/>
      <c r="KKQ57" s="38"/>
      <c r="KKR57" s="38"/>
      <c r="KKS57" s="38"/>
      <c r="KKT57" s="38"/>
      <c r="KKU57" s="38"/>
      <c r="KKV57" s="38"/>
      <c r="KKW57" s="38"/>
      <c r="KKX57" s="38"/>
      <c r="KKY57" s="38"/>
      <c r="KKZ57" s="38"/>
      <c r="KLA57" s="38"/>
      <c r="KLB57" s="38"/>
      <c r="KLC57" s="38"/>
      <c r="KLD57" s="38"/>
      <c r="KLE57" s="38"/>
      <c r="KLF57" s="38"/>
      <c r="KLG57" s="38"/>
      <c r="KLH57" s="38"/>
      <c r="KLI57" s="38"/>
      <c r="KLJ57" s="38"/>
      <c r="KLK57" s="38"/>
      <c r="KLL57" s="38"/>
      <c r="KLM57" s="38"/>
      <c r="KLN57" s="38"/>
      <c r="KLO57" s="38"/>
      <c r="KLP57" s="38"/>
      <c r="KLQ57" s="38"/>
      <c r="KLR57" s="38"/>
      <c r="KLS57" s="38"/>
      <c r="KLT57" s="38"/>
      <c r="KLU57" s="38"/>
      <c r="KLV57" s="38"/>
      <c r="KLW57" s="38"/>
      <c r="KLX57" s="38"/>
      <c r="KLY57" s="38"/>
      <c r="KLZ57" s="38"/>
      <c r="KMA57" s="38"/>
      <c r="KMB57" s="38"/>
      <c r="KMC57" s="38"/>
      <c r="KMD57" s="38"/>
      <c r="KME57" s="38"/>
      <c r="KMF57" s="38"/>
      <c r="KMG57" s="38"/>
      <c r="KMH57" s="38"/>
      <c r="KMI57" s="38"/>
      <c r="KMJ57" s="38"/>
      <c r="KMK57" s="38"/>
      <c r="KML57" s="38"/>
      <c r="KMM57" s="38"/>
      <c r="KMN57" s="38"/>
      <c r="KMO57" s="38"/>
      <c r="KMP57" s="38"/>
      <c r="KMQ57" s="38"/>
      <c r="KMR57" s="38"/>
      <c r="KMS57" s="38"/>
      <c r="KMT57" s="38"/>
      <c r="KMU57" s="38"/>
      <c r="KMV57" s="38"/>
      <c r="KMW57" s="38"/>
      <c r="KMX57" s="38"/>
      <c r="KMY57" s="38"/>
      <c r="KMZ57" s="38"/>
      <c r="KNA57" s="38"/>
      <c r="KNB57" s="38"/>
      <c r="KNC57" s="38"/>
      <c r="KND57" s="38"/>
      <c r="KNE57" s="38"/>
      <c r="KNF57" s="38"/>
      <c r="KNG57" s="38"/>
      <c r="KNH57" s="38"/>
      <c r="KNI57" s="38"/>
      <c r="KNJ57" s="38"/>
      <c r="KNK57" s="38"/>
      <c r="KNL57" s="38"/>
      <c r="KNM57" s="38"/>
      <c r="KNN57" s="38"/>
      <c r="KNO57" s="38"/>
      <c r="KNP57" s="38"/>
      <c r="KNQ57" s="38"/>
      <c r="KNR57" s="38"/>
      <c r="KNS57" s="38"/>
      <c r="KNT57" s="38"/>
      <c r="KNU57" s="38"/>
      <c r="KNV57" s="38"/>
      <c r="KNW57" s="38"/>
      <c r="KNX57" s="38"/>
      <c r="KNY57" s="38"/>
      <c r="KNZ57" s="38"/>
      <c r="KOA57" s="38"/>
      <c r="KOB57" s="38"/>
      <c r="KOC57" s="38"/>
      <c r="KOD57" s="38"/>
      <c r="KOE57" s="38"/>
      <c r="KOF57" s="38"/>
      <c r="KOG57" s="38"/>
      <c r="KOH57" s="38"/>
      <c r="KOI57" s="38"/>
      <c r="KOJ57" s="38"/>
      <c r="KOK57" s="38"/>
      <c r="KOL57" s="38"/>
      <c r="KOM57" s="38"/>
      <c r="KON57" s="38"/>
      <c r="KOO57" s="38"/>
      <c r="KOP57" s="38"/>
      <c r="KOQ57" s="38"/>
      <c r="KOR57" s="38"/>
      <c r="KOS57" s="38"/>
      <c r="KOT57" s="38"/>
      <c r="KOU57" s="38"/>
      <c r="KOV57" s="38"/>
      <c r="KOW57" s="38"/>
      <c r="KOX57" s="38"/>
      <c r="KOY57" s="38"/>
      <c r="KOZ57" s="38"/>
      <c r="KPA57" s="38"/>
      <c r="KPB57" s="38"/>
      <c r="KPC57" s="38"/>
      <c r="KPD57" s="38"/>
      <c r="KPE57" s="38"/>
      <c r="KPF57" s="38"/>
      <c r="KPG57" s="38"/>
      <c r="KPH57" s="38"/>
      <c r="KPI57" s="38"/>
      <c r="KPJ57" s="38"/>
      <c r="KPK57" s="38"/>
      <c r="KPL57" s="38"/>
      <c r="KPM57" s="38"/>
      <c r="KPN57" s="38"/>
      <c r="KPO57" s="38"/>
      <c r="KPP57" s="38"/>
      <c r="KPQ57" s="38"/>
      <c r="KPR57" s="38"/>
      <c r="KPS57" s="38"/>
      <c r="KPT57" s="38"/>
      <c r="KPU57" s="38"/>
      <c r="KPV57" s="38"/>
      <c r="KPW57" s="38"/>
      <c r="KPX57" s="38"/>
      <c r="KPY57" s="38"/>
      <c r="KPZ57" s="38"/>
      <c r="KQA57" s="38"/>
      <c r="KQB57" s="38"/>
      <c r="KQC57" s="38"/>
      <c r="KQD57" s="38"/>
      <c r="KQE57" s="38"/>
      <c r="KQF57" s="38"/>
      <c r="KQG57" s="38"/>
      <c r="KQH57" s="38"/>
      <c r="KQI57" s="38"/>
      <c r="KQJ57" s="38"/>
      <c r="KQK57" s="38"/>
      <c r="KQL57" s="38"/>
      <c r="KQM57" s="38"/>
      <c r="KQN57" s="38"/>
      <c r="KQO57" s="38"/>
      <c r="KQP57" s="38"/>
      <c r="KQQ57" s="38"/>
      <c r="KQR57" s="38"/>
      <c r="KQS57" s="38"/>
      <c r="KQT57" s="38"/>
      <c r="KQU57" s="38"/>
      <c r="KQV57" s="38"/>
      <c r="KQW57" s="38"/>
      <c r="KQX57" s="38"/>
      <c r="KQY57" s="38"/>
      <c r="KQZ57" s="38"/>
      <c r="KRA57" s="38"/>
      <c r="KRB57" s="38"/>
      <c r="KRC57" s="38"/>
      <c r="KRD57" s="38"/>
      <c r="KRE57" s="38"/>
      <c r="KRF57" s="38"/>
      <c r="KRG57" s="38"/>
      <c r="KRH57" s="38"/>
      <c r="KRI57" s="38"/>
      <c r="KRJ57" s="38"/>
      <c r="KRK57" s="38"/>
      <c r="KRL57" s="38"/>
      <c r="KRM57" s="38"/>
      <c r="KRN57" s="38"/>
      <c r="KRO57" s="38"/>
      <c r="KRP57" s="38"/>
      <c r="KRQ57" s="38"/>
      <c r="KRR57" s="38"/>
      <c r="KRS57" s="38"/>
      <c r="KRT57" s="38"/>
      <c r="KRU57" s="38"/>
      <c r="KRV57" s="38"/>
      <c r="KRW57" s="38"/>
      <c r="KRX57" s="38"/>
      <c r="KRY57" s="38"/>
      <c r="KRZ57" s="38"/>
      <c r="KSA57" s="38"/>
      <c r="KSB57" s="38"/>
      <c r="KSC57" s="38"/>
      <c r="KSD57" s="38"/>
      <c r="KSE57" s="38"/>
      <c r="KSF57" s="38"/>
      <c r="KSG57" s="38"/>
      <c r="KSH57" s="38"/>
      <c r="KSI57" s="38"/>
      <c r="KSJ57" s="38"/>
      <c r="KSK57" s="38"/>
      <c r="KSL57" s="38"/>
      <c r="KSM57" s="38"/>
      <c r="KSN57" s="38"/>
      <c r="KSO57" s="38"/>
      <c r="KSP57" s="38"/>
      <c r="KSQ57" s="38"/>
      <c r="KSR57" s="38"/>
      <c r="KSS57" s="38"/>
      <c r="KST57" s="38"/>
      <c r="KSU57" s="38"/>
      <c r="KSV57" s="38"/>
      <c r="KSW57" s="38"/>
      <c r="KSX57" s="38"/>
      <c r="KSY57" s="38"/>
      <c r="KSZ57" s="38"/>
      <c r="KTA57" s="38"/>
      <c r="KTB57" s="38"/>
      <c r="KTC57" s="38"/>
      <c r="KTD57" s="38"/>
      <c r="KTE57" s="38"/>
      <c r="KTF57" s="38"/>
      <c r="KTG57" s="38"/>
      <c r="KTH57" s="38"/>
      <c r="KTI57" s="38"/>
      <c r="KTJ57" s="38"/>
      <c r="KTK57" s="38"/>
      <c r="KTL57" s="38"/>
      <c r="KTM57" s="38"/>
      <c r="KTN57" s="38"/>
      <c r="KTO57" s="38"/>
      <c r="KTP57" s="38"/>
      <c r="KTQ57" s="38"/>
      <c r="KTR57" s="38"/>
      <c r="KTS57" s="38"/>
      <c r="KTT57" s="38"/>
      <c r="KTU57" s="38"/>
      <c r="KTV57" s="38"/>
      <c r="KTW57" s="38"/>
      <c r="KTX57" s="38"/>
      <c r="KTY57" s="38"/>
      <c r="KTZ57" s="38"/>
      <c r="KUA57" s="38"/>
      <c r="KUB57" s="38"/>
      <c r="KUC57" s="38"/>
      <c r="KUD57" s="38"/>
      <c r="KUE57" s="38"/>
      <c r="KUF57" s="38"/>
      <c r="KUG57" s="38"/>
      <c r="KUH57" s="38"/>
      <c r="KUI57" s="38"/>
      <c r="KUJ57" s="38"/>
      <c r="KUK57" s="38"/>
      <c r="KUL57" s="38"/>
      <c r="KUM57" s="38"/>
      <c r="KUN57" s="38"/>
      <c r="KUO57" s="38"/>
      <c r="KUP57" s="38"/>
      <c r="KUQ57" s="38"/>
      <c r="KUR57" s="38"/>
      <c r="KUS57" s="38"/>
      <c r="KUT57" s="38"/>
      <c r="KUU57" s="38"/>
      <c r="KUV57" s="38"/>
      <c r="KUW57" s="38"/>
      <c r="KUX57" s="38"/>
      <c r="KUY57" s="38"/>
      <c r="KUZ57" s="38"/>
      <c r="KVA57" s="38"/>
      <c r="KVB57" s="38"/>
      <c r="KVC57" s="38"/>
      <c r="KVD57" s="38"/>
      <c r="KVE57" s="38"/>
      <c r="KVF57" s="38"/>
      <c r="KVG57" s="38"/>
      <c r="KVH57" s="38"/>
      <c r="KVI57" s="38"/>
      <c r="KVJ57" s="38"/>
      <c r="KVK57" s="38"/>
      <c r="KVL57" s="38"/>
      <c r="KVM57" s="38"/>
      <c r="KVN57" s="38"/>
      <c r="KVO57" s="38"/>
      <c r="KVP57" s="38"/>
      <c r="KVQ57" s="38"/>
      <c r="KVR57" s="38"/>
      <c r="KVS57" s="38"/>
      <c r="KVT57" s="38"/>
      <c r="KVU57" s="38"/>
      <c r="KVV57" s="38"/>
      <c r="KVW57" s="38"/>
      <c r="KVX57" s="38"/>
      <c r="KVY57" s="38"/>
      <c r="KVZ57" s="38"/>
      <c r="KWA57" s="38"/>
      <c r="KWB57" s="38"/>
      <c r="KWC57" s="38"/>
      <c r="KWD57" s="38"/>
      <c r="KWE57" s="38"/>
      <c r="KWF57" s="38"/>
      <c r="KWG57" s="38"/>
      <c r="KWH57" s="38"/>
      <c r="KWI57" s="38"/>
      <c r="KWJ57" s="38"/>
      <c r="KWK57" s="38"/>
      <c r="KWL57" s="38"/>
      <c r="KWM57" s="38"/>
      <c r="KWN57" s="38"/>
      <c r="KWO57" s="38"/>
      <c r="KWP57" s="38"/>
      <c r="KWQ57" s="38"/>
      <c r="KWR57" s="38"/>
      <c r="KWS57" s="38"/>
      <c r="KWT57" s="38"/>
      <c r="KWU57" s="38"/>
      <c r="KWV57" s="38"/>
      <c r="KWW57" s="38"/>
      <c r="KWX57" s="38"/>
      <c r="KWY57" s="38"/>
      <c r="KWZ57" s="38"/>
      <c r="KXA57" s="38"/>
      <c r="KXB57" s="38"/>
      <c r="KXC57" s="38"/>
      <c r="KXD57" s="38"/>
      <c r="KXE57" s="38"/>
      <c r="KXF57" s="38"/>
      <c r="KXG57" s="38"/>
      <c r="KXH57" s="38"/>
      <c r="KXI57" s="38"/>
      <c r="KXJ57" s="38"/>
      <c r="KXK57" s="38"/>
      <c r="KXL57" s="38"/>
      <c r="KXM57" s="38"/>
      <c r="KXN57" s="38"/>
      <c r="KXO57" s="38"/>
      <c r="KXP57" s="38"/>
      <c r="KXQ57" s="38"/>
      <c r="KXR57" s="38"/>
      <c r="KXS57" s="38"/>
      <c r="KXT57" s="38"/>
      <c r="KXU57" s="38"/>
      <c r="KXV57" s="38"/>
      <c r="KXW57" s="38"/>
      <c r="KXX57" s="38"/>
      <c r="KXY57" s="38"/>
      <c r="KXZ57" s="38"/>
      <c r="KYA57" s="38"/>
      <c r="KYB57" s="38"/>
      <c r="KYC57" s="38"/>
      <c r="KYD57" s="38"/>
      <c r="KYE57" s="38"/>
      <c r="KYF57" s="38"/>
      <c r="KYG57" s="38"/>
      <c r="KYH57" s="38"/>
      <c r="KYI57" s="38"/>
      <c r="KYJ57" s="38"/>
      <c r="KYK57" s="38"/>
      <c r="KYL57" s="38"/>
      <c r="KYM57" s="38"/>
      <c r="KYN57" s="38"/>
      <c r="KYO57" s="38"/>
      <c r="KYP57" s="38"/>
      <c r="KYQ57" s="38"/>
      <c r="KYR57" s="38"/>
      <c r="KYS57" s="38"/>
      <c r="KYT57" s="38"/>
      <c r="KYU57" s="38"/>
      <c r="KYV57" s="38"/>
      <c r="KYW57" s="38"/>
      <c r="KYX57" s="38"/>
      <c r="KYY57" s="38"/>
      <c r="KYZ57" s="38"/>
      <c r="KZA57" s="38"/>
      <c r="KZB57" s="38"/>
      <c r="KZC57" s="38"/>
      <c r="KZD57" s="38"/>
      <c r="KZE57" s="38"/>
      <c r="KZF57" s="38"/>
      <c r="KZG57" s="38"/>
      <c r="KZH57" s="38"/>
      <c r="KZI57" s="38"/>
      <c r="KZJ57" s="38"/>
      <c r="KZK57" s="38"/>
      <c r="KZL57" s="38"/>
      <c r="KZM57" s="38"/>
      <c r="KZN57" s="38"/>
      <c r="KZO57" s="38"/>
      <c r="KZP57" s="38"/>
      <c r="KZQ57" s="38"/>
      <c r="KZR57" s="38"/>
      <c r="KZS57" s="38"/>
      <c r="KZT57" s="38"/>
      <c r="KZU57" s="38"/>
      <c r="KZV57" s="38"/>
      <c r="KZW57" s="38"/>
      <c r="KZX57" s="38"/>
      <c r="KZY57" s="38"/>
      <c r="KZZ57" s="38"/>
      <c r="LAA57" s="38"/>
      <c r="LAB57" s="38"/>
      <c r="LAC57" s="38"/>
      <c r="LAD57" s="38"/>
      <c r="LAE57" s="38"/>
      <c r="LAF57" s="38"/>
      <c r="LAG57" s="38"/>
      <c r="LAH57" s="38"/>
      <c r="LAI57" s="38"/>
      <c r="LAJ57" s="38"/>
      <c r="LAK57" s="38"/>
      <c r="LAL57" s="38"/>
      <c r="LAM57" s="38"/>
      <c r="LAN57" s="38"/>
      <c r="LAO57" s="38"/>
      <c r="LAP57" s="38"/>
      <c r="LAQ57" s="38"/>
      <c r="LAR57" s="38"/>
      <c r="LAS57" s="38"/>
      <c r="LAT57" s="38"/>
      <c r="LAU57" s="38"/>
      <c r="LAV57" s="38"/>
      <c r="LAW57" s="38"/>
      <c r="LAX57" s="38"/>
      <c r="LAY57" s="38"/>
      <c r="LAZ57" s="38"/>
      <c r="LBA57" s="38"/>
      <c r="LBB57" s="38"/>
      <c r="LBC57" s="38"/>
      <c r="LBD57" s="38"/>
      <c r="LBE57" s="38"/>
      <c r="LBF57" s="38"/>
      <c r="LBG57" s="38"/>
      <c r="LBH57" s="38"/>
      <c r="LBI57" s="38"/>
      <c r="LBJ57" s="38"/>
      <c r="LBK57" s="38"/>
      <c r="LBL57" s="38"/>
      <c r="LBM57" s="38"/>
      <c r="LBN57" s="38"/>
      <c r="LBO57" s="38"/>
      <c r="LBP57" s="38"/>
      <c r="LBQ57" s="38"/>
      <c r="LBR57" s="38"/>
      <c r="LBS57" s="38"/>
      <c r="LBT57" s="38"/>
      <c r="LBU57" s="38"/>
      <c r="LBV57" s="38"/>
      <c r="LBW57" s="38"/>
      <c r="LBX57" s="38"/>
      <c r="LBY57" s="38"/>
      <c r="LBZ57" s="38"/>
      <c r="LCA57" s="38"/>
      <c r="LCB57" s="38"/>
      <c r="LCC57" s="38"/>
      <c r="LCD57" s="38"/>
      <c r="LCE57" s="38"/>
      <c r="LCF57" s="38"/>
      <c r="LCG57" s="38"/>
      <c r="LCH57" s="38"/>
      <c r="LCI57" s="38"/>
      <c r="LCJ57" s="38"/>
      <c r="LCK57" s="38"/>
      <c r="LCL57" s="38"/>
      <c r="LCM57" s="38"/>
      <c r="LCN57" s="38"/>
      <c r="LCO57" s="38"/>
      <c r="LCP57" s="38"/>
      <c r="LCQ57" s="38"/>
      <c r="LCR57" s="38"/>
      <c r="LCS57" s="38"/>
      <c r="LCT57" s="38"/>
      <c r="LCU57" s="38"/>
      <c r="LCV57" s="38"/>
      <c r="LCW57" s="38"/>
      <c r="LCX57" s="38"/>
      <c r="LCY57" s="38"/>
      <c r="LCZ57" s="38"/>
      <c r="LDA57" s="38"/>
      <c r="LDB57" s="38"/>
      <c r="LDC57" s="38"/>
      <c r="LDD57" s="38"/>
      <c r="LDE57" s="38"/>
      <c r="LDF57" s="38"/>
      <c r="LDG57" s="38"/>
      <c r="LDH57" s="38"/>
      <c r="LDI57" s="38"/>
      <c r="LDJ57" s="38"/>
      <c r="LDK57" s="38"/>
      <c r="LDL57" s="38"/>
      <c r="LDM57" s="38"/>
      <c r="LDN57" s="38"/>
      <c r="LDO57" s="38"/>
      <c r="LDP57" s="38"/>
      <c r="LDQ57" s="38"/>
      <c r="LDR57" s="38"/>
      <c r="LDS57" s="38"/>
      <c r="LDT57" s="38"/>
      <c r="LDU57" s="38"/>
      <c r="LDV57" s="38"/>
      <c r="LDW57" s="38"/>
      <c r="LDX57" s="38"/>
      <c r="LDY57" s="38"/>
      <c r="LDZ57" s="38"/>
      <c r="LEA57" s="38"/>
      <c r="LEB57" s="38"/>
      <c r="LEC57" s="38"/>
      <c r="LED57" s="38"/>
      <c r="LEE57" s="38"/>
      <c r="LEF57" s="38"/>
      <c r="LEG57" s="38"/>
      <c r="LEH57" s="38"/>
      <c r="LEI57" s="38"/>
      <c r="LEJ57" s="38"/>
      <c r="LEK57" s="38"/>
      <c r="LEL57" s="38"/>
      <c r="LEM57" s="38"/>
      <c r="LEN57" s="38"/>
      <c r="LEO57" s="38"/>
      <c r="LEP57" s="38"/>
      <c r="LEQ57" s="38"/>
      <c r="LER57" s="38"/>
      <c r="LES57" s="38"/>
      <c r="LET57" s="38"/>
      <c r="LEU57" s="38"/>
      <c r="LEV57" s="38"/>
      <c r="LEW57" s="38"/>
      <c r="LEX57" s="38"/>
      <c r="LEY57" s="38"/>
      <c r="LEZ57" s="38"/>
      <c r="LFA57" s="38"/>
      <c r="LFB57" s="38"/>
      <c r="LFC57" s="38"/>
      <c r="LFD57" s="38"/>
      <c r="LFE57" s="38"/>
      <c r="LFF57" s="38"/>
      <c r="LFG57" s="38"/>
      <c r="LFH57" s="38"/>
      <c r="LFI57" s="38"/>
      <c r="LFJ57" s="38"/>
      <c r="LFK57" s="38"/>
      <c r="LFL57" s="38"/>
      <c r="LFM57" s="38"/>
      <c r="LFN57" s="38"/>
      <c r="LFO57" s="38"/>
      <c r="LFP57" s="38"/>
      <c r="LFQ57" s="38"/>
      <c r="LFR57" s="38"/>
      <c r="LFS57" s="38"/>
      <c r="LFT57" s="38"/>
      <c r="LFU57" s="38"/>
      <c r="LFV57" s="38"/>
      <c r="LFW57" s="38"/>
      <c r="LFX57" s="38"/>
      <c r="LFY57" s="38"/>
      <c r="LFZ57" s="38"/>
      <c r="LGA57" s="38"/>
      <c r="LGB57" s="38"/>
      <c r="LGC57" s="38"/>
      <c r="LGD57" s="38"/>
      <c r="LGE57" s="38"/>
      <c r="LGF57" s="38"/>
      <c r="LGG57" s="38"/>
      <c r="LGH57" s="38"/>
      <c r="LGI57" s="38"/>
      <c r="LGJ57" s="38"/>
      <c r="LGK57" s="38"/>
      <c r="LGL57" s="38"/>
      <c r="LGM57" s="38"/>
      <c r="LGN57" s="38"/>
      <c r="LGO57" s="38"/>
      <c r="LGP57" s="38"/>
      <c r="LGQ57" s="38"/>
      <c r="LGR57" s="38"/>
      <c r="LGS57" s="38"/>
      <c r="LGT57" s="38"/>
      <c r="LGU57" s="38"/>
      <c r="LGV57" s="38"/>
      <c r="LGW57" s="38"/>
      <c r="LGX57" s="38"/>
      <c r="LGY57" s="38"/>
      <c r="LGZ57" s="38"/>
      <c r="LHA57" s="38"/>
      <c r="LHB57" s="38"/>
      <c r="LHC57" s="38"/>
      <c r="LHD57" s="38"/>
      <c r="LHE57" s="38"/>
      <c r="LHF57" s="38"/>
      <c r="LHG57" s="38"/>
      <c r="LHH57" s="38"/>
      <c r="LHI57" s="38"/>
      <c r="LHJ57" s="38"/>
      <c r="LHK57" s="38"/>
      <c r="LHL57" s="38"/>
      <c r="LHM57" s="38"/>
      <c r="LHN57" s="38"/>
      <c r="LHO57" s="38"/>
      <c r="LHP57" s="38"/>
      <c r="LHQ57" s="38"/>
      <c r="LHR57" s="38"/>
      <c r="LHS57" s="38"/>
      <c r="LHT57" s="38"/>
      <c r="LHU57" s="38"/>
      <c r="LHV57" s="38"/>
      <c r="LHW57" s="38"/>
      <c r="LHX57" s="38"/>
      <c r="LHY57" s="38"/>
      <c r="LHZ57" s="38"/>
      <c r="LIA57" s="38"/>
      <c r="LIB57" s="38"/>
      <c r="LIC57" s="38"/>
      <c r="LID57" s="38"/>
      <c r="LIE57" s="38"/>
      <c r="LIF57" s="38"/>
      <c r="LIG57" s="38"/>
      <c r="LIH57" s="38"/>
      <c r="LII57" s="38"/>
      <c r="LIJ57" s="38"/>
      <c r="LIK57" s="38"/>
      <c r="LIL57" s="38"/>
      <c r="LIM57" s="38"/>
      <c r="LIN57" s="38"/>
      <c r="LIO57" s="38"/>
      <c r="LIP57" s="38"/>
      <c r="LIQ57" s="38"/>
      <c r="LIR57" s="38"/>
      <c r="LIS57" s="38"/>
      <c r="LIT57" s="38"/>
      <c r="LIU57" s="38"/>
      <c r="LIV57" s="38"/>
      <c r="LIW57" s="38"/>
      <c r="LIX57" s="38"/>
      <c r="LIY57" s="38"/>
      <c r="LIZ57" s="38"/>
      <c r="LJA57" s="38"/>
      <c r="LJB57" s="38"/>
      <c r="LJC57" s="38"/>
      <c r="LJD57" s="38"/>
      <c r="LJE57" s="38"/>
      <c r="LJF57" s="38"/>
      <c r="LJG57" s="38"/>
      <c r="LJH57" s="38"/>
      <c r="LJI57" s="38"/>
      <c r="LJJ57" s="38"/>
      <c r="LJK57" s="38"/>
      <c r="LJL57" s="38"/>
      <c r="LJM57" s="38"/>
      <c r="LJN57" s="38"/>
      <c r="LJO57" s="38"/>
      <c r="LJP57" s="38"/>
      <c r="LJQ57" s="38"/>
      <c r="LJR57" s="38"/>
      <c r="LJS57" s="38"/>
      <c r="LJT57" s="38"/>
      <c r="LJU57" s="38"/>
      <c r="LJV57" s="38"/>
      <c r="LJW57" s="38"/>
      <c r="LJX57" s="38"/>
      <c r="LJY57" s="38"/>
      <c r="LJZ57" s="38"/>
      <c r="LKA57" s="38"/>
      <c r="LKB57" s="38"/>
      <c r="LKC57" s="38"/>
      <c r="LKD57" s="38"/>
      <c r="LKE57" s="38"/>
      <c r="LKF57" s="38"/>
      <c r="LKG57" s="38"/>
      <c r="LKH57" s="38"/>
      <c r="LKI57" s="38"/>
      <c r="LKJ57" s="38"/>
      <c r="LKK57" s="38"/>
      <c r="LKL57" s="38"/>
      <c r="LKM57" s="38"/>
      <c r="LKN57" s="38"/>
      <c r="LKO57" s="38"/>
      <c r="LKP57" s="38"/>
      <c r="LKQ57" s="38"/>
      <c r="LKR57" s="38"/>
      <c r="LKS57" s="38"/>
      <c r="LKT57" s="38"/>
      <c r="LKU57" s="38"/>
      <c r="LKV57" s="38"/>
      <c r="LKW57" s="38"/>
      <c r="LKX57" s="38"/>
      <c r="LKY57" s="38"/>
      <c r="LKZ57" s="38"/>
      <c r="LLA57" s="38"/>
      <c r="LLB57" s="38"/>
      <c r="LLC57" s="38"/>
      <c r="LLD57" s="38"/>
      <c r="LLE57" s="38"/>
      <c r="LLF57" s="38"/>
      <c r="LLG57" s="38"/>
      <c r="LLH57" s="38"/>
      <c r="LLI57" s="38"/>
      <c r="LLJ57" s="38"/>
      <c r="LLK57" s="38"/>
      <c r="LLL57" s="38"/>
      <c r="LLM57" s="38"/>
      <c r="LLN57" s="38"/>
      <c r="LLO57" s="38"/>
      <c r="LLP57" s="38"/>
      <c r="LLQ57" s="38"/>
      <c r="LLR57" s="38"/>
      <c r="LLS57" s="38"/>
      <c r="LLT57" s="38"/>
      <c r="LLU57" s="38"/>
      <c r="LLV57" s="38"/>
      <c r="LLW57" s="38"/>
      <c r="LLX57" s="38"/>
      <c r="LLY57" s="38"/>
      <c r="LLZ57" s="38"/>
      <c r="LMA57" s="38"/>
      <c r="LMB57" s="38"/>
      <c r="LMC57" s="38"/>
      <c r="LMD57" s="38"/>
      <c r="LME57" s="38"/>
      <c r="LMF57" s="38"/>
      <c r="LMG57" s="38"/>
      <c r="LMH57" s="38"/>
      <c r="LMI57" s="38"/>
      <c r="LMJ57" s="38"/>
      <c r="LMK57" s="38"/>
      <c r="LML57" s="38"/>
      <c r="LMM57" s="38"/>
      <c r="LMN57" s="38"/>
      <c r="LMO57" s="38"/>
      <c r="LMP57" s="38"/>
      <c r="LMQ57" s="38"/>
      <c r="LMR57" s="38"/>
      <c r="LMS57" s="38"/>
      <c r="LMT57" s="38"/>
      <c r="LMU57" s="38"/>
      <c r="LMV57" s="38"/>
      <c r="LMW57" s="38"/>
      <c r="LMX57" s="38"/>
      <c r="LMY57" s="38"/>
      <c r="LMZ57" s="38"/>
      <c r="LNA57" s="38"/>
      <c r="LNB57" s="38"/>
      <c r="LNC57" s="38"/>
      <c r="LND57" s="38"/>
      <c r="LNE57" s="38"/>
      <c r="LNF57" s="38"/>
      <c r="LNG57" s="38"/>
      <c r="LNH57" s="38"/>
      <c r="LNI57" s="38"/>
      <c r="LNJ57" s="38"/>
      <c r="LNK57" s="38"/>
      <c r="LNL57" s="38"/>
      <c r="LNM57" s="38"/>
      <c r="LNN57" s="38"/>
      <c r="LNO57" s="38"/>
      <c r="LNP57" s="38"/>
      <c r="LNQ57" s="38"/>
      <c r="LNR57" s="38"/>
      <c r="LNS57" s="38"/>
      <c r="LNT57" s="38"/>
      <c r="LNU57" s="38"/>
      <c r="LNV57" s="38"/>
      <c r="LNW57" s="38"/>
      <c r="LNX57" s="38"/>
      <c r="LNY57" s="38"/>
      <c r="LNZ57" s="38"/>
      <c r="LOA57" s="38"/>
      <c r="LOB57" s="38"/>
      <c r="LOC57" s="38"/>
      <c r="LOD57" s="38"/>
      <c r="LOE57" s="38"/>
      <c r="LOF57" s="38"/>
      <c r="LOG57" s="38"/>
      <c r="LOH57" s="38"/>
      <c r="LOI57" s="38"/>
      <c r="LOJ57" s="38"/>
      <c r="LOK57" s="38"/>
      <c r="LOL57" s="38"/>
      <c r="LOM57" s="38"/>
      <c r="LON57" s="38"/>
      <c r="LOO57" s="38"/>
      <c r="LOP57" s="38"/>
      <c r="LOQ57" s="38"/>
      <c r="LOR57" s="38"/>
      <c r="LOS57" s="38"/>
      <c r="LOT57" s="38"/>
      <c r="LOU57" s="38"/>
      <c r="LOV57" s="38"/>
      <c r="LOW57" s="38"/>
      <c r="LOX57" s="38"/>
      <c r="LOY57" s="38"/>
      <c r="LOZ57" s="38"/>
      <c r="LPA57" s="38"/>
      <c r="LPB57" s="38"/>
      <c r="LPC57" s="38"/>
      <c r="LPD57" s="38"/>
      <c r="LPE57" s="38"/>
      <c r="LPF57" s="38"/>
      <c r="LPG57" s="38"/>
      <c r="LPH57" s="38"/>
      <c r="LPI57" s="38"/>
      <c r="LPJ57" s="38"/>
      <c r="LPK57" s="38"/>
      <c r="LPL57" s="38"/>
      <c r="LPM57" s="38"/>
      <c r="LPN57" s="38"/>
      <c r="LPO57" s="38"/>
      <c r="LPP57" s="38"/>
      <c r="LPQ57" s="38"/>
      <c r="LPR57" s="38"/>
      <c r="LPS57" s="38"/>
      <c r="LPT57" s="38"/>
      <c r="LPU57" s="38"/>
      <c r="LPV57" s="38"/>
      <c r="LPW57" s="38"/>
      <c r="LPX57" s="38"/>
      <c r="LPY57" s="38"/>
      <c r="LPZ57" s="38"/>
      <c r="LQA57" s="38"/>
      <c r="LQB57" s="38"/>
      <c r="LQC57" s="38"/>
      <c r="LQD57" s="38"/>
      <c r="LQE57" s="38"/>
      <c r="LQF57" s="38"/>
      <c r="LQG57" s="38"/>
      <c r="LQH57" s="38"/>
      <c r="LQI57" s="38"/>
      <c r="LQJ57" s="38"/>
      <c r="LQK57" s="38"/>
      <c r="LQL57" s="38"/>
      <c r="LQM57" s="38"/>
      <c r="LQN57" s="38"/>
      <c r="LQO57" s="38"/>
      <c r="LQP57" s="38"/>
      <c r="LQQ57" s="38"/>
      <c r="LQR57" s="38"/>
      <c r="LQS57" s="38"/>
      <c r="LQT57" s="38"/>
      <c r="LQU57" s="38"/>
      <c r="LQV57" s="38"/>
      <c r="LQW57" s="38"/>
      <c r="LQX57" s="38"/>
      <c r="LQY57" s="38"/>
      <c r="LQZ57" s="38"/>
      <c r="LRA57" s="38"/>
      <c r="LRB57" s="38"/>
      <c r="LRC57" s="38"/>
      <c r="LRD57" s="38"/>
      <c r="LRE57" s="38"/>
      <c r="LRF57" s="38"/>
      <c r="LRG57" s="38"/>
      <c r="LRH57" s="38"/>
      <c r="LRI57" s="38"/>
      <c r="LRJ57" s="38"/>
      <c r="LRK57" s="38"/>
      <c r="LRL57" s="38"/>
      <c r="LRM57" s="38"/>
      <c r="LRN57" s="38"/>
      <c r="LRO57" s="38"/>
      <c r="LRP57" s="38"/>
      <c r="LRQ57" s="38"/>
      <c r="LRR57" s="38"/>
      <c r="LRS57" s="38"/>
      <c r="LRT57" s="38"/>
      <c r="LRU57" s="38"/>
      <c r="LRV57" s="38"/>
      <c r="LRW57" s="38"/>
      <c r="LRX57" s="38"/>
      <c r="LRY57" s="38"/>
      <c r="LRZ57" s="38"/>
      <c r="LSA57" s="38"/>
      <c r="LSB57" s="38"/>
      <c r="LSC57" s="38"/>
      <c r="LSD57" s="38"/>
      <c r="LSE57" s="38"/>
      <c r="LSF57" s="38"/>
      <c r="LSG57" s="38"/>
      <c r="LSH57" s="38"/>
      <c r="LSI57" s="38"/>
      <c r="LSJ57" s="38"/>
      <c r="LSK57" s="38"/>
      <c r="LSL57" s="38"/>
      <c r="LSM57" s="38"/>
      <c r="LSN57" s="38"/>
      <c r="LSO57" s="38"/>
      <c r="LSP57" s="38"/>
      <c r="LSQ57" s="38"/>
      <c r="LSR57" s="38"/>
      <c r="LSS57" s="38"/>
      <c r="LST57" s="38"/>
      <c r="LSU57" s="38"/>
      <c r="LSV57" s="38"/>
      <c r="LSW57" s="38"/>
      <c r="LSX57" s="38"/>
      <c r="LSY57" s="38"/>
      <c r="LSZ57" s="38"/>
      <c r="LTA57" s="38"/>
      <c r="LTB57" s="38"/>
      <c r="LTC57" s="38"/>
      <c r="LTD57" s="38"/>
      <c r="LTE57" s="38"/>
      <c r="LTF57" s="38"/>
      <c r="LTG57" s="38"/>
      <c r="LTH57" s="38"/>
      <c r="LTI57" s="38"/>
      <c r="LTJ57" s="38"/>
      <c r="LTK57" s="38"/>
      <c r="LTL57" s="38"/>
      <c r="LTM57" s="38"/>
      <c r="LTN57" s="38"/>
      <c r="LTO57" s="38"/>
      <c r="LTP57" s="38"/>
      <c r="LTQ57" s="38"/>
      <c r="LTR57" s="38"/>
      <c r="LTS57" s="38"/>
      <c r="LTT57" s="38"/>
      <c r="LTU57" s="38"/>
      <c r="LTV57" s="38"/>
      <c r="LTW57" s="38"/>
      <c r="LTX57" s="38"/>
      <c r="LTY57" s="38"/>
      <c r="LTZ57" s="38"/>
      <c r="LUA57" s="38"/>
      <c r="LUB57" s="38"/>
      <c r="LUC57" s="38"/>
      <c r="LUD57" s="38"/>
      <c r="LUE57" s="38"/>
      <c r="LUF57" s="38"/>
      <c r="LUG57" s="38"/>
      <c r="LUH57" s="38"/>
      <c r="LUI57" s="38"/>
      <c r="LUJ57" s="38"/>
      <c r="LUK57" s="38"/>
      <c r="LUL57" s="38"/>
      <c r="LUM57" s="38"/>
      <c r="LUN57" s="38"/>
      <c r="LUO57" s="38"/>
      <c r="LUP57" s="38"/>
      <c r="LUQ57" s="38"/>
      <c r="LUR57" s="38"/>
      <c r="LUS57" s="38"/>
      <c r="LUT57" s="38"/>
      <c r="LUU57" s="38"/>
      <c r="LUV57" s="38"/>
      <c r="LUW57" s="38"/>
      <c r="LUX57" s="38"/>
      <c r="LUY57" s="38"/>
      <c r="LUZ57" s="38"/>
      <c r="LVA57" s="38"/>
      <c r="LVB57" s="38"/>
      <c r="LVC57" s="38"/>
      <c r="LVD57" s="38"/>
      <c r="LVE57" s="38"/>
      <c r="LVF57" s="38"/>
      <c r="LVG57" s="38"/>
      <c r="LVH57" s="38"/>
      <c r="LVI57" s="38"/>
      <c r="LVJ57" s="38"/>
      <c r="LVK57" s="38"/>
      <c r="LVL57" s="38"/>
      <c r="LVM57" s="38"/>
      <c r="LVN57" s="38"/>
      <c r="LVO57" s="38"/>
      <c r="LVP57" s="38"/>
      <c r="LVQ57" s="38"/>
      <c r="LVR57" s="38"/>
      <c r="LVS57" s="38"/>
      <c r="LVT57" s="38"/>
      <c r="LVU57" s="38"/>
      <c r="LVV57" s="38"/>
      <c r="LVW57" s="38"/>
      <c r="LVX57" s="38"/>
      <c r="LVY57" s="38"/>
      <c r="LVZ57" s="38"/>
      <c r="LWA57" s="38"/>
      <c r="LWB57" s="38"/>
      <c r="LWC57" s="38"/>
      <c r="LWD57" s="38"/>
      <c r="LWE57" s="38"/>
      <c r="LWF57" s="38"/>
      <c r="LWG57" s="38"/>
      <c r="LWH57" s="38"/>
      <c r="LWI57" s="38"/>
      <c r="LWJ57" s="38"/>
      <c r="LWK57" s="38"/>
      <c r="LWL57" s="38"/>
      <c r="LWM57" s="38"/>
      <c r="LWN57" s="38"/>
      <c r="LWO57" s="38"/>
      <c r="LWP57" s="38"/>
      <c r="LWQ57" s="38"/>
      <c r="LWR57" s="38"/>
      <c r="LWS57" s="38"/>
      <c r="LWT57" s="38"/>
      <c r="LWU57" s="38"/>
      <c r="LWV57" s="38"/>
      <c r="LWW57" s="38"/>
      <c r="LWX57" s="38"/>
      <c r="LWY57" s="38"/>
      <c r="LWZ57" s="38"/>
      <c r="LXA57" s="38"/>
      <c r="LXB57" s="38"/>
      <c r="LXC57" s="38"/>
      <c r="LXD57" s="38"/>
      <c r="LXE57" s="38"/>
      <c r="LXF57" s="38"/>
      <c r="LXG57" s="38"/>
      <c r="LXH57" s="38"/>
      <c r="LXI57" s="38"/>
      <c r="LXJ57" s="38"/>
      <c r="LXK57" s="38"/>
      <c r="LXL57" s="38"/>
      <c r="LXM57" s="38"/>
      <c r="LXN57" s="38"/>
      <c r="LXO57" s="38"/>
      <c r="LXP57" s="38"/>
      <c r="LXQ57" s="38"/>
      <c r="LXR57" s="38"/>
      <c r="LXS57" s="38"/>
      <c r="LXT57" s="38"/>
      <c r="LXU57" s="38"/>
      <c r="LXV57" s="38"/>
      <c r="LXW57" s="38"/>
      <c r="LXX57" s="38"/>
      <c r="LXY57" s="38"/>
      <c r="LXZ57" s="38"/>
      <c r="LYA57" s="38"/>
      <c r="LYB57" s="38"/>
      <c r="LYC57" s="38"/>
      <c r="LYD57" s="38"/>
      <c r="LYE57" s="38"/>
      <c r="LYF57" s="38"/>
      <c r="LYG57" s="38"/>
      <c r="LYH57" s="38"/>
      <c r="LYI57" s="38"/>
      <c r="LYJ57" s="38"/>
      <c r="LYK57" s="38"/>
      <c r="LYL57" s="38"/>
      <c r="LYM57" s="38"/>
      <c r="LYN57" s="38"/>
      <c r="LYO57" s="38"/>
      <c r="LYP57" s="38"/>
      <c r="LYQ57" s="38"/>
      <c r="LYR57" s="38"/>
      <c r="LYS57" s="38"/>
      <c r="LYT57" s="38"/>
      <c r="LYU57" s="38"/>
      <c r="LYV57" s="38"/>
      <c r="LYW57" s="38"/>
      <c r="LYX57" s="38"/>
      <c r="LYY57" s="38"/>
      <c r="LYZ57" s="38"/>
      <c r="LZA57" s="38"/>
      <c r="LZB57" s="38"/>
      <c r="LZC57" s="38"/>
      <c r="LZD57" s="38"/>
      <c r="LZE57" s="38"/>
      <c r="LZF57" s="38"/>
      <c r="LZG57" s="38"/>
      <c r="LZH57" s="38"/>
      <c r="LZI57" s="38"/>
      <c r="LZJ57" s="38"/>
      <c r="LZK57" s="38"/>
      <c r="LZL57" s="38"/>
      <c r="LZM57" s="38"/>
      <c r="LZN57" s="38"/>
      <c r="LZO57" s="38"/>
      <c r="LZP57" s="38"/>
      <c r="LZQ57" s="38"/>
      <c r="LZR57" s="38"/>
      <c r="LZS57" s="38"/>
      <c r="LZT57" s="38"/>
      <c r="LZU57" s="38"/>
      <c r="LZV57" s="38"/>
      <c r="LZW57" s="38"/>
      <c r="LZX57" s="38"/>
      <c r="LZY57" s="38"/>
      <c r="LZZ57" s="38"/>
      <c r="MAA57" s="38"/>
      <c r="MAB57" s="38"/>
      <c r="MAC57" s="38"/>
      <c r="MAD57" s="38"/>
      <c r="MAE57" s="38"/>
      <c r="MAF57" s="38"/>
      <c r="MAG57" s="38"/>
      <c r="MAH57" s="38"/>
      <c r="MAI57" s="38"/>
      <c r="MAJ57" s="38"/>
      <c r="MAK57" s="38"/>
      <c r="MAL57" s="38"/>
      <c r="MAM57" s="38"/>
      <c r="MAN57" s="38"/>
      <c r="MAO57" s="38"/>
      <c r="MAP57" s="38"/>
      <c r="MAQ57" s="38"/>
      <c r="MAR57" s="38"/>
      <c r="MAS57" s="38"/>
      <c r="MAT57" s="38"/>
      <c r="MAU57" s="38"/>
      <c r="MAV57" s="38"/>
      <c r="MAW57" s="38"/>
      <c r="MAX57" s="38"/>
      <c r="MAY57" s="38"/>
      <c r="MAZ57" s="38"/>
      <c r="MBA57" s="38"/>
      <c r="MBB57" s="38"/>
      <c r="MBC57" s="38"/>
      <c r="MBD57" s="38"/>
      <c r="MBE57" s="38"/>
      <c r="MBF57" s="38"/>
      <c r="MBG57" s="38"/>
      <c r="MBH57" s="38"/>
      <c r="MBI57" s="38"/>
      <c r="MBJ57" s="38"/>
      <c r="MBK57" s="38"/>
      <c r="MBL57" s="38"/>
      <c r="MBM57" s="38"/>
      <c r="MBN57" s="38"/>
      <c r="MBO57" s="38"/>
      <c r="MBP57" s="38"/>
      <c r="MBQ57" s="38"/>
      <c r="MBR57" s="38"/>
      <c r="MBS57" s="38"/>
      <c r="MBT57" s="38"/>
      <c r="MBU57" s="38"/>
      <c r="MBV57" s="38"/>
      <c r="MBW57" s="38"/>
      <c r="MBX57" s="38"/>
      <c r="MBY57" s="38"/>
      <c r="MBZ57" s="38"/>
      <c r="MCA57" s="38"/>
      <c r="MCB57" s="38"/>
      <c r="MCC57" s="38"/>
      <c r="MCD57" s="38"/>
      <c r="MCE57" s="38"/>
      <c r="MCF57" s="38"/>
      <c r="MCG57" s="38"/>
      <c r="MCH57" s="38"/>
      <c r="MCI57" s="38"/>
      <c r="MCJ57" s="38"/>
      <c r="MCK57" s="38"/>
      <c r="MCL57" s="38"/>
      <c r="MCM57" s="38"/>
      <c r="MCN57" s="38"/>
      <c r="MCO57" s="38"/>
      <c r="MCP57" s="38"/>
      <c r="MCQ57" s="38"/>
      <c r="MCR57" s="38"/>
      <c r="MCS57" s="38"/>
      <c r="MCT57" s="38"/>
      <c r="MCU57" s="38"/>
      <c r="MCV57" s="38"/>
      <c r="MCW57" s="38"/>
      <c r="MCX57" s="38"/>
      <c r="MCY57" s="38"/>
      <c r="MCZ57" s="38"/>
      <c r="MDA57" s="38"/>
      <c r="MDB57" s="38"/>
      <c r="MDC57" s="38"/>
      <c r="MDD57" s="38"/>
      <c r="MDE57" s="38"/>
      <c r="MDF57" s="38"/>
      <c r="MDG57" s="38"/>
      <c r="MDH57" s="38"/>
      <c r="MDI57" s="38"/>
      <c r="MDJ57" s="38"/>
      <c r="MDK57" s="38"/>
      <c r="MDL57" s="38"/>
      <c r="MDM57" s="38"/>
      <c r="MDN57" s="38"/>
      <c r="MDO57" s="38"/>
      <c r="MDP57" s="38"/>
      <c r="MDQ57" s="38"/>
      <c r="MDR57" s="38"/>
      <c r="MDS57" s="38"/>
      <c r="MDT57" s="38"/>
      <c r="MDU57" s="38"/>
      <c r="MDV57" s="38"/>
      <c r="MDW57" s="38"/>
      <c r="MDX57" s="38"/>
      <c r="MDY57" s="38"/>
      <c r="MDZ57" s="38"/>
      <c r="MEA57" s="38"/>
      <c r="MEB57" s="38"/>
      <c r="MEC57" s="38"/>
      <c r="MED57" s="38"/>
      <c r="MEE57" s="38"/>
      <c r="MEF57" s="38"/>
      <c r="MEG57" s="38"/>
      <c r="MEH57" s="38"/>
      <c r="MEI57" s="38"/>
      <c r="MEJ57" s="38"/>
      <c r="MEK57" s="38"/>
      <c r="MEL57" s="38"/>
      <c r="MEM57" s="38"/>
      <c r="MEN57" s="38"/>
      <c r="MEO57" s="38"/>
      <c r="MEP57" s="38"/>
      <c r="MEQ57" s="38"/>
      <c r="MER57" s="38"/>
      <c r="MES57" s="38"/>
      <c r="MET57" s="38"/>
      <c r="MEU57" s="38"/>
      <c r="MEV57" s="38"/>
      <c r="MEW57" s="38"/>
      <c r="MEX57" s="38"/>
      <c r="MEY57" s="38"/>
      <c r="MEZ57" s="38"/>
      <c r="MFA57" s="38"/>
      <c r="MFB57" s="38"/>
      <c r="MFC57" s="38"/>
      <c r="MFD57" s="38"/>
      <c r="MFE57" s="38"/>
      <c r="MFF57" s="38"/>
      <c r="MFG57" s="38"/>
      <c r="MFH57" s="38"/>
      <c r="MFI57" s="38"/>
      <c r="MFJ57" s="38"/>
      <c r="MFK57" s="38"/>
      <c r="MFL57" s="38"/>
      <c r="MFM57" s="38"/>
      <c r="MFN57" s="38"/>
      <c r="MFO57" s="38"/>
      <c r="MFP57" s="38"/>
      <c r="MFQ57" s="38"/>
      <c r="MFR57" s="38"/>
      <c r="MFS57" s="38"/>
      <c r="MFT57" s="38"/>
      <c r="MFU57" s="38"/>
      <c r="MFV57" s="38"/>
      <c r="MFW57" s="38"/>
      <c r="MFX57" s="38"/>
      <c r="MFY57" s="38"/>
      <c r="MFZ57" s="38"/>
      <c r="MGA57" s="38"/>
      <c r="MGB57" s="38"/>
      <c r="MGC57" s="38"/>
      <c r="MGD57" s="38"/>
      <c r="MGE57" s="38"/>
      <c r="MGF57" s="38"/>
      <c r="MGG57" s="38"/>
      <c r="MGH57" s="38"/>
      <c r="MGI57" s="38"/>
      <c r="MGJ57" s="38"/>
      <c r="MGK57" s="38"/>
      <c r="MGL57" s="38"/>
      <c r="MGM57" s="38"/>
      <c r="MGN57" s="38"/>
      <c r="MGO57" s="38"/>
      <c r="MGP57" s="38"/>
      <c r="MGQ57" s="38"/>
      <c r="MGR57" s="38"/>
      <c r="MGS57" s="38"/>
      <c r="MGT57" s="38"/>
      <c r="MGU57" s="38"/>
      <c r="MGV57" s="38"/>
      <c r="MGW57" s="38"/>
      <c r="MGX57" s="38"/>
      <c r="MGY57" s="38"/>
      <c r="MGZ57" s="38"/>
      <c r="MHA57" s="38"/>
      <c r="MHB57" s="38"/>
      <c r="MHC57" s="38"/>
      <c r="MHD57" s="38"/>
      <c r="MHE57" s="38"/>
      <c r="MHF57" s="38"/>
      <c r="MHG57" s="38"/>
      <c r="MHH57" s="38"/>
      <c r="MHI57" s="38"/>
      <c r="MHJ57" s="38"/>
      <c r="MHK57" s="38"/>
      <c r="MHL57" s="38"/>
      <c r="MHM57" s="38"/>
      <c r="MHN57" s="38"/>
      <c r="MHO57" s="38"/>
      <c r="MHP57" s="38"/>
      <c r="MHQ57" s="38"/>
      <c r="MHR57" s="38"/>
      <c r="MHS57" s="38"/>
      <c r="MHT57" s="38"/>
      <c r="MHU57" s="38"/>
      <c r="MHV57" s="38"/>
      <c r="MHW57" s="38"/>
      <c r="MHX57" s="38"/>
      <c r="MHY57" s="38"/>
      <c r="MHZ57" s="38"/>
      <c r="MIA57" s="38"/>
      <c r="MIB57" s="38"/>
      <c r="MIC57" s="38"/>
      <c r="MID57" s="38"/>
      <c r="MIE57" s="38"/>
      <c r="MIF57" s="38"/>
      <c r="MIG57" s="38"/>
      <c r="MIH57" s="38"/>
      <c r="MII57" s="38"/>
      <c r="MIJ57" s="38"/>
      <c r="MIK57" s="38"/>
      <c r="MIL57" s="38"/>
      <c r="MIM57" s="38"/>
      <c r="MIN57" s="38"/>
      <c r="MIO57" s="38"/>
      <c r="MIP57" s="38"/>
      <c r="MIQ57" s="38"/>
      <c r="MIR57" s="38"/>
      <c r="MIS57" s="38"/>
      <c r="MIT57" s="38"/>
      <c r="MIU57" s="38"/>
      <c r="MIV57" s="38"/>
      <c r="MIW57" s="38"/>
      <c r="MIX57" s="38"/>
      <c r="MIY57" s="38"/>
      <c r="MIZ57" s="38"/>
      <c r="MJA57" s="38"/>
      <c r="MJB57" s="38"/>
      <c r="MJC57" s="38"/>
      <c r="MJD57" s="38"/>
      <c r="MJE57" s="38"/>
      <c r="MJF57" s="38"/>
      <c r="MJG57" s="38"/>
      <c r="MJH57" s="38"/>
      <c r="MJI57" s="38"/>
      <c r="MJJ57" s="38"/>
      <c r="MJK57" s="38"/>
      <c r="MJL57" s="38"/>
      <c r="MJM57" s="38"/>
      <c r="MJN57" s="38"/>
      <c r="MJO57" s="38"/>
      <c r="MJP57" s="38"/>
      <c r="MJQ57" s="38"/>
      <c r="MJR57" s="38"/>
      <c r="MJS57" s="38"/>
      <c r="MJT57" s="38"/>
      <c r="MJU57" s="38"/>
      <c r="MJV57" s="38"/>
      <c r="MJW57" s="38"/>
      <c r="MJX57" s="38"/>
      <c r="MJY57" s="38"/>
      <c r="MJZ57" s="38"/>
      <c r="MKA57" s="38"/>
      <c r="MKB57" s="38"/>
      <c r="MKC57" s="38"/>
      <c r="MKD57" s="38"/>
      <c r="MKE57" s="38"/>
      <c r="MKF57" s="38"/>
      <c r="MKG57" s="38"/>
      <c r="MKH57" s="38"/>
      <c r="MKI57" s="38"/>
      <c r="MKJ57" s="38"/>
      <c r="MKK57" s="38"/>
      <c r="MKL57" s="38"/>
      <c r="MKM57" s="38"/>
      <c r="MKN57" s="38"/>
      <c r="MKO57" s="38"/>
      <c r="MKP57" s="38"/>
      <c r="MKQ57" s="38"/>
      <c r="MKR57" s="38"/>
      <c r="MKS57" s="38"/>
      <c r="MKT57" s="38"/>
      <c r="MKU57" s="38"/>
      <c r="MKV57" s="38"/>
      <c r="MKW57" s="38"/>
      <c r="MKX57" s="38"/>
      <c r="MKY57" s="38"/>
      <c r="MKZ57" s="38"/>
      <c r="MLA57" s="38"/>
      <c r="MLB57" s="38"/>
      <c r="MLC57" s="38"/>
      <c r="MLD57" s="38"/>
      <c r="MLE57" s="38"/>
      <c r="MLF57" s="38"/>
      <c r="MLG57" s="38"/>
      <c r="MLH57" s="38"/>
      <c r="MLI57" s="38"/>
      <c r="MLJ57" s="38"/>
      <c r="MLK57" s="38"/>
      <c r="MLL57" s="38"/>
      <c r="MLM57" s="38"/>
      <c r="MLN57" s="38"/>
      <c r="MLO57" s="38"/>
      <c r="MLP57" s="38"/>
      <c r="MLQ57" s="38"/>
      <c r="MLR57" s="38"/>
      <c r="MLS57" s="38"/>
      <c r="MLT57" s="38"/>
      <c r="MLU57" s="38"/>
      <c r="MLV57" s="38"/>
      <c r="MLW57" s="38"/>
      <c r="MLX57" s="38"/>
      <c r="MLY57" s="38"/>
      <c r="MLZ57" s="38"/>
      <c r="MMA57" s="38"/>
      <c r="MMB57" s="38"/>
      <c r="MMC57" s="38"/>
      <c r="MMD57" s="38"/>
      <c r="MME57" s="38"/>
      <c r="MMF57" s="38"/>
      <c r="MMG57" s="38"/>
      <c r="MMH57" s="38"/>
      <c r="MMI57" s="38"/>
      <c r="MMJ57" s="38"/>
      <c r="MMK57" s="38"/>
      <c r="MML57" s="38"/>
      <c r="MMM57" s="38"/>
      <c r="MMN57" s="38"/>
      <c r="MMO57" s="38"/>
      <c r="MMP57" s="38"/>
      <c r="MMQ57" s="38"/>
      <c r="MMR57" s="38"/>
      <c r="MMS57" s="38"/>
      <c r="MMT57" s="38"/>
      <c r="MMU57" s="38"/>
      <c r="MMV57" s="38"/>
      <c r="MMW57" s="38"/>
      <c r="MMX57" s="38"/>
      <c r="MMY57" s="38"/>
      <c r="MMZ57" s="38"/>
      <c r="MNA57" s="38"/>
      <c r="MNB57" s="38"/>
      <c r="MNC57" s="38"/>
      <c r="MND57" s="38"/>
      <c r="MNE57" s="38"/>
      <c r="MNF57" s="38"/>
      <c r="MNG57" s="38"/>
      <c r="MNH57" s="38"/>
      <c r="MNI57" s="38"/>
      <c r="MNJ57" s="38"/>
      <c r="MNK57" s="38"/>
      <c r="MNL57" s="38"/>
      <c r="MNM57" s="38"/>
      <c r="MNN57" s="38"/>
      <c r="MNO57" s="38"/>
      <c r="MNP57" s="38"/>
      <c r="MNQ57" s="38"/>
      <c r="MNR57" s="38"/>
      <c r="MNS57" s="38"/>
      <c r="MNT57" s="38"/>
      <c r="MNU57" s="38"/>
      <c r="MNV57" s="38"/>
      <c r="MNW57" s="38"/>
      <c r="MNX57" s="38"/>
      <c r="MNY57" s="38"/>
      <c r="MNZ57" s="38"/>
      <c r="MOA57" s="38"/>
      <c r="MOB57" s="38"/>
      <c r="MOC57" s="38"/>
      <c r="MOD57" s="38"/>
      <c r="MOE57" s="38"/>
      <c r="MOF57" s="38"/>
      <c r="MOG57" s="38"/>
      <c r="MOH57" s="38"/>
      <c r="MOI57" s="38"/>
      <c r="MOJ57" s="38"/>
      <c r="MOK57" s="38"/>
      <c r="MOL57" s="38"/>
      <c r="MOM57" s="38"/>
      <c r="MON57" s="38"/>
      <c r="MOO57" s="38"/>
      <c r="MOP57" s="38"/>
      <c r="MOQ57" s="38"/>
      <c r="MOR57" s="38"/>
      <c r="MOS57" s="38"/>
      <c r="MOT57" s="38"/>
      <c r="MOU57" s="38"/>
      <c r="MOV57" s="38"/>
      <c r="MOW57" s="38"/>
      <c r="MOX57" s="38"/>
      <c r="MOY57" s="38"/>
      <c r="MOZ57" s="38"/>
      <c r="MPA57" s="38"/>
      <c r="MPB57" s="38"/>
      <c r="MPC57" s="38"/>
      <c r="MPD57" s="38"/>
      <c r="MPE57" s="38"/>
      <c r="MPF57" s="38"/>
      <c r="MPG57" s="38"/>
      <c r="MPH57" s="38"/>
      <c r="MPI57" s="38"/>
      <c r="MPJ57" s="38"/>
      <c r="MPK57" s="38"/>
      <c r="MPL57" s="38"/>
      <c r="MPM57" s="38"/>
      <c r="MPN57" s="38"/>
      <c r="MPO57" s="38"/>
      <c r="MPP57" s="38"/>
      <c r="MPQ57" s="38"/>
      <c r="MPR57" s="38"/>
      <c r="MPS57" s="38"/>
      <c r="MPT57" s="38"/>
      <c r="MPU57" s="38"/>
      <c r="MPV57" s="38"/>
      <c r="MPW57" s="38"/>
      <c r="MPX57" s="38"/>
      <c r="MPY57" s="38"/>
      <c r="MPZ57" s="38"/>
      <c r="MQA57" s="38"/>
      <c r="MQB57" s="38"/>
      <c r="MQC57" s="38"/>
      <c r="MQD57" s="38"/>
      <c r="MQE57" s="38"/>
      <c r="MQF57" s="38"/>
      <c r="MQG57" s="38"/>
      <c r="MQH57" s="38"/>
      <c r="MQI57" s="38"/>
      <c r="MQJ57" s="38"/>
      <c r="MQK57" s="38"/>
      <c r="MQL57" s="38"/>
      <c r="MQM57" s="38"/>
      <c r="MQN57" s="38"/>
      <c r="MQO57" s="38"/>
      <c r="MQP57" s="38"/>
      <c r="MQQ57" s="38"/>
      <c r="MQR57" s="38"/>
      <c r="MQS57" s="38"/>
      <c r="MQT57" s="38"/>
      <c r="MQU57" s="38"/>
      <c r="MQV57" s="38"/>
      <c r="MQW57" s="38"/>
      <c r="MQX57" s="38"/>
      <c r="MQY57" s="38"/>
      <c r="MQZ57" s="38"/>
      <c r="MRA57" s="38"/>
      <c r="MRB57" s="38"/>
      <c r="MRC57" s="38"/>
      <c r="MRD57" s="38"/>
      <c r="MRE57" s="38"/>
      <c r="MRF57" s="38"/>
      <c r="MRG57" s="38"/>
      <c r="MRH57" s="38"/>
      <c r="MRI57" s="38"/>
      <c r="MRJ57" s="38"/>
      <c r="MRK57" s="38"/>
      <c r="MRL57" s="38"/>
      <c r="MRM57" s="38"/>
      <c r="MRN57" s="38"/>
      <c r="MRO57" s="38"/>
      <c r="MRP57" s="38"/>
      <c r="MRQ57" s="38"/>
      <c r="MRR57" s="38"/>
      <c r="MRS57" s="38"/>
      <c r="MRT57" s="38"/>
      <c r="MRU57" s="38"/>
      <c r="MRV57" s="38"/>
      <c r="MRW57" s="38"/>
      <c r="MRX57" s="38"/>
      <c r="MRY57" s="38"/>
      <c r="MRZ57" s="38"/>
      <c r="MSA57" s="38"/>
      <c r="MSB57" s="38"/>
      <c r="MSC57" s="38"/>
      <c r="MSD57" s="38"/>
      <c r="MSE57" s="38"/>
      <c r="MSF57" s="38"/>
      <c r="MSG57" s="38"/>
      <c r="MSH57" s="38"/>
      <c r="MSI57" s="38"/>
      <c r="MSJ57" s="38"/>
      <c r="MSK57" s="38"/>
      <c r="MSL57" s="38"/>
      <c r="MSM57" s="38"/>
      <c r="MSN57" s="38"/>
      <c r="MSO57" s="38"/>
      <c r="MSP57" s="38"/>
      <c r="MSQ57" s="38"/>
      <c r="MSR57" s="38"/>
      <c r="MSS57" s="38"/>
      <c r="MST57" s="38"/>
      <c r="MSU57" s="38"/>
      <c r="MSV57" s="38"/>
      <c r="MSW57" s="38"/>
      <c r="MSX57" s="38"/>
      <c r="MSY57" s="38"/>
      <c r="MSZ57" s="38"/>
      <c r="MTA57" s="38"/>
      <c r="MTB57" s="38"/>
      <c r="MTC57" s="38"/>
      <c r="MTD57" s="38"/>
      <c r="MTE57" s="38"/>
      <c r="MTF57" s="38"/>
      <c r="MTG57" s="38"/>
      <c r="MTH57" s="38"/>
      <c r="MTI57" s="38"/>
      <c r="MTJ57" s="38"/>
      <c r="MTK57" s="38"/>
      <c r="MTL57" s="38"/>
      <c r="MTM57" s="38"/>
      <c r="MTN57" s="38"/>
      <c r="MTO57" s="38"/>
      <c r="MTP57" s="38"/>
      <c r="MTQ57" s="38"/>
      <c r="MTR57" s="38"/>
      <c r="MTS57" s="38"/>
      <c r="MTT57" s="38"/>
      <c r="MTU57" s="38"/>
      <c r="MTV57" s="38"/>
      <c r="MTW57" s="38"/>
      <c r="MTX57" s="38"/>
      <c r="MTY57" s="38"/>
      <c r="MTZ57" s="38"/>
      <c r="MUA57" s="38"/>
      <c r="MUB57" s="38"/>
      <c r="MUC57" s="38"/>
      <c r="MUD57" s="38"/>
      <c r="MUE57" s="38"/>
      <c r="MUF57" s="38"/>
      <c r="MUG57" s="38"/>
      <c r="MUH57" s="38"/>
      <c r="MUI57" s="38"/>
      <c r="MUJ57" s="38"/>
      <c r="MUK57" s="38"/>
      <c r="MUL57" s="38"/>
      <c r="MUM57" s="38"/>
      <c r="MUN57" s="38"/>
      <c r="MUO57" s="38"/>
      <c r="MUP57" s="38"/>
      <c r="MUQ57" s="38"/>
      <c r="MUR57" s="38"/>
      <c r="MUS57" s="38"/>
      <c r="MUT57" s="38"/>
      <c r="MUU57" s="38"/>
      <c r="MUV57" s="38"/>
      <c r="MUW57" s="38"/>
      <c r="MUX57" s="38"/>
      <c r="MUY57" s="38"/>
      <c r="MUZ57" s="38"/>
      <c r="MVA57" s="38"/>
      <c r="MVB57" s="38"/>
      <c r="MVC57" s="38"/>
      <c r="MVD57" s="38"/>
      <c r="MVE57" s="38"/>
      <c r="MVF57" s="38"/>
      <c r="MVG57" s="38"/>
      <c r="MVH57" s="38"/>
      <c r="MVI57" s="38"/>
      <c r="MVJ57" s="38"/>
      <c r="MVK57" s="38"/>
      <c r="MVL57" s="38"/>
      <c r="MVM57" s="38"/>
      <c r="MVN57" s="38"/>
      <c r="MVO57" s="38"/>
      <c r="MVP57" s="38"/>
      <c r="MVQ57" s="38"/>
      <c r="MVR57" s="38"/>
      <c r="MVS57" s="38"/>
      <c r="MVT57" s="38"/>
      <c r="MVU57" s="38"/>
      <c r="MVV57" s="38"/>
      <c r="MVW57" s="38"/>
      <c r="MVX57" s="38"/>
      <c r="MVY57" s="38"/>
      <c r="MVZ57" s="38"/>
      <c r="MWA57" s="38"/>
      <c r="MWB57" s="38"/>
      <c r="MWC57" s="38"/>
      <c r="MWD57" s="38"/>
      <c r="MWE57" s="38"/>
      <c r="MWF57" s="38"/>
      <c r="MWG57" s="38"/>
      <c r="MWH57" s="38"/>
      <c r="MWI57" s="38"/>
      <c r="MWJ57" s="38"/>
      <c r="MWK57" s="38"/>
      <c r="MWL57" s="38"/>
      <c r="MWM57" s="38"/>
      <c r="MWN57" s="38"/>
      <c r="MWO57" s="38"/>
      <c r="MWP57" s="38"/>
      <c r="MWQ57" s="38"/>
      <c r="MWR57" s="38"/>
      <c r="MWS57" s="38"/>
      <c r="MWT57" s="38"/>
      <c r="MWU57" s="38"/>
      <c r="MWV57" s="38"/>
      <c r="MWW57" s="38"/>
      <c r="MWX57" s="38"/>
      <c r="MWY57" s="38"/>
      <c r="MWZ57" s="38"/>
      <c r="MXA57" s="38"/>
      <c r="MXB57" s="38"/>
      <c r="MXC57" s="38"/>
      <c r="MXD57" s="38"/>
      <c r="MXE57" s="38"/>
      <c r="MXF57" s="38"/>
      <c r="MXG57" s="38"/>
      <c r="MXH57" s="38"/>
      <c r="MXI57" s="38"/>
      <c r="MXJ57" s="38"/>
      <c r="MXK57" s="38"/>
      <c r="MXL57" s="38"/>
      <c r="MXM57" s="38"/>
      <c r="MXN57" s="38"/>
      <c r="MXO57" s="38"/>
      <c r="MXP57" s="38"/>
      <c r="MXQ57" s="38"/>
      <c r="MXR57" s="38"/>
      <c r="MXS57" s="38"/>
      <c r="MXT57" s="38"/>
      <c r="MXU57" s="38"/>
      <c r="MXV57" s="38"/>
      <c r="MXW57" s="38"/>
      <c r="MXX57" s="38"/>
      <c r="MXY57" s="38"/>
      <c r="MXZ57" s="38"/>
      <c r="MYA57" s="38"/>
      <c r="MYB57" s="38"/>
      <c r="MYC57" s="38"/>
      <c r="MYD57" s="38"/>
      <c r="MYE57" s="38"/>
      <c r="MYF57" s="38"/>
      <c r="MYG57" s="38"/>
      <c r="MYH57" s="38"/>
      <c r="MYI57" s="38"/>
      <c r="MYJ57" s="38"/>
      <c r="MYK57" s="38"/>
      <c r="MYL57" s="38"/>
      <c r="MYM57" s="38"/>
      <c r="MYN57" s="38"/>
      <c r="MYO57" s="38"/>
      <c r="MYP57" s="38"/>
      <c r="MYQ57" s="38"/>
      <c r="MYR57" s="38"/>
      <c r="MYS57" s="38"/>
      <c r="MYT57" s="38"/>
      <c r="MYU57" s="38"/>
      <c r="MYV57" s="38"/>
      <c r="MYW57" s="38"/>
      <c r="MYX57" s="38"/>
      <c r="MYY57" s="38"/>
      <c r="MYZ57" s="38"/>
      <c r="MZA57" s="38"/>
      <c r="MZB57" s="38"/>
      <c r="MZC57" s="38"/>
      <c r="MZD57" s="38"/>
      <c r="MZE57" s="38"/>
      <c r="MZF57" s="38"/>
      <c r="MZG57" s="38"/>
      <c r="MZH57" s="38"/>
      <c r="MZI57" s="38"/>
      <c r="MZJ57" s="38"/>
      <c r="MZK57" s="38"/>
      <c r="MZL57" s="38"/>
      <c r="MZM57" s="38"/>
      <c r="MZN57" s="38"/>
      <c r="MZO57" s="38"/>
      <c r="MZP57" s="38"/>
      <c r="MZQ57" s="38"/>
      <c r="MZR57" s="38"/>
      <c r="MZS57" s="38"/>
      <c r="MZT57" s="38"/>
      <c r="MZU57" s="38"/>
      <c r="MZV57" s="38"/>
      <c r="MZW57" s="38"/>
      <c r="MZX57" s="38"/>
      <c r="MZY57" s="38"/>
      <c r="MZZ57" s="38"/>
      <c r="NAA57" s="38"/>
      <c r="NAB57" s="38"/>
      <c r="NAC57" s="38"/>
      <c r="NAD57" s="38"/>
      <c r="NAE57" s="38"/>
      <c r="NAF57" s="38"/>
      <c r="NAG57" s="38"/>
      <c r="NAH57" s="38"/>
      <c r="NAI57" s="38"/>
      <c r="NAJ57" s="38"/>
      <c r="NAK57" s="38"/>
      <c r="NAL57" s="38"/>
      <c r="NAM57" s="38"/>
      <c r="NAN57" s="38"/>
      <c r="NAO57" s="38"/>
      <c r="NAP57" s="38"/>
      <c r="NAQ57" s="38"/>
      <c r="NAR57" s="38"/>
      <c r="NAS57" s="38"/>
      <c r="NAT57" s="38"/>
      <c r="NAU57" s="38"/>
      <c r="NAV57" s="38"/>
      <c r="NAW57" s="38"/>
      <c r="NAX57" s="38"/>
      <c r="NAY57" s="38"/>
      <c r="NAZ57" s="38"/>
      <c r="NBA57" s="38"/>
      <c r="NBB57" s="38"/>
      <c r="NBC57" s="38"/>
      <c r="NBD57" s="38"/>
      <c r="NBE57" s="38"/>
      <c r="NBF57" s="38"/>
      <c r="NBG57" s="38"/>
      <c r="NBH57" s="38"/>
      <c r="NBI57" s="38"/>
      <c r="NBJ57" s="38"/>
      <c r="NBK57" s="38"/>
      <c r="NBL57" s="38"/>
      <c r="NBM57" s="38"/>
      <c r="NBN57" s="38"/>
      <c r="NBO57" s="38"/>
      <c r="NBP57" s="38"/>
      <c r="NBQ57" s="38"/>
      <c r="NBR57" s="38"/>
      <c r="NBS57" s="38"/>
      <c r="NBT57" s="38"/>
      <c r="NBU57" s="38"/>
      <c r="NBV57" s="38"/>
      <c r="NBW57" s="38"/>
      <c r="NBX57" s="38"/>
      <c r="NBY57" s="38"/>
      <c r="NBZ57" s="38"/>
      <c r="NCA57" s="38"/>
      <c r="NCB57" s="38"/>
      <c r="NCC57" s="38"/>
      <c r="NCD57" s="38"/>
      <c r="NCE57" s="38"/>
      <c r="NCF57" s="38"/>
      <c r="NCG57" s="38"/>
      <c r="NCH57" s="38"/>
      <c r="NCI57" s="38"/>
      <c r="NCJ57" s="38"/>
      <c r="NCK57" s="38"/>
      <c r="NCL57" s="38"/>
      <c r="NCM57" s="38"/>
      <c r="NCN57" s="38"/>
      <c r="NCO57" s="38"/>
      <c r="NCP57" s="38"/>
      <c r="NCQ57" s="38"/>
      <c r="NCR57" s="38"/>
      <c r="NCS57" s="38"/>
      <c r="NCT57" s="38"/>
      <c r="NCU57" s="38"/>
      <c r="NCV57" s="38"/>
      <c r="NCW57" s="38"/>
      <c r="NCX57" s="38"/>
      <c r="NCY57" s="38"/>
      <c r="NCZ57" s="38"/>
      <c r="NDA57" s="38"/>
      <c r="NDB57" s="38"/>
      <c r="NDC57" s="38"/>
      <c r="NDD57" s="38"/>
      <c r="NDE57" s="38"/>
      <c r="NDF57" s="38"/>
      <c r="NDG57" s="38"/>
      <c r="NDH57" s="38"/>
      <c r="NDI57" s="38"/>
      <c r="NDJ57" s="38"/>
      <c r="NDK57" s="38"/>
      <c r="NDL57" s="38"/>
      <c r="NDM57" s="38"/>
      <c r="NDN57" s="38"/>
      <c r="NDO57" s="38"/>
      <c r="NDP57" s="38"/>
      <c r="NDQ57" s="38"/>
      <c r="NDR57" s="38"/>
      <c r="NDS57" s="38"/>
      <c r="NDT57" s="38"/>
      <c r="NDU57" s="38"/>
      <c r="NDV57" s="38"/>
      <c r="NDW57" s="38"/>
      <c r="NDX57" s="38"/>
      <c r="NDY57" s="38"/>
      <c r="NDZ57" s="38"/>
      <c r="NEA57" s="38"/>
      <c r="NEB57" s="38"/>
      <c r="NEC57" s="38"/>
      <c r="NED57" s="38"/>
      <c r="NEE57" s="38"/>
      <c r="NEF57" s="38"/>
      <c r="NEG57" s="38"/>
      <c r="NEH57" s="38"/>
      <c r="NEI57" s="38"/>
      <c r="NEJ57" s="38"/>
      <c r="NEK57" s="38"/>
      <c r="NEL57" s="38"/>
      <c r="NEM57" s="38"/>
      <c r="NEN57" s="38"/>
      <c r="NEO57" s="38"/>
      <c r="NEP57" s="38"/>
      <c r="NEQ57" s="38"/>
      <c r="NER57" s="38"/>
      <c r="NES57" s="38"/>
      <c r="NET57" s="38"/>
      <c r="NEU57" s="38"/>
      <c r="NEV57" s="38"/>
      <c r="NEW57" s="38"/>
      <c r="NEX57" s="38"/>
      <c r="NEY57" s="38"/>
      <c r="NEZ57" s="38"/>
      <c r="NFA57" s="38"/>
      <c r="NFB57" s="38"/>
      <c r="NFC57" s="38"/>
      <c r="NFD57" s="38"/>
      <c r="NFE57" s="38"/>
      <c r="NFF57" s="38"/>
      <c r="NFG57" s="38"/>
      <c r="NFH57" s="38"/>
      <c r="NFI57" s="38"/>
      <c r="NFJ57" s="38"/>
      <c r="NFK57" s="38"/>
      <c r="NFL57" s="38"/>
      <c r="NFM57" s="38"/>
      <c r="NFN57" s="38"/>
      <c r="NFO57" s="38"/>
      <c r="NFP57" s="38"/>
      <c r="NFQ57" s="38"/>
      <c r="NFR57" s="38"/>
      <c r="NFS57" s="38"/>
      <c r="NFT57" s="38"/>
      <c r="NFU57" s="38"/>
      <c r="NFV57" s="38"/>
      <c r="NFW57" s="38"/>
      <c r="NFX57" s="38"/>
      <c r="NFY57" s="38"/>
      <c r="NFZ57" s="38"/>
      <c r="NGA57" s="38"/>
      <c r="NGB57" s="38"/>
      <c r="NGC57" s="38"/>
      <c r="NGD57" s="38"/>
      <c r="NGE57" s="38"/>
      <c r="NGF57" s="38"/>
      <c r="NGG57" s="38"/>
      <c r="NGH57" s="38"/>
      <c r="NGI57" s="38"/>
      <c r="NGJ57" s="38"/>
      <c r="NGK57" s="38"/>
      <c r="NGL57" s="38"/>
      <c r="NGM57" s="38"/>
      <c r="NGN57" s="38"/>
      <c r="NGO57" s="38"/>
      <c r="NGP57" s="38"/>
      <c r="NGQ57" s="38"/>
      <c r="NGR57" s="38"/>
      <c r="NGS57" s="38"/>
      <c r="NGT57" s="38"/>
      <c r="NGU57" s="38"/>
      <c r="NGV57" s="38"/>
      <c r="NGW57" s="38"/>
      <c r="NGX57" s="38"/>
      <c r="NGY57" s="38"/>
      <c r="NGZ57" s="38"/>
      <c r="NHA57" s="38"/>
      <c r="NHB57" s="38"/>
      <c r="NHC57" s="38"/>
      <c r="NHD57" s="38"/>
      <c r="NHE57" s="38"/>
      <c r="NHF57" s="38"/>
      <c r="NHG57" s="38"/>
      <c r="NHH57" s="38"/>
      <c r="NHI57" s="38"/>
      <c r="NHJ57" s="38"/>
      <c r="NHK57" s="38"/>
      <c r="NHL57" s="38"/>
      <c r="NHM57" s="38"/>
      <c r="NHN57" s="38"/>
      <c r="NHO57" s="38"/>
      <c r="NHP57" s="38"/>
      <c r="NHQ57" s="38"/>
      <c r="NHR57" s="38"/>
      <c r="NHS57" s="38"/>
      <c r="NHT57" s="38"/>
      <c r="NHU57" s="38"/>
      <c r="NHV57" s="38"/>
      <c r="NHW57" s="38"/>
      <c r="NHX57" s="38"/>
      <c r="NHY57" s="38"/>
      <c r="NHZ57" s="38"/>
      <c r="NIA57" s="38"/>
      <c r="NIB57" s="38"/>
      <c r="NIC57" s="38"/>
      <c r="NID57" s="38"/>
      <c r="NIE57" s="38"/>
      <c r="NIF57" s="38"/>
      <c r="NIG57" s="38"/>
      <c r="NIH57" s="38"/>
      <c r="NII57" s="38"/>
      <c r="NIJ57" s="38"/>
      <c r="NIK57" s="38"/>
      <c r="NIL57" s="38"/>
      <c r="NIM57" s="38"/>
      <c r="NIN57" s="38"/>
      <c r="NIO57" s="38"/>
      <c r="NIP57" s="38"/>
      <c r="NIQ57" s="38"/>
      <c r="NIR57" s="38"/>
      <c r="NIS57" s="38"/>
      <c r="NIT57" s="38"/>
      <c r="NIU57" s="38"/>
      <c r="NIV57" s="38"/>
      <c r="NIW57" s="38"/>
      <c r="NIX57" s="38"/>
      <c r="NIY57" s="38"/>
      <c r="NIZ57" s="38"/>
      <c r="NJA57" s="38"/>
      <c r="NJB57" s="38"/>
      <c r="NJC57" s="38"/>
      <c r="NJD57" s="38"/>
      <c r="NJE57" s="38"/>
      <c r="NJF57" s="38"/>
      <c r="NJG57" s="38"/>
      <c r="NJH57" s="38"/>
      <c r="NJI57" s="38"/>
      <c r="NJJ57" s="38"/>
      <c r="NJK57" s="38"/>
      <c r="NJL57" s="38"/>
      <c r="NJM57" s="38"/>
      <c r="NJN57" s="38"/>
      <c r="NJO57" s="38"/>
      <c r="NJP57" s="38"/>
      <c r="NJQ57" s="38"/>
      <c r="NJR57" s="38"/>
      <c r="NJS57" s="38"/>
      <c r="NJT57" s="38"/>
      <c r="NJU57" s="38"/>
      <c r="NJV57" s="38"/>
      <c r="NJW57" s="38"/>
      <c r="NJX57" s="38"/>
      <c r="NJY57" s="38"/>
      <c r="NJZ57" s="38"/>
      <c r="NKA57" s="38"/>
      <c r="NKB57" s="38"/>
      <c r="NKC57" s="38"/>
      <c r="NKD57" s="38"/>
      <c r="NKE57" s="38"/>
      <c r="NKF57" s="38"/>
      <c r="NKG57" s="38"/>
      <c r="NKH57" s="38"/>
      <c r="NKI57" s="38"/>
      <c r="NKJ57" s="38"/>
      <c r="NKK57" s="38"/>
      <c r="NKL57" s="38"/>
      <c r="NKM57" s="38"/>
      <c r="NKN57" s="38"/>
      <c r="NKO57" s="38"/>
      <c r="NKP57" s="38"/>
      <c r="NKQ57" s="38"/>
      <c r="NKR57" s="38"/>
      <c r="NKS57" s="38"/>
      <c r="NKT57" s="38"/>
      <c r="NKU57" s="38"/>
      <c r="NKV57" s="38"/>
      <c r="NKW57" s="38"/>
      <c r="NKX57" s="38"/>
      <c r="NKY57" s="38"/>
      <c r="NKZ57" s="38"/>
      <c r="NLA57" s="38"/>
      <c r="NLB57" s="38"/>
      <c r="NLC57" s="38"/>
      <c r="NLD57" s="38"/>
      <c r="NLE57" s="38"/>
      <c r="NLF57" s="38"/>
      <c r="NLG57" s="38"/>
      <c r="NLH57" s="38"/>
      <c r="NLI57" s="38"/>
      <c r="NLJ57" s="38"/>
      <c r="NLK57" s="38"/>
      <c r="NLL57" s="38"/>
      <c r="NLM57" s="38"/>
      <c r="NLN57" s="38"/>
      <c r="NLO57" s="38"/>
      <c r="NLP57" s="38"/>
      <c r="NLQ57" s="38"/>
      <c r="NLR57" s="38"/>
      <c r="NLS57" s="38"/>
      <c r="NLT57" s="38"/>
      <c r="NLU57" s="38"/>
      <c r="NLV57" s="38"/>
      <c r="NLW57" s="38"/>
      <c r="NLX57" s="38"/>
      <c r="NLY57" s="38"/>
      <c r="NLZ57" s="38"/>
      <c r="NMA57" s="38"/>
      <c r="NMB57" s="38"/>
      <c r="NMC57" s="38"/>
      <c r="NMD57" s="38"/>
      <c r="NME57" s="38"/>
      <c r="NMF57" s="38"/>
      <c r="NMG57" s="38"/>
      <c r="NMH57" s="38"/>
      <c r="NMI57" s="38"/>
      <c r="NMJ57" s="38"/>
      <c r="NMK57" s="38"/>
      <c r="NML57" s="38"/>
      <c r="NMM57" s="38"/>
      <c r="NMN57" s="38"/>
      <c r="NMO57" s="38"/>
      <c r="NMP57" s="38"/>
      <c r="NMQ57" s="38"/>
      <c r="NMR57" s="38"/>
      <c r="NMS57" s="38"/>
      <c r="NMT57" s="38"/>
      <c r="NMU57" s="38"/>
      <c r="NMV57" s="38"/>
      <c r="NMW57" s="38"/>
      <c r="NMX57" s="38"/>
      <c r="NMY57" s="38"/>
      <c r="NMZ57" s="38"/>
      <c r="NNA57" s="38"/>
      <c r="NNB57" s="38"/>
      <c r="NNC57" s="38"/>
      <c r="NND57" s="38"/>
      <c r="NNE57" s="38"/>
      <c r="NNF57" s="38"/>
      <c r="NNG57" s="38"/>
      <c r="NNH57" s="38"/>
      <c r="NNI57" s="38"/>
      <c r="NNJ57" s="38"/>
      <c r="NNK57" s="38"/>
      <c r="NNL57" s="38"/>
      <c r="NNM57" s="38"/>
      <c r="NNN57" s="38"/>
      <c r="NNO57" s="38"/>
      <c r="NNP57" s="38"/>
      <c r="NNQ57" s="38"/>
      <c r="NNR57" s="38"/>
      <c r="NNS57" s="38"/>
      <c r="NNT57" s="38"/>
      <c r="NNU57" s="38"/>
      <c r="NNV57" s="38"/>
      <c r="NNW57" s="38"/>
      <c r="NNX57" s="38"/>
      <c r="NNY57" s="38"/>
      <c r="NNZ57" s="38"/>
      <c r="NOA57" s="38"/>
      <c r="NOB57" s="38"/>
      <c r="NOC57" s="38"/>
      <c r="NOD57" s="38"/>
      <c r="NOE57" s="38"/>
      <c r="NOF57" s="38"/>
      <c r="NOG57" s="38"/>
      <c r="NOH57" s="38"/>
      <c r="NOI57" s="38"/>
      <c r="NOJ57" s="38"/>
      <c r="NOK57" s="38"/>
      <c r="NOL57" s="38"/>
      <c r="NOM57" s="38"/>
      <c r="NON57" s="38"/>
      <c r="NOO57" s="38"/>
      <c r="NOP57" s="38"/>
      <c r="NOQ57" s="38"/>
      <c r="NOR57" s="38"/>
      <c r="NOS57" s="38"/>
      <c r="NOT57" s="38"/>
      <c r="NOU57" s="38"/>
      <c r="NOV57" s="38"/>
      <c r="NOW57" s="38"/>
      <c r="NOX57" s="38"/>
      <c r="NOY57" s="38"/>
      <c r="NOZ57" s="38"/>
      <c r="NPA57" s="38"/>
      <c r="NPB57" s="38"/>
      <c r="NPC57" s="38"/>
      <c r="NPD57" s="38"/>
      <c r="NPE57" s="38"/>
      <c r="NPF57" s="38"/>
      <c r="NPG57" s="38"/>
      <c r="NPH57" s="38"/>
      <c r="NPI57" s="38"/>
      <c r="NPJ57" s="38"/>
      <c r="NPK57" s="38"/>
      <c r="NPL57" s="38"/>
      <c r="NPM57" s="38"/>
      <c r="NPN57" s="38"/>
      <c r="NPO57" s="38"/>
      <c r="NPP57" s="38"/>
      <c r="NPQ57" s="38"/>
      <c r="NPR57" s="38"/>
      <c r="NPS57" s="38"/>
      <c r="NPT57" s="38"/>
      <c r="NPU57" s="38"/>
      <c r="NPV57" s="38"/>
      <c r="NPW57" s="38"/>
      <c r="NPX57" s="38"/>
      <c r="NPY57" s="38"/>
      <c r="NPZ57" s="38"/>
      <c r="NQA57" s="38"/>
      <c r="NQB57" s="38"/>
      <c r="NQC57" s="38"/>
      <c r="NQD57" s="38"/>
      <c r="NQE57" s="38"/>
      <c r="NQF57" s="38"/>
      <c r="NQG57" s="38"/>
      <c r="NQH57" s="38"/>
      <c r="NQI57" s="38"/>
      <c r="NQJ57" s="38"/>
      <c r="NQK57" s="38"/>
      <c r="NQL57" s="38"/>
      <c r="NQM57" s="38"/>
      <c r="NQN57" s="38"/>
      <c r="NQO57" s="38"/>
      <c r="NQP57" s="38"/>
      <c r="NQQ57" s="38"/>
      <c r="NQR57" s="38"/>
      <c r="NQS57" s="38"/>
      <c r="NQT57" s="38"/>
      <c r="NQU57" s="38"/>
      <c r="NQV57" s="38"/>
      <c r="NQW57" s="38"/>
      <c r="NQX57" s="38"/>
      <c r="NQY57" s="38"/>
      <c r="NQZ57" s="38"/>
      <c r="NRA57" s="38"/>
      <c r="NRB57" s="38"/>
      <c r="NRC57" s="38"/>
      <c r="NRD57" s="38"/>
      <c r="NRE57" s="38"/>
      <c r="NRF57" s="38"/>
      <c r="NRG57" s="38"/>
      <c r="NRH57" s="38"/>
      <c r="NRI57" s="38"/>
      <c r="NRJ57" s="38"/>
      <c r="NRK57" s="38"/>
      <c r="NRL57" s="38"/>
      <c r="NRM57" s="38"/>
      <c r="NRN57" s="38"/>
      <c r="NRO57" s="38"/>
      <c r="NRP57" s="38"/>
      <c r="NRQ57" s="38"/>
      <c r="NRR57" s="38"/>
      <c r="NRS57" s="38"/>
      <c r="NRT57" s="38"/>
      <c r="NRU57" s="38"/>
      <c r="NRV57" s="38"/>
      <c r="NRW57" s="38"/>
      <c r="NRX57" s="38"/>
      <c r="NRY57" s="38"/>
      <c r="NRZ57" s="38"/>
      <c r="NSA57" s="38"/>
      <c r="NSB57" s="38"/>
      <c r="NSC57" s="38"/>
      <c r="NSD57" s="38"/>
      <c r="NSE57" s="38"/>
      <c r="NSF57" s="38"/>
      <c r="NSG57" s="38"/>
      <c r="NSH57" s="38"/>
      <c r="NSI57" s="38"/>
      <c r="NSJ57" s="38"/>
      <c r="NSK57" s="38"/>
      <c r="NSL57" s="38"/>
      <c r="NSM57" s="38"/>
      <c r="NSN57" s="38"/>
      <c r="NSO57" s="38"/>
      <c r="NSP57" s="38"/>
      <c r="NSQ57" s="38"/>
      <c r="NSR57" s="38"/>
      <c r="NSS57" s="38"/>
      <c r="NST57" s="38"/>
      <c r="NSU57" s="38"/>
      <c r="NSV57" s="38"/>
      <c r="NSW57" s="38"/>
      <c r="NSX57" s="38"/>
      <c r="NSY57" s="38"/>
      <c r="NSZ57" s="38"/>
      <c r="NTA57" s="38"/>
      <c r="NTB57" s="38"/>
      <c r="NTC57" s="38"/>
      <c r="NTD57" s="38"/>
      <c r="NTE57" s="38"/>
      <c r="NTF57" s="38"/>
      <c r="NTG57" s="38"/>
      <c r="NTH57" s="38"/>
      <c r="NTI57" s="38"/>
      <c r="NTJ57" s="38"/>
      <c r="NTK57" s="38"/>
      <c r="NTL57" s="38"/>
      <c r="NTM57" s="38"/>
      <c r="NTN57" s="38"/>
      <c r="NTO57" s="38"/>
      <c r="NTP57" s="38"/>
      <c r="NTQ57" s="38"/>
      <c r="NTR57" s="38"/>
      <c r="NTS57" s="38"/>
      <c r="NTT57" s="38"/>
      <c r="NTU57" s="38"/>
      <c r="NTV57" s="38"/>
      <c r="NTW57" s="38"/>
      <c r="NTX57" s="38"/>
      <c r="NTY57" s="38"/>
      <c r="NTZ57" s="38"/>
      <c r="NUA57" s="38"/>
      <c r="NUB57" s="38"/>
      <c r="NUC57" s="38"/>
      <c r="NUD57" s="38"/>
      <c r="NUE57" s="38"/>
      <c r="NUF57" s="38"/>
      <c r="NUG57" s="38"/>
      <c r="NUH57" s="38"/>
      <c r="NUI57" s="38"/>
      <c r="NUJ57" s="38"/>
      <c r="NUK57" s="38"/>
      <c r="NUL57" s="38"/>
      <c r="NUM57" s="38"/>
      <c r="NUN57" s="38"/>
      <c r="NUO57" s="38"/>
      <c r="NUP57" s="38"/>
      <c r="NUQ57" s="38"/>
      <c r="NUR57" s="38"/>
      <c r="NUS57" s="38"/>
      <c r="NUT57" s="38"/>
      <c r="NUU57" s="38"/>
      <c r="NUV57" s="38"/>
      <c r="NUW57" s="38"/>
      <c r="NUX57" s="38"/>
      <c r="NUY57" s="38"/>
      <c r="NUZ57" s="38"/>
      <c r="NVA57" s="38"/>
      <c r="NVB57" s="38"/>
      <c r="NVC57" s="38"/>
      <c r="NVD57" s="38"/>
      <c r="NVE57" s="38"/>
      <c r="NVF57" s="38"/>
      <c r="NVG57" s="38"/>
      <c r="NVH57" s="38"/>
      <c r="NVI57" s="38"/>
      <c r="NVJ57" s="38"/>
      <c r="NVK57" s="38"/>
      <c r="NVL57" s="38"/>
      <c r="NVM57" s="38"/>
      <c r="NVN57" s="38"/>
      <c r="NVO57" s="38"/>
      <c r="NVP57" s="38"/>
      <c r="NVQ57" s="38"/>
      <c r="NVR57" s="38"/>
      <c r="NVS57" s="38"/>
      <c r="NVT57" s="38"/>
      <c r="NVU57" s="38"/>
      <c r="NVV57" s="38"/>
      <c r="NVW57" s="38"/>
      <c r="NVX57" s="38"/>
      <c r="NVY57" s="38"/>
      <c r="NVZ57" s="38"/>
      <c r="NWA57" s="38"/>
      <c r="NWB57" s="38"/>
      <c r="NWC57" s="38"/>
      <c r="NWD57" s="38"/>
      <c r="NWE57" s="38"/>
      <c r="NWF57" s="38"/>
      <c r="NWG57" s="38"/>
      <c r="NWH57" s="38"/>
      <c r="NWI57" s="38"/>
      <c r="NWJ57" s="38"/>
      <c r="NWK57" s="38"/>
      <c r="NWL57" s="38"/>
      <c r="NWM57" s="38"/>
      <c r="NWN57" s="38"/>
      <c r="NWO57" s="38"/>
      <c r="NWP57" s="38"/>
      <c r="NWQ57" s="38"/>
      <c r="NWR57" s="38"/>
      <c r="NWS57" s="38"/>
      <c r="NWT57" s="38"/>
      <c r="NWU57" s="38"/>
      <c r="NWV57" s="38"/>
      <c r="NWW57" s="38"/>
      <c r="NWX57" s="38"/>
      <c r="NWY57" s="38"/>
      <c r="NWZ57" s="38"/>
      <c r="NXA57" s="38"/>
      <c r="NXB57" s="38"/>
      <c r="NXC57" s="38"/>
      <c r="NXD57" s="38"/>
      <c r="NXE57" s="38"/>
      <c r="NXF57" s="38"/>
      <c r="NXG57" s="38"/>
      <c r="NXH57" s="38"/>
      <c r="NXI57" s="38"/>
      <c r="NXJ57" s="38"/>
      <c r="NXK57" s="38"/>
      <c r="NXL57" s="38"/>
      <c r="NXM57" s="38"/>
      <c r="NXN57" s="38"/>
      <c r="NXO57" s="38"/>
      <c r="NXP57" s="38"/>
      <c r="NXQ57" s="38"/>
      <c r="NXR57" s="38"/>
      <c r="NXS57" s="38"/>
      <c r="NXT57" s="38"/>
      <c r="NXU57" s="38"/>
      <c r="NXV57" s="38"/>
      <c r="NXW57" s="38"/>
      <c r="NXX57" s="38"/>
      <c r="NXY57" s="38"/>
      <c r="NXZ57" s="38"/>
      <c r="NYA57" s="38"/>
      <c r="NYB57" s="38"/>
      <c r="NYC57" s="38"/>
      <c r="NYD57" s="38"/>
      <c r="NYE57" s="38"/>
      <c r="NYF57" s="38"/>
      <c r="NYG57" s="38"/>
      <c r="NYH57" s="38"/>
      <c r="NYI57" s="38"/>
      <c r="NYJ57" s="38"/>
      <c r="NYK57" s="38"/>
      <c r="NYL57" s="38"/>
      <c r="NYM57" s="38"/>
      <c r="NYN57" s="38"/>
      <c r="NYO57" s="38"/>
      <c r="NYP57" s="38"/>
      <c r="NYQ57" s="38"/>
      <c r="NYR57" s="38"/>
      <c r="NYS57" s="38"/>
      <c r="NYT57" s="38"/>
      <c r="NYU57" s="38"/>
      <c r="NYV57" s="38"/>
      <c r="NYW57" s="38"/>
      <c r="NYX57" s="38"/>
      <c r="NYY57" s="38"/>
      <c r="NYZ57" s="38"/>
      <c r="NZA57" s="38"/>
      <c r="NZB57" s="38"/>
      <c r="NZC57" s="38"/>
      <c r="NZD57" s="38"/>
      <c r="NZE57" s="38"/>
      <c r="NZF57" s="38"/>
      <c r="NZG57" s="38"/>
      <c r="NZH57" s="38"/>
      <c r="NZI57" s="38"/>
      <c r="NZJ57" s="38"/>
      <c r="NZK57" s="38"/>
      <c r="NZL57" s="38"/>
      <c r="NZM57" s="38"/>
      <c r="NZN57" s="38"/>
      <c r="NZO57" s="38"/>
      <c r="NZP57" s="38"/>
      <c r="NZQ57" s="38"/>
      <c r="NZR57" s="38"/>
      <c r="NZS57" s="38"/>
      <c r="NZT57" s="38"/>
      <c r="NZU57" s="38"/>
      <c r="NZV57" s="38"/>
      <c r="NZW57" s="38"/>
      <c r="NZX57" s="38"/>
      <c r="NZY57" s="38"/>
      <c r="NZZ57" s="38"/>
      <c r="OAA57" s="38"/>
      <c r="OAB57" s="38"/>
      <c r="OAC57" s="38"/>
      <c r="OAD57" s="38"/>
      <c r="OAE57" s="38"/>
      <c r="OAF57" s="38"/>
      <c r="OAG57" s="38"/>
      <c r="OAH57" s="38"/>
      <c r="OAI57" s="38"/>
      <c r="OAJ57" s="38"/>
      <c r="OAK57" s="38"/>
      <c r="OAL57" s="38"/>
      <c r="OAM57" s="38"/>
      <c r="OAN57" s="38"/>
      <c r="OAO57" s="38"/>
      <c r="OAP57" s="38"/>
      <c r="OAQ57" s="38"/>
      <c r="OAR57" s="38"/>
      <c r="OAS57" s="38"/>
      <c r="OAT57" s="38"/>
      <c r="OAU57" s="38"/>
      <c r="OAV57" s="38"/>
      <c r="OAW57" s="38"/>
      <c r="OAX57" s="38"/>
      <c r="OAY57" s="38"/>
      <c r="OAZ57" s="38"/>
      <c r="OBA57" s="38"/>
      <c r="OBB57" s="38"/>
      <c r="OBC57" s="38"/>
      <c r="OBD57" s="38"/>
      <c r="OBE57" s="38"/>
      <c r="OBF57" s="38"/>
      <c r="OBG57" s="38"/>
      <c r="OBH57" s="38"/>
      <c r="OBI57" s="38"/>
      <c r="OBJ57" s="38"/>
      <c r="OBK57" s="38"/>
      <c r="OBL57" s="38"/>
      <c r="OBM57" s="38"/>
      <c r="OBN57" s="38"/>
      <c r="OBO57" s="38"/>
      <c r="OBP57" s="38"/>
      <c r="OBQ57" s="38"/>
      <c r="OBR57" s="38"/>
      <c r="OBS57" s="38"/>
      <c r="OBT57" s="38"/>
      <c r="OBU57" s="38"/>
      <c r="OBV57" s="38"/>
      <c r="OBW57" s="38"/>
      <c r="OBX57" s="38"/>
      <c r="OBY57" s="38"/>
      <c r="OBZ57" s="38"/>
      <c r="OCA57" s="38"/>
      <c r="OCB57" s="38"/>
      <c r="OCC57" s="38"/>
      <c r="OCD57" s="38"/>
      <c r="OCE57" s="38"/>
      <c r="OCF57" s="38"/>
      <c r="OCG57" s="38"/>
      <c r="OCH57" s="38"/>
      <c r="OCI57" s="38"/>
      <c r="OCJ57" s="38"/>
      <c r="OCK57" s="38"/>
      <c r="OCL57" s="38"/>
      <c r="OCM57" s="38"/>
      <c r="OCN57" s="38"/>
      <c r="OCO57" s="38"/>
      <c r="OCP57" s="38"/>
      <c r="OCQ57" s="38"/>
      <c r="OCR57" s="38"/>
      <c r="OCS57" s="38"/>
      <c r="OCT57" s="38"/>
      <c r="OCU57" s="38"/>
      <c r="OCV57" s="38"/>
      <c r="OCW57" s="38"/>
      <c r="OCX57" s="38"/>
      <c r="OCY57" s="38"/>
      <c r="OCZ57" s="38"/>
      <c r="ODA57" s="38"/>
      <c r="ODB57" s="38"/>
      <c r="ODC57" s="38"/>
      <c r="ODD57" s="38"/>
      <c r="ODE57" s="38"/>
      <c r="ODF57" s="38"/>
      <c r="ODG57" s="38"/>
      <c r="ODH57" s="38"/>
      <c r="ODI57" s="38"/>
      <c r="ODJ57" s="38"/>
      <c r="ODK57" s="38"/>
      <c r="ODL57" s="38"/>
      <c r="ODM57" s="38"/>
      <c r="ODN57" s="38"/>
      <c r="ODO57" s="38"/>
      <c r="ODP57" s="38"/>
      <c r="ODQ57" s="38"/>
      <c r="ODR57" s="38"/>
      <c r="ODS57" s="38"/>
      <c r="ODT57" s="38"/>
      <c r="ODU57" s="38"/>
      <c r="ODV57" s="38"/>
      <c r="ODW57" s="38"/>
      <c r="ODX57" s="38"/>
      <c r="ODY57" s="38"/>
      <c r="ODZ57" s="38"/>
      <c r="OEA57" s="38"/>
      <c r="OEB57" s="38"/>
      <c r="OEC57" s="38"/>
      <c r="OED57" s="38"/>
      <c r="OEE57" s="38"/>
      <c r="OEF57" s="38"/>
      <c r="OEG57" s="38"/>
      <c r="OEH57" s="38"/>
      <c r="OEI57" s="38"/>
      <c r="OEJ57" s="38"/>
      <c r="OEK57" s="38"/>
      <c r="OEL57" s="38"/>
      <c r="OEM57" s="38"/>
      <c r="OEN57" s="38"/>
      <c r="OEO57" s="38"/>
      <c r="OEP57" s="38"/>
      <c r="OEQ57" s="38"/>
      <c r="OER57" s="38"/>
      <c r="OES57" s="38"/>
      <c r="OET57" s="38"/>
      <c r="OEU57" s="38"/>
      <c r="OEV57" s="38"/>
      <c r="OEW57" s="38"/>
      <c r="OEX57" s="38"/>
      <c r="OEY57" s="38"/>
      <c r="OEZ57" s="38"/>
      <c r="OFA57" s="38"/>
      <c r="OFB57" s="38"/>
      <c r="OFC57" s="38"/>
      <c r="OFD57" s="38"/>
      <c r="OFE57" s="38"/>
      <c r="OFF57" s="38"/>
      <c r="OFG57" s="38"/>
      <c r="OFH57" s="38"/>
      <c r="OFI57" s="38"/>
      <c r="OFJ57" s="38"/>
      <c r="OFK57" s="38"/>
      <c r="OFL57" s="38"/>
      <c r="OFM57" s="38"/>
      <c r="OFN57" s="38"/>
      <c r="OFO57" s="38"/>
      <c r="OFP57" s="38"/>
      <c r="OFQ57" s="38"/>
      <c r="OFR57" s="38"/>
      <c r="OFS57" s="38"/>
      <c r="OFT57" s="38"/>
      <c r="OFU57" s="38"/>
      <c r="OFV57" s="38"/>
      <c r="OFW57" s="38"/>
      <c r="OFX57" s="38"/>
      <c r="OFY57" s="38"/>
      <c r="OFZ57" s="38"/>
      <c r="OGA57" s="38"/>
      <c r="OGB57" s="38"/>
      <c r="OGC57" s="38"/>
      <c r="OGD57" s="38"/>
      <c r="OGE57" s="38"/>
      <c r="OGF57" s="38"/>
      <c r="OGG57" s="38"/>
      <c r="OGH57" s="38"/>
      <c r="OGI57" s="38"/>
      <c r="OGJ57" s="38"/>
      <c r="OGK57" s="38"/>
      <c r="OGL57" s="38"/>
      <c r="OGM57" s="38"/>
      <c r="OGN57" s="38"/>
      <c r="OGO57" s="38"/>
      <c r="OGP57" s="38"/>
      <c r="OGQ57" s="38"/>
      <c r="OGR57" s="38"/>
      <c r="OGS57" s="38"/>
      <c r="OGT57" s="38"/>
      <c r="OGU57" s="38"/>
      <c r="OGV57" s="38"/>
      <c r="OGW57" s="38"/>
      <c r="OGX57" s="38"/>
      <c r="OGY57" s="38"/>
      <c r="OGZ57" s="38"/>
      <c r="OHA57" s="38"/>
      <c r="OHB57" s="38"/>
      <c r="OHC57" s="38"/>
      <c r="OHD57" s="38"/>
      <c r="OHE57" s="38"/>
      <c r="OHF57" s="38"/>
      <c r="OHG57" s="38"/>
      <c r="OHH57" s="38"/>
      <c r="OHI57" s="38"/>
      <c r="OHJ57" s="38"/>
      <c r="OHK57" s="38"/>
      <c r="OHL57" s="38"/>
      <c r="OHM57" s="38"/>
      <c r="OHN57" s="38"/>
      <c r="OHO57" s="38"/>
      <c r="OHP57" s="38"/>
      <c r="OHQ57" s="38"/>
      <c r="OHR57" s="38"/>
      <c r="OHS57" s="38"/>
      <c r="OHT57" s="38"/>
      <c r="OHU57" s="38"/>
      <c r="OHV57" s="38"/>
      <c r="OHW57" s="38"/>
      <c r="OHX57" s="38"/>
      <c r="OHY57" s="38"/>
      <c r="OHZ57" s="38"/>
      <c r="OIA57" s="38"/>
      <c r="OIB57" s="38"/>
      <c r="OIC57" s="38"/>
      <c r="OID57" s="38"/>
      <c r="OIE57" s="38"/>
      <c r="OIF57" s="38"/>
      <c r="OIG57" s="38"/>
      <c r="OIH57" s="38"/>
      <c r="OII57" s="38"/>
      <c r="OIJ57" s="38"/>
      <c r="OIK57" s="38"/>
      <c r="OIL57" s="38"/>
      <c r="OIM57" s="38"/>
      <c r="OIN57" s="38"/>
      <c r="OIO57" s="38"/>
      <c r="OIP57" s="38"/>
      <c r="OIQ57" s="38"/>
      <c r="OIR57" s="38"/>
      <c r="OIS57" s="38"/>
      <c r="OIT57" s="38"/>
      <c r="OIU57" s="38"/>
      <c r="OIV57" s="38"/>
      <c r="OIW57" s="38"/>
      <c r="OIX57" s="38"/>
      <c r="OIY57" s="38"/>
      <c r="OIZ57" s="38"/>
      <c r="OJA57" s="38"/>
      <c r="OJB57" s="38"/>
      <c r="OJC57" s="38"/>
      <c r="OJD57" s="38"/>
      <c r="OJE57" s="38"/>
      <c r="OJF57" s="38"/>
      <c r="OJG57" s="38"/>
      <c r="OJH57" s="38"/>
      <c r="OJI57" s="38"/>
      <c r="OJJ57" s="38"/>
      <c r="OJK57" s="38"/>
      <c r="OJL57" s="38"/>
      <c r="OJM57" s="38"/>
      <c r="OJN57" s="38"/>
      <c r="OJO57" s="38"/>
      <c r="OJP57" s="38"/>
      <c r="OJQ57" s="38"/>
      <c r="OJR57" s="38"/>
      <c r="OJS57" s="38"/>
      <c r="OJT57" s="38"/>
      <c r="OJU57" s="38"/>
      <c r="OJV57" s="38"/>
      <c r="OJW57" s="38"/>
      <c r="OJX57" s="38"/>
      <c r="OJY57" s="38"/>
      <c r="OJZ57" s="38"/>
      <c r="OKA57" s="38"/>
      <c r="OKB57" s="38"/>
      <c r="OKC57" s="38"/>
      <c r="OKD57" s="38"/>
      <c r="OKE57" s="38"/>
      <c r="OKF57" s="38"/>
      <c r="OKG57" s="38"/>
      <c r="OKH57" s="38"/>
      <c r="OKI57" s="38"/>
      <c r="OKJ57" s="38"/>
      <c r="OKK57" s="38"/>
      <c r="OKL57" s="38"/>
      <c r="OKM57" s="38"/>
      <c r="OKN57" s="38"/>
      <c r="OKO57" s="38"/>
      <c r="OKP57" s="38"/>
      <c r="OKQ57" s="38"/>
      <c r="OKR57" s="38"/>
      <c r="OKS57" s="38"/>
      <c r="OKT57" s="38"/>
      <c r="OKU57" s="38"/>
      <c r="OKV57" s="38"/>
      <c r="OKW57" s="38"/>
      <c r="OKX57" s="38"/>
      <c r="OKY57" s="38"/>
      <c r="OKZ57" s="38"/>
      <c r="OLA57" s="38"/>
      <c r="OLB57" s="38"/>
      <c r="OLC57" s="38"/>
      <c r="OLD57" s="38"/>
      <c r="OLE57" s="38"/>
      <c r="OLF57" s="38"/>
      <c r="OLG57" s="38"/>
      <c r="OLH57" s="38"/>
      <c r="OLI57" s="38"/>
      <c r="OLJ57" s="38"/>
      <c r="OLK57" s="38"/>
      <c r="OLL57" s="38"/>
      <c r="OLM57" s="38"/>
      <c r="OLN57" s="38"/>
      <c r="OLO57" s="38"/>
      <c r="OLP57" s="38"/>
      <c r="OLQ57" s="38"/>
      <c r="OLR57" s="38"/>
      <c r="OLS57" s="38"/>
      <c r="OLT57" s="38"/>
      <c r="OLU57" s="38"/>
      <c r="OLV57" s="38"/>
      <c r="OLW57" s="38"/>
      <c r="OLX57" s="38"/>
      <c r="OLY57" s="38"/>
      <c r="OLZ57" s="38"/>
      <c r="OMA57" s="38"/>
      <c r="OMB57" s="38"/>
      <c r="OMC57" s="38"/>
      <c r="OMD57" s="38"/>
      <c r="OME57" s="38"/>
      <c r="OMF57" s="38"/>
      <c r="OMG57" s="38"/>
      <c r="OMH57" s="38"/>
      <c r="OMI57" s="38"/>
      <c r="OMJ57" s="38"/>
      <c r="OMK57" s="38"/>
      <c r="OML57" s="38"/>
      <c r="OMM57" s="38"/>
      <c r="OMN57" s="38"/>
      <c r="OMO57" s="38"/>
      <c r="OMP57" s="38"/>
      <c r="OMQ57" s="38"/>
      <c r="OMR57" s="38"/>
      <c r="OMS57" s="38"/>
      <c r="OMT57" s="38"/>
      <c r="OMU57" s="38"/>
      <c r="OMV57" s="38"/>
      <c r="OMW57" s="38"/>
      <c r="OMX57" s="38"/>
      <c r="OMY57" s="38"/>
      <c r="OMZ57" s="38"/>
      <c r="ONA57" s="38"/>
      <c r="ONB57" s="38"/>
      <c r="ONC57" s="38"/>
      <c r="OND57" s="38"/>
      <c r="ONE57" s="38"/>
      <c r="ONF57" s="38"/>
      <c r="ONG57" s="38"/>
      <c r="ONH57" s="38"/>
      <c r="ONI57" s="38"/>
      <c r="ONJ57" s="38"/>
      <c r="ONK57" s="38"/>
      <c r="ONL57" s="38"/>
      <c r="ONM57" s="38"/>
      <c r="ONN57" s="38"/>
      <c r="ONO57" s="38"/>
      <c r="ONP57" s="38"/>
      <c r="ONQ57" s="38"/>
      <c r="ONR57" s="38"/>
      <c r="ONS57" s="38"/>
      <c r="ONT57" s="38"/>
      <c r="ONU57" s="38"/>
      <c r="ONV57" s="38"/>
      <c r="ONW57" s="38"/>
      <c r="ONX57" s="38"/>
      <c r="ONY57" s="38"/>
      <c r="ONZ57" s="38"/>
      <c r="OOA57" s="38"/>
      <c r="OOB57" s="38"/>
      <c r="OOC57" s="38"/>
      <c r="OOD57" s="38"/>
      <c r="OOE57" s="38"/>
      <c r="OOF57" s="38"/>
      <c r="OOG57" s="38"/>
      <c r="OOH57" s="38"/>
      <c r="OOI57" s="38"/>
      <c r="OOJ57" s="38"/>
      <c r="OOK57" s="38"/>
      <c r="OOL57" s="38"/>
      <c r="OOM57" s="38"/>
      <c r="OON57" s="38"/>
      <c r="OOO57" s="38"/>
      <c r="OOP57" s="38"/>
      <c r="OOQ57" s="38"/>
      <c r="OOR57" s="38"/>
      <c r="OOS57" s="38"/>
      <c r="OOT57" s="38"/>
      <c r="OOU57" s="38"/>
      <c r="OOV57" s="38"/>
      <c r="OOW57" s="38"/>
      <c r="OOX57" s="38"/>
      <c r="OOY57" s="38"/>
      <c r="OOZ57" s="38"/>
      <c r="OPA57" s="38"/>
      <c r="OPB57" s="38"/>
      <c r="OPC57" s="38"/>
      <c r="OPD57" s="38"/>
      <c r="OPE57" s="38"/>
      <c r="OPF57" s="38"/>
      <c r="OPG57" s="38"/>
      <c r="OPH57" s="38"/>
      <c r="OPI57" s="38"/>
      <c r="OPJ57" s="38"/>
      <c r="OPK57" s="38"/>
      <c r="OPL57" s="38"/>
      <c r="OPM57" s="38"/>
      <c r="OPN57" s="38"/>
      <c r="OPO57" s="38"/>
      <c r="OPP57" s="38"/>
      <c r="OPQ57" s="38"/>
      <c r="OPR57" s="38"/>
      <c r="OPS57" s="38"/>
      <c r="OPT57" s="38"/>
      <c r="OPU57" s="38"/>
      <c r="OPV57" s="38"/>
      <c r="OPW57" s="38"/>
      <c r="OPX57" s="38"/>
      <c r="OPY57" s="38"/>
      <c r="OPZ57" s="38"/>
      <c r="OQA57" s="38"/>
      <c r="OQB57" s="38"/>
      <c r="OQC57" s="38"/>
      <c r="OQD57" s="38"/>
      <c r="OQE57" s="38"/>
      <c r="OQF57" s="38"/>
      <c r="OQG57" s="38"/>
      <c r="OQH57" s="38"/>
      <c r="OQI57" s="38"/>
      <c r="OQJ57" s="38"/>
      <c r="OQK57" s="38"/>
      <c r="OQL57" s="38"/>
      <c r="OQM57" s="38"/>
      <c r="OQN57" s="38"/>
      <c r="OQO57" s="38"/>
      <c r="OQP57" s="38"/>
      <c r="OQQ57" s="38"/>
      <c r="OQR57" s="38"/>
      <c r="OQS57" s="38"/>
      <c r="OQT57" s="38"/>
      <c r="OQU57" s="38"/>
      <c r="OQV57" s="38"/>
      <c r="OQW57" s="38"/>
      <c r="OQX57" s="38"/>
      <c r="OQY57" s="38"/>
      <c r="OQZ57" s="38"/>
      <c r="ORA57" s="38"/>
      <c r="ORB57" s="38"/>
      <c r="ORC57" s="38"/>
      <c r="ORD57" s="38"/>
      <c r="ORE57" s="38"/>
      <c r="ORF57" s="38"/>
      <c r="ORG57" s="38"/>
      <c r="ORH57" s="38"/>
      <c r="ORI57" s="38"/>
      <c r="ORJ57" s="38"/>
      <c r="ORK57" s="38"/>
      <c r="ORL57" s="38"/>
      <c r="ORM57" s="38"/>
      <c r="ORN57" s="38"/>
      <c r="ORO57" s="38"/>
      <c r="ORP57" s="38"/>
      <c r="ORQ57" s="38"/>
      <c r="ORR57" s="38"/>
      <c r="ORS57" s="38"/>
      <c r="ORT57" s="38"/>
      <c r="ORU57" s="38"/>
      <c r="ORV57" s="38"/>
      <c r="ORW57" s="38"/>
      <c r="ORX57" s="38"/>
      <c r="ORY57" s="38"/>
      <c r="ORZ57" s="38"/>
      <c r="OSA57" s="38"/>
      <c r="OSB57" s="38"/>
      <c r="OSC57" s="38"/>
      <c r="OSD57" s="38"/>
      <c r="OSE57" s="38"/>
      <c r="OSF57" s="38"/>
      <c r="OSG57" s="38"/>
      <c r="OSH57" s="38"/>
      <c r="OSI57" s="38"/>
      <c r="OSJ57" s="38"/>
      <c r="OSK57" s="38"/>
      <c r="OSL57" s="38"/>
      <c r="OSM57" s="38"/>
      <c r="OSN57" s="38"/>
      <c r="OSO57" s="38"/>
      <c r="OSP57" s="38"/>
      <c r="OSQ57" s="38"/>
      <c r="OSR57" s="38"/>
      <c r="OSS57" s="38"/>
      <c r="OST57" s="38"/>
      <c r="OSU57" s="38"/>
      <c r="OSV57" s="38"/>
      <c r="OSW57" s="38"/>
      <c r="OSX57" s="38"/>
      <c r="OSY57" s="38"/>
      <c r="OSZ57" s="38"/>
      <c r="OTA57" s="38"/>
      <c r="OTB57" s="38"/>
      <c r="OTC57" s="38"/>
      <c r="OTD57" s="38"/>
      <c r="OTE57" s="38"/>
      <c r="OTF57" s="38"/>
      <c r="OTG57" s="38"/>
      <c r="OTH57" s="38"/>
      <c r="OTI57" s="38"/>
      <c r="OTJ57" s="38"/>
      <c r="OTK57" s="38"/>
      <c r="OTL57" s="38"/>
      <c r="OTM57" s="38"/>
      <c r="OTN57" s="38"/>
      <c r="OTO57" s="38"/>
      <c r="OTP57" s="38"/>
      <c r="OTQ57" s="38"/>
      <c r="OTR57" s="38"/>
      <c r="OTS57" s="38"/>
      <c r="OTT57" s="38"/>
      <c r="OTU57" s="38"/>
      <c r="OTV57" s="38"/>
      <c r="OTW57" s="38"/>
      <c r="OTX57" s="38"/>
      <c r="OTY57" s="38"/>
      <c r="OTZ57" s="38"/>
      <c r="OUA57" s="38"/>
      <c r="OUB57" s="38"/>
      <c r="OUC57" s="38"/>
      <c r="OUD57" s="38"/>
      <c r="OUE57" s="38"/>
      <c r="OUF57" s="38"/>
      <c r="OUG57" s="38"/>
      <c r="OUH57" s="38"/>
      <c r="OUI57" s="38"/>
      <c r="OUJ57" s="38"/>
      <c r="OUK57" s="38"/>
      <c r="OUL57" s="38"/>
      <c r="OUM57" s="38"/>
      <c r="OUN57" s="38"/>
      <c r="OUO57" s="38"/>
      <c r="OUP57" s="38"/>
      <c r="OUQ57" s="38"/>
      <c r="OUR57" s="38"/>
      <c r="OUS57" s="38"/>
      <c r="OUT57" s="38"/>
      <c r="OUU57" s="38"/>
      <c r="OUV57" s="38"/>
      <c r="OUW57" s="38"/>
      <c r="OUX57" s="38"/>
      <c r="OUY57" s="38"/>
      <c r="OUZ57" s="38"/>
      <c r="OVA57" s="38"/>
      <c r="OVB57" s="38"/>
      <c r="OVC57" s="38"/>
      <c r="OVD57" s="38"/>
      <c r="OVE57" s="38"/>
      <c r="OVF57" s="38"/>
      <c r="OVG57" s="38"/>
      <c r="OVH57" s="38"/>
      <c r="OVI57" s="38"/>
      <c r="OVJ57" s="38"/>
      <c r="OVK57" s="38"/>
      <c r="OVL57" s="38"/>
      <c r="OVM57" s="38"/>
      <c r="OVN57" s="38"/>
      <c r="OVO57" s="38"/>
      <c r="OVP57" s="38"/>
      <c r="OVQ57" s="38"/>
      <c r="OVR57" s="38"/>
      <c r="OVS57" s="38"/>
      <c r="OVT57" s="38"/>
      <c r="OVU57" s="38"/>
      <c r="OVV57" s="38"/>
      <c r="OVW57" s="38"/>
      <c r="OVX57" s="38"/>
      <c r="OVY57" s="38"/>
      <c r="OVZ57" s="38"/>
      <c r="OWA57" s="38"/>
      <c r="OWB57" s="38"/>
      <c r="OWC57" s="38"/>
      <c r="OWD57" s="38"/>
      <c r="OWE57" s="38"/>
      <c r="OWF57" s="38"/>
      <c r="OWG57" s="38"/>
      <c r="OWH57" s="38"/>
      <c r="OWI57" s="38"/>
      <c r="OWJ57" s="38"/>
      <c r="OWK57" s="38"/>
      <c r="OWL57" s="38"/>
      <c r="OWM57" s="38"/>
      <c r="OWN57" s="38"/>
      <c r="OWO57" s="38"/>
      <c r="OWP57" s="38"/>
      <c r="OWQ57" s="38"/>
      <c r="OWR57" s="38"/>
      <c r="OWS57" s="38"/>
      <c r="OWT57" s="38"/>
      <c r="OWU57" s="38"/>
      <c r="OWV57" s="38"/>
      <c r="OWW57" s="38"/>
      <c r="OWX57" s="38"/>
      <c r="OWY57" s="38"/>
      <c r="OWZ57" s="38"/>
      <c r="OXA57" s="38"/>
      <c r="OXB57" s="38"/>
      <c r="OXC57" s="38"/>
      <c r="OXD57" s="38"/>
      <c r="OXE57" s="38"/>
      <c r="OXF57" s="38"/>
      <c r="OXG57" s="38"/>
      <c r="OXH57" s="38"/>
      <c r="OXI57" s="38"/>
      <c r="OXJ57" s="38"/>
      <c r="OXK57" s="38"/>
      <c r="OXL57" s="38"/>
      <c r="OXM57" s="38"/>
      <c r="OXN57" s="38"/>
      <c r="OXO57" s="38"/>
      <c r="OXP57" s="38"/>
      <c r="OXQ57" s="38"/>
      <c r="OXR57" s="38"/>
      <c r="OXS57" s="38"/>
      <c r="OXT57" s="38"/>
      <c r="OXU57" s="38"/>
      <c r="OXV57" s="38"/>
      <c r="OXW57" s="38"/>
      <c r="OXX57" s="38"/>
      <c r="OXY57" s="38"/>
      <c r="OXZ57" s="38"/>
      <c r="OYA57" s="38"/>
      <c r="OYB57" s="38"/>
      <c r="OYC57" s="38"/>
      <c r="OYD57" s="38"/>
      <c r="OYE57" s="38"/>
      <c r="OYF57" s="38"/>
      <c r="OYG57" s="38"/>
      <c r="OYH57" s="38"/>
      <c r="OYI57" s="38"/>
      <c r="OYJ57" s="38"/>
      <c r="OYK57" s="38"/>
      <c r="OYL57" s="38"/>
      <c r="OYM57" s="38"/>
      <c r="OYN57" s="38"/>
      <c r="OYO57" s="38"/>
      <c r="OYP57" s="38"/>
      <c r="OYQ57" s="38"/>
      <c r="OYR57" s="38"/>
      <c r="OYS57" s="38"/>
      <c r="OYT57" s="38"/>
      <c r="OYU57" s="38"/>
      <c r="OYV57" s="38"/>
      <c r="OYW57" s="38"/>
      <c r="OYX57" s="38"/>
      <c r="OYY57" s="38"/>
      <c r="OYZ57" s="38"/>
      <c r="OZA57" s="38"/>
      <c r="OZB57" s="38"/>
      <c r="OZC57" s="38"/>
      <c r="OZD57" s="38"/>
      <c r="OZE57" s="38"/>
      <c r="OZF57" s="38"/>
      <c r="OZG57" s="38"/>
      <c r="OZH57" s="38"/>
      <c r="OZI57" s="38"/>
      <c r="OZJ57" s="38"/>
      <c r="OZK57" s="38"/>
      <c r="OZL57" s="38"/>
      <c r="OZM57" s="38"/>
      <c r="OZN57" s="38"/>
      <c r="OZO57" s="38"/>
      <c r="OZP57" s="38"/>
      <c r="OZQ57" s="38"/>
      <c r="OZR57" s="38"/>
      <c r="OZS57" s="38"/>
      <c r="OZT57" s="38"/>
      <c r="OZU57" s="38"/>
      <c r="OZV57" s="38"/>
      <c r="OZW57" s="38"/>
      <c r="OZX57" s="38"/>
      <c r="OZY57" s="38"/>
      <c r="OZZ57" s="38"/>
      <c r="PAA57" s="38"/>
      <c r="PAB57" s="38"/>
      <c r="PAC57" s="38"/>
      <c r="PAD57" s="38"/>
      <c r="PAE57" s="38"/>
      <c r="PAF57" s="38"/>
      <c r="PAG57" s="38"/>
      <c r="PAH57" s="38"/>
      <c r="PAI57" s="38"/>
      <c r="PAJ57" s="38"/>
      <c r="PAK57" s="38"/>
      <c r="PAL57" s="38"/>
      <c r="PAM57" s="38"/>
      <c r="PAN57" s="38"/>
      <c r="PAO57" s="38"/>
      <c r="PAP57" s="38"/>
      <c r="PAQ57" s="38"/>
      <c r="PAR57" s="38"/>
      <c r="PAS57" s="38"/>
      <c r="PAT57" s="38"/>
      <c r="PAU57" s="38"/>
      <c r="PAV57" s="38"/>
      <c r="PAW57" s="38"/>
      <c r="PAX57" s="38"/>
      <c r="PAY57" s="38"/>
      <c r="PAZ57" s="38"/>
      <c r="PBA57" s="38"/>
      <c r="PBB57" s="38"/>
      <c r="PBC57" s="38"/>
      <c r="PBD57" s="38"/>
      <c r="PBE57" s="38"/>
      <c r="PBF57" s="38"/>
      <c r="PBG57" s="38"/>
      <c r="PBH57" s="38"/>
      <c r="PBI57" s="38"/>
      <c r="PBJ57" s="38"/>
      <c r="PBK57" s="38"/>
      <c r="PBL57" s="38"/>
      <c r="PBM57" s="38"/>
      <c r="PBN57" s="38"/>
      <c r="PBO57" s="38"/>
      <c r="PBP57" s="38"/>
      <c r="PBQ57" s="38"/>
      <c r="PBR57" s="38"/>
      <c r="PBS57" s="38"/>
      <c r="PBT57" s="38"/>
      <c r="PBU57" s="38"/>
      <c r="PBV57" s="38"/>
      <c r="PBW57" s="38"/>
      <c r="PBX57" s="38"/>
      <c r="PBY57" s="38"/>
      <c r="PBZ57" s="38"/>
      <c r="PCA57" s="38"/>
      <c r="PCB57" s="38"/>
      <c r="PCC57" s="38"/>
      <c r="PCD57" s="38"/>
      <c r="PCE57" s="38"/>
      <c r="PCF57" s="38"/>
      <c r="PCG57" s="38"/>
      <c r="PCH57" s="38"/>
      <c r="PCI57" s="38"/>
      <c r="PCJ57" s="38"/>
      <c r="PCK57" s="38"/>
      <c r="PCL57" s="38"/>
      <c r="PCM57" s="38"/>
      <c r="PCN57" s="38"/>
      <c r="PCO57" s="38"/>
      <c r="PCP57" s="38"/>
      <c r="PCQ57" s="38"/>
      <c r="PCR57" s="38"/>
      <c r="PCS57" s="38"/>
      <c r="PCT57" s="38"/>
      <c r="PCU57" s="38"/>
      <c r="PCV57" s="38"/>
      <c r="PCW57" s="38"/>
      <c r="PCX57" s="38"/>
      <c r="PCY57" s="38"/>
      <c r="PCZ57" s="38"/>
      <c r="PDA57" s="38"/>
      <c r="PDB57" s="38"/>
      <c r="PDC57" s="38"/>
      <c r="PDD57" s="38"/>
      <c r="PDE57" s="38"/>
      <c r="PDF57" s="38"/>
      <c r="PDG57" s="38"/>
      <c r="PDH57" s="38"/>
      <c r="PDI57" s="38"/>
      <c r="PDJ57" s="38"/>
      <c r="PDK57" s="38"/>
      <c r="PDL57" s="38"/>
      <c r="PDM57" s="38"/>
      <c r="PDN57" s="38"/>
      <c r="PDO57" s="38"/>
      <c r="PDP57" s="38"/>
      <c r="PDQ57" s="38"/>
      <c r="PDR57" s="38"/>
      <c r="PDS57" s="38"/>
      <c r="PDT57" s="38"/>
      <c r="PDU57" s="38"/>
      <c r="PDV57" s="38"/>
      <c r="PDW57" s="38"/>
      <c r="PDX57" s="38"/>
      <c r="PDY57" s="38"/>
      <c r="PDZ57" s="38"/>
      <c r="PEA57" s="38"/>
      <c r="PEB57" s="38"/>
      <c r="PEC57" s="38"/>
      <c r="PED57" s="38"/>
      <c r="PEE57" s="38"/>
      <c r="PEF57" s="38"/>
      <c r="PEG57" s="38"/>
      <c r="PEH57" s="38"/>
      <c r="PEI57" s="38"/>
      <c r="PEJ57" s="38"/>
      <c r="PEK57" s="38"/>
      <c r="PEL57" s="38"/>
      <c r="PEM57" s="38"/>
      <c r="PEN57" s="38"/>
      <c r="PEO57" s="38"/>
      <c r="PEP57" s="38"/>
      <c r="PEQ57" s="38"/>
      <c r="PER57" s="38"/>
      <c r="PES57" s="38"/>
      <c r="PET57" s="38"/>
      <c r="PEU57" s="38"/>
      <c r="PEV57" s="38"/>
      <c r="PEW57" s="38"/>
      <c r="PEX57" s="38"/>
      <c r="PEY57" s="38"/>
      <c r="PEZ57" s="38"/>
      <c r="PFA57" s="38"/>
      <c r="PFB57" s="38"/>
      <c r="PFC57" s="38"/>
      <c r="PFD57" s="38"/>
      <c r="PFE57" s="38"/>
      <c r="PFF57" s="38"/>
      <c r="PFG57" s="38"/>
      <c r="PFH57" s="38"/>
      <c r="PFI57" s="38"/>
      <c r="PFJ57" s="38"/>
      <c r="PFK57" s="38"/>
      <c r="PFL57" s="38"/>
      <c r="PFM57" s="38"/>
      <c r="PFN57" s="38"/>
      <c r="PFO57" s="38"/>
      <c r="PFP57" s="38"/>
      <c r="PFQ57" s="38"/>
      <c r="PFR57" s="38"/>
      <c r="PFS57" s="38"/>
      <c r="PFT57" s="38"/>
      <c r="PFU57" s="38"/>
      <c r="PFV57" s="38"/>
      <c r="PFW57" s="38"/>
      <c r="PFX57" s="38"/>
      <c r="PFY57" s="38"/>
      <c r="PFZ57" s="38"/>
      <c r="PGA57" s="38"/>
      <c r="PGB57" s="38"/>
      <c r="PGC57" s="38"/>
      <c r="PGD57" s="38"/>
      <c r="PGE57" s="38"/>
      <c r="PGF57" s="38"/>
      <c r="PGG57" s="38"/>
      <c r="PGH57" s="38"/>
      <c r="PGI57" s="38"/>
      <c r="PGJ57" s="38"/>
      <c r="PGK57" s="38"/>
      <c r="PGL57" s="38"/>
      <c r="PGM57" s="38"/>
      <c r="PGN57" s="38"/>
      <c r="PGO57" s="38"/>
      <c r="PGP57" s="38"/>
      <c r="PGQ57" s="38"/>
      <c r="PGR57" s="38"/>
      <c r="PGS57" s="38"/>
      <c r="PGT57" s="38"/>
      <c r="PGU57" s="38"/>
      <c r="PGV57" s="38"/>
      <c r="PGW57" s="38"/>
      <c r="PGX57" s="38"/>
      <c r="PGY57" s="38"/>
      <c r="PGZ57" s="38"/>
      <c r="PHA57" s="38"/>
      <c r="PHB57" s="38"/>
      <c r="PHC57" s="38"/>
      <c r="PHD57" s="38"/>
      <c r="PHE57" s="38"/>
      <c r="PHF57" s="38"/>
      <c r="PHG57" s="38"/>
      <c r="PHH57" s="38"/>
      <c r="PHI57" s="38"/>
      <c r="PHJ57" s="38"/>
      <c r="PHK57" s="38"/>
      <c r="PHL57" s="38"/>
      <c r="PHM57" s="38"/>
      <c r="PHN57" s="38"/>
      <c r="PHO57" s="38"/>
      <c r="PHP57" s="38"/>
      <c r="PHQ57" s="38"/>
      <c r="PHR57" s="38"/>
      <c r="PHS57" s="38"/>
      <c r="PHT57" s="38"/>
      <c r="PHU57" s="38"/>
      <c r="PHV57" s="38"/>
      <c r="PHW57" s="38"/>
      <c r="PHX57" s="38"/>
      <c r="PHY57" s="38"/>
      <c r="PHZ57" s="38"/>
      <c r="PIA57" s="38"/>
      <c r="PIB57" s="38"/>
      <c r="PIC57" s="38"/>
      <c r="PID57" s="38"/>
      <c r="PIE57" s="38"/>
      <c r="PIF57" s="38"/>
      <c r="PIG57" s="38"/>
      <c r="PIH57" s="38"/>
      <c r="PII57" s="38"/>
      <c r="PIJ57" s="38"/>
      <c r="PIK57" s="38"/>
      <c r="PIL57" s="38"/>
      <c r="PIM57" s="38"/>
      <c r="PIN57" s="38"/>
      <c r="PIO57" s="38"/>
      <c r="PIP57" s="38"/>
      <c r="PIQ57" s="38"/>
      <c r="PIR57" s="38"/>
      <c r="PIS57" s="38"/>
      <c r="PIT57" s="38"/>
      <c r="PIU57" s="38"/>
      <c r="PIV57" s="38"/>
      <c r="PIW57" s="38"/>
      <c r="PIX57" s="38"/>
      <c r="PIY57" s="38"/>
      <c r="PIZ57" s="38"/>
      <c r="PJA57" s="38"/>
      <c r="PJB57" s="38"/>
      <c r="PJC57" s="38"/>
      <c r="PJD57" s="38"/>
      <c r="PJE57" s="38"/>
      <c r="PJF57" s="38"/>
      <c r="PJG57" s="38"/>
      <c r="PJH57" s="38"/>
      <c r="PJI57" s="38"/>
      <c r="PJJ57" s="38"/>
      <c r="PJK57" s="38"/>
      <c r="PJL57" s="38"/>
      <c r="PJM57" s="38"/>
      <c r="PJN57" s="38"/>
      <c r="PJO57" s="38"/>
      <c r="PJP57" s="38"/>
      <c r="PJQ57" s="38"/>
      <c r="PJR57" s="38"/>
      <c r="PJS57" s="38"/>
      <c r="PJT57" s="38"/>
      <c r="PJU57" s="38"/>
      <c r="PJV57" s="38"/>
      <c r="PJW57" s="38"/>
      <c r="PJX57" s="38"/>
      <c r="PJY57" s="38"/>
      <c r="PJZ57" s="38"/>
      <c r="PKA57" s="38"/>
      <c r="PKB57" s="38"/>
      <c r="PKC57" s="38"/>
      <c r="PKD57" s="38"/>
      <c r="PKE57" s="38"/>
      <c r="PKF57" s="38"/>
      <c r="PKG57" s="38"/>
      <c r="PKH57" s="38"/>
      <c r="PKI57" s="38"/>
      <c r="PKJ57" s="38"/>
      <c r="PKK57" s="38"/>
      <c r="PKL57" s="38"/>
      <c r="PKM57" s="38"/>
      <c r="PKN57" s="38"/>
      <c r="PKO57" s="38"/>
      <c r="PKP57" s="38"/>
      <c r="PKQ57" s="38"/>
      <c r="PKR57" s="38"/>
      <c r="PKS57" s="38"/>
      <c r="PKT57" s="38"/>
      <c r="PKU57" s="38"/>
      <c r="PKV57" s="38"/>
      <c r="PKW57" s="38"/>
      <c r="PKX57" s="38"/>
      <c r="PKY57" s="38"/>
      <c r="PKZ57" s="38"/>
      <c r="PLA57" s="38"/>
      <c r="PLB57" s="38"/>
      <c r="PLC57" s="38"/>
      <c r="PLD57" s="38"/>
      <c r="PLE57" s="38"/>
      <c r="PLF57" s="38"/>
      <c r="PLG57" s="38"/>
      <c r="PLH57" s="38"/>
      <c r="PLI57" s="38"/>
      <c r="PLJ57" s="38"/>
      <c r="PLK57" s="38"/>
      <c r="PLL57" s="38"/>
      <c r="PLM57" s="38"/>
      <c r="PLN57" s="38"/>
      <c r="PLO57" s="38"/>
      <c r="PLP57" s="38"/>
      <c r="PLQ57" s="38"/>
      <c r="PLR57" s="38"/>
      <c r="PLS57" s="38"/>
      <c r="PLT57" s="38"/>
      <c r="PLU57" s="38"/>
      <c r="PLV57" s="38"/>
      <c r="PLW57" s="38"/>
      <c r="PLX57" s="38"/>
      <c r="PLY57" s="38"/>
      <c r="PLZ57" s="38"/>
      <c r="PMA57" s="38"/>
      <c r="PMB57" s="38"/>
      <c r="PMC57" s="38"/>
      <c r="PMD57" s="38"/>
      <c r="PME57" s="38"/>
      <c r="PMF57" s="38"/>
      <c r="PMG57" s="38"/>
      <c r="PMH57" s="38"/>
      <c r="PMI57" s="38"/>
      <c r="PMJ57" s="38"/>
      <c r="PMK57" s="38"/>
      <c r="PML57" s="38"/>
      <c r="PMM57" s="38"/>
      <c r="PMN57" s="38"/>
      <c r="PMO57" s="38"/>
      <c r="PMP57" s="38"/>
      <c r="PMQ57" s="38"/>
      <c r="PMR57" s="38"/>
      <c r="PMS57" s="38"/>
      <c r="PMT57" s="38"/>
      <c r="PMU57" s="38"/>
      <c r="PMV57" s="38"/>
      <c r="PMW57" s="38"/>
      <c r="PMX57" s="38"/>
      <c r="PMY57" s="38"/>
      <c r="PMZ57" s="38"/>
      <c r="PNA57" s="38"/>
      <c r="PNB57" s="38"/>
      <c r="PNC57" s="38"/>
      <c r="PND57" s="38"/>
      <c r="PNE57" s="38"/>
      <c r="PNF57" s="38"/>
      <c r="PNG57" s="38"/>
      <c r="PNH57" s="38"/>
      <c r="PNI57" s="38"/>
      <c r="PNJ57" s="38"/>
      <c r="PNK57" s="38"/>
      <c r="PNL57" s="38"/>
      <c r="PNM57" s="38"/>
      <c r="PNN57" s="38"/>
      <c r="PNO57" s="38"/>
      <c r="PNP57" s="38"/>
      <c r="PNQ57" s="38"/>
      <c r="PNR57" s="38"/>
      <c r="PNS57" s="38"/>
      <c r="PNT57" s="38"/>
      <c r="PNU57" s="38"/>
      <c r="PNV57" s="38"/>
      <c r="PNW57" s="38"/>
      <c r="PNX57" s="38"/>
      <c r="PNY57" s="38"/>
      <c r="PNZ57" s="38"/>
      <c r="POA57" s="38"/>
      <c r="POB57" s="38"/>
      <c r="POC57" s="38"/>
      <c r="POD57" s="38"/>
      <c r="POE57" s="38"/>
      <c r="POF57" s="38"/>
      <c r="POG57" s="38"/>
      <c r="POH57" s="38"/>
      <c r="POI57" s="38"/>
      <c r="POJ57" s="38"/>
      <c r="POK57" s="38"/>
      <c r="POL57" s="38"/>
      <c r="POM57" s="38"/>
      <c r="PON57" s="38"/>
      <c r="POO57" s="38"/>
      <c r="POP57" s="38"/>
      <c r="POQ57" s="38"/>
      <c r="POR57" s="38"/>
      <c r="POS57" s="38"/>
      <c r="POT57" s="38"/>
      <c r="POU57" s="38"/>
      <c r="POV57" s="38"/>
      <c r="POW57" s="38"/>
      <c r="POX57" s="38"/>
      <c r="POY57" s="38"/>
      <c r="POZ57" s="38"/>
      <c r="PPA57" s="38"/>
      <c r="PPB57" s="38"/>
      <c r="PPC57" s="38"/>
      <c r="PPD57" s="38"/>
      <c r="PPE57" s="38"/>
      <c r="PPF57" s="38"/>
      <c r="PPG57" s="38"/>
      <c r="PPH57" s="38"/>
      <c r="PPI57" s="38"/>
      <c r="PPJ57" s="38"/>
      <c r="PPK57" s="38"/>
      <c r="PPL57" s="38"/>
      <c r="PPM57" s="38"/>
      <c r="PPN57" s="38"/>
      <c r="PPO57" s="38"/>
      <c r="PPP57" s="38"/>
      <c r="PPQ57" s="38"/>
      <c r="PPR57" s="38"/>
      <c r="PPS57" s="38"/>
      <c r="PPT57" s="38"/>
      <c r="PPU57" s="38"/>
      <c r="PPV57" s="38"/>
      <c r="PPW57" s="38"/>
      <c r="PPX57" s="38"/>
      <c r="PPY57" s="38"/>
      <c r="PPZ57" s="38"/>
      <c r="PQA57" s="38"/>
      <c r="PQB57" s="38"/>
      <c r="PQC57" s="38"/>
      <c r="PQD57" s="38"/>
      <c r="PQE57" s="38"/>
      <c r="PQF57" s="38"/>
      <c r="PQG57" s="38"/>
      <c r="PQH57" s="38"/>
      <c r="PQI57" s="38"/>
      <c r="PQJ57" s="38"/>
      <c r="PQK57" s="38"/>
      <c r="PQL57" s="38"/>
      <c r="PQM57" s="38"/>
      <c r="PQN57" s="38"/>
      <c r="PQO57" s="38"/>
      <c r="PQP57" s="38"/>
      <c r="PQQ57" s="38"/>
      <c r="PQR57" s="38"/>
      <c r="PQS57" s="38"/>
      <c r="PQT57" s="38"/>
      <c r="PQU57" s="38"/>
      <c r="PQV57" s="38"/>
      <c r="PQW57" s="38"/>
      <c r="PQX57" s="38"/>
      <c r="PQY57" s="38"/>
      <c r="PQZ57" s="38"/>
      <c r="PRA57" s="38"/>
      <c r="PRB57" s="38"/>
      <c r="PRC57" s="38"/>
      <c r="PRD57" s="38"/>
      <c r="PRE57" s="38"/>
      <c r="PRF57" s="38"/>
      <c r="PRG57" s="38"/>
      <c r="PRH57" s="38"/>
      <c r="PRI57" s="38"/>
      <c r="PRJ57" s="38"/>
      <c r="PRK57" s="38"/>
      <c r="PRL57" s="38"/>
      <c r="PRM57" s="38"/>
      <c r="PRN57" s="38"/>
      <c r="PRO57" s="38"/>
      <c r="PRP57" s="38"/>
      <c r="PRQ57" s="38"/>
      <c r="PRR57" s="38"/>
      <c r="PRS57" s="38"/>
      <c r="PRT57" s="38"/>
      <c r="PRU57" s="38"/>
      <c r="PRV57" s="38"/>
      <c r="PRW57" s="38"/>
      <c r="PRX57" s="38"/>
      <c r="PRY57" s="38"/>
      <c r="PRZ57" s="38"/>
      <c r="PSA57" s="38"/>
      <c r="PSB57" s="38"/>
      <c r="PSC57" s="38"/>
      <c r="PSD57" s="38"/>
      <c r="PSE57" s="38"/>
      <c r="PSF57" s="38"/>
      <c r="PSG57" s="38"/>
      <c r="PSH57" s="38"/>
      <c r="PSI57" s="38"/>
      <c r="PSJ57" s="38"/>
      <c r="PSK57" s="38"/>
      <c r="PSL57" s="38"/>
      <c r="PSM57" s="38"/>
      <c r="PSN57" s="38"/>
      <c r="PSO57" s="38"/>
      <c r="PSP57" s="38"/>
      <c r="PSQ57" s="38"/>
      <c r="PSR57" s="38"/>
      <c r="PSS57" s="38"/>
      <c r="PST57" s="38"/>
      <c r="PSU57" s="38"/>
      <c r="PSV57" s="38"/>
      <c r="PSW57" s="38"/>
      <c r="PSX57" s="38"/>
      <c r="PSY57" s="38"/>
      <c r="PSZ57" s="38"/>
      <c r="PTA57" s="38"/>
      <c r="PTB57" s="38"/>
      <c r="PTC57" s="38"/>
      <c r="PTD57" s="38"/>
      <c r="PTE57" s="38"/>
      <c r="PTF57" s="38"/>
      <c r="PTG57" s="38"/>
      <c r="PTH57" s="38"/>
      <c r="PTI57" s="38"/>
      <c r="PTJ57" s="38"/>
      <c r="PTK57" s="38"/>
      <c r="PTL57" s="38"/>
      <c r="PTM57" s="38"/>
      <c r="PTN57" s="38"/>
      <c r="PTO57" s="38"/>
      <c r="PTP57" s="38"/>
      <c r="PTQ57" s="38"/>
      <c r="PTR57" s="38"/>
      <c r="PTS57" s="38"/>
      <c r="PTT57" s="38"/>
      <c r="PTU57" s="38"/>
      <c r="PTV57" s="38"/>
      <c r="PTW57" s="38"/>
      <c r="PTX57" s="38"/>
      <c r="PTY57" s="38"/>
      <c r="PTZ57" s="38"/>
      <c r="PUA57" s="38"/>
      <c r="PUB57" s="38"/>
      <c r="PUC57" s="38"/>
      <c r="PUD57" s="38"/>
      <c r="PUE57" s="38"/>
      <c r="PUF57" s="38"/>
      <c r="PUG57" s="38"/>
      <c r="PUH57" s="38"/>
      <c r="PUI57" s="38"/>
      <c r="PUJ57" s="38"/>
      <c r="PUK57" s="38"/>
      <c r="PUL57" s="38"/>
      <c r="PUM57" s="38"/>
      <c r="PUN57" s="38"/>
      <c r="PUO57" s="38"/>
      <c r="PUP57" s="38"/>
      <c r="PUQ57" s="38"/>
      <c r="PUR57" s="38"/>
      <c r="PUS57" s="38"/>
      <c r="PUT57" s="38"/>
      <c r="PUU57" s="38"/>
      <c r="PUV57" s="38"/>
      <c r="PUW57" s="38"/>
      <c r="PUX57" s="38"/>
      <c r="PUY57" s="38"/>
      <c r="PUZ57" s="38"/>
      <c r="PVA57" s="38"/>
      <c r="PVB57" s="38"/>
      <c r="PVC57" s="38"/>
      <c r="PVD57" s="38"/>
      <c r="PVE57" s="38"/>
      <c r="PVF57" s="38"/>
      <c r="PVG57" s="38"/>
      <c r="PVH57" s="38"/>
      <c r="PVI57" s="38"/>
      <c r="PVJ57" s="38"/>
      <c r="PVK57" s="38"/>
      <c r="PVL57" s="38"/>
      <c r="PVM57" s="38"/>
      <c r="PVN57" s="38"/>
      <c r="PVO57" s="38"/>
      <c r="PVP57" s="38"/>
      <c r="PVQ57" s="38"/>
      <c r="PVR57" s="38"/>
      <c r="PVS57" s="38"/>
      <c r="PVT57" s="38"/>
      <c r="PVU57" s="38"/>
      <c r="PVV57" s="38"/>
      <c r="PVW57" s="38"/>
      <c r="PVX57" s="38"/>
      <c r="PVY57" s="38"/>
      <c r="PVZ57" s="38"/>
      <c r="PWA57" s="38"/>
      <c r="PWB57" s="38"/>
      <c r="PWC57" s="38"/>
      <c r="PWD57" s="38"/>
      <c r="PWE57" s="38"/>
      <c r="PWF57" s="38"/>
      <c r="PWG57" s="38"/>
      <c r="PWH57" s="38"/>
      <c r="PWI57" s="38"/>
      <c r="PWJ57" s="38"/>
      <c r="PWK57" s="38"/>
      <c r="PWL57" s="38"/>
      <c r="PWM57" s="38"/>
      <c r="PWN57" s="38"/>
      <c r="PWO57" s="38"/>
      <c r="PWP57" s="38"/>
      <c r="PWQ57" s="38"/>
      <c r="PWR57" s="38"/>
      <c r="PWS57" s="38"/>
      <c r="PWT57" s="38"/>
      <c r="PWU57" s="38"/>
      <c r="PWV57" s="38"/>
      <c r="PWW57" s="38"/>
      <c r="PWX57" s="38"/>
      <c r="PWY57" s="38"/>
      <c r="PWZ57" s="38"/>
      <c r="PXA57" s="38"/>
      <c r="PXB57" s="38"/>
      <c r="PXC57" s="38"/>
      <c r="PXD57" s="38"/>
      <c r="PXE57" s="38"/>
      <c r="PXF57" s="38"/>
      <c r="PXG57" s="38"/>
      <c r="PXH57" s="38"/>
      <c r="PXI57" s="38"/>
      <c r="PXJ57" s="38"/>
      <c r="PXK57" s="38"/>
      <c r="PXL57" s="38"/>
      <c r="PXM57" s="38"/>
      <c r="PXN57" s="38"/>
      <c r="PXO57" s="38"/>
      <c r="PXP57" s="38"/>
      <c r="PXQ57" s="38"/>
      <c r="PXR57" s="38"/>
      <c r="PXS57" s="38"/>
      <c r="PXT57" s="38"/>
      <c r="PXU57" s="38"/>
      <c r="PXV57" s="38"/>
      <c r="PXW57" s="38"/>
      <c r="PXX57" s="38"/>
      <c r="PXY57" s="38"/>
      <c r="PXZ57" s="38"/>
      <c r="PYA57" s="38"/>
      <c r="PYB57" s="38"/>
      <c r="PYC57" s="38"/>
      <c r="PYD57" s="38"/>
      <c r="PYE57" s="38"/>
      <c r="PYF57" s="38"/>
      <c r="PYG57" s="38"/>
      <c r="PYH57" s="38"/>
      <c r="PYI57" s="38"/>
      <c r="PYJ57" s="38"/>
      <c r="PYK57" s="38"/>
      <c r="PYL57" s="38"/>
      <c r="PYM57" s="38"/>
      <c r="PYN57" s="38"/>
      <c r="PYO57" s="38"/>
      <c r="PYP57" s="38"/>
      <c r="PYQ57" s="38"/>
      <c r="PYR57" s="38"/>
      <c r="PYS57" s="38"/>
      <c r="PYT57" s="38"/>
      <c r="PYU57" s="38"/>
      <c r="PYV57" s="38"/>
      <c r="PYW57" s="38"/>
      <c r="PYX57" s="38"/>
      <c r="PYY57" s="38"/>
      <c r="PYZ57" s="38"/>
      <c r="PZA57" s="38"/>
      <c r="PZB57" s="38"/>
      <c r="PZC57" s="38"/>
      <c r="PZD57" s="38"/>
      <c r="PZE57" s="38"/>
      <c r="PZF57" s="38"/>
      <c r="PZG57" s="38"/>
      <c r="PZH57" s="38"/>
      <c r="PZI57" s="38"/>
      <c r="PZJ57" s="38"/>
      <c r="PZK57" s="38"/>
      <c r="PZL57" s="38"/>
      <c r="PZM57" s="38"/>
      <c r="PZN57" s="38"/>
      <c r="PZO57" s="38"/>
      <c r="PZP57" s="38"/>
      <c r="PZQ57" s="38"/>
      <c r="PZR57" s="38"/>
      <c r="PZS57" s="38"/>
      <c r="PZT57" s="38"/>
      <c r="PZU57" s="38"/>
      <c r="PZV57" s="38"/>
      <c r="PZW57" s="38"/>
      <c r="PZX57" s="38"/>
      <c r="PZY57" s="38"/>
      <c r="PZZ57" s="38"/>
      <c r="QAA57" s="38"/>
      <c r="QAB57" s="38"/>
      <c r="QAC57" s="38"/>
      <c r="QAD57" s="38"/>
      <c r="QAE57" s="38"/>
      <c r="QAF57" s="38"/>
      <c r="QAG57" s="38"/>
      <c r="QAH57" s="38"/>
      <c r="QAI57" s="38"/>
      <c r="QAJ57" s="38"/>
      <c r="QAK57" s="38"/>
      <c r="QAL57" s="38"/>
      <c r="QAM57" s="38"/>
      <c r="QAN57" s="38"/>
      <c r="QAO57" s="38"/>
      <c r="QAP57" s="38"/>
      <c r="QAQ57" s="38"/>
      <c r="QAR57" s="38"/>
      <c r="QAS57" s="38"/>
      <c r="QAT57" s="38"/>
      <c r="QAU57" s="38"/>
      <c r="QAV57" s="38"/>
      <c r="QAW57" s="38"/>
      <c r="QAX57" s="38"/>
      <c r="QAY57" s="38"/>
      <c r="QAZ57" s="38"/>
      <c r="QBA57" s="38"/>
      <c r="QBB57" s="38"/>
      <c r="QBC57" s="38"/>
      <c r="QBD57" s="38"/>
      <c r="QBE57" s="38"/>
      <c r="QBF57" s="38"/>
      <c r="QBG57" s="38"/>
      <c r="QBH57" s="38"/>
      <c r="QBI57" s="38"/>
      <c r="QBJ57" s="38"/>
      <c r="QBK57" s="38"/>
      <c r="QBL57" s="38"/>
      <c r="QBM57" s="38"/>
      <c r="QBN57" s="38"/>
      <c r="QBO57" s="38"/>
      <c r="QBP57" s="38"/>
      <c r="QBQ57" s="38"/>
      <c r="QBR57" s="38"/>
      <c r="QBS57" s="38"/>
      <c r="QBT57" s="38"/>
      <c r="QBU57" s="38"/>
      <c r="QBV57" s="38"/>
      <c r="QBW57" s="38"/>
      <c r="QBX57" s="38"/>
      <c r="QBY57" s="38"/>
      <c r="QBZ57" s="38"/>
      <c r="QCA57" s="38"/>
      <c r="QCB57" s="38"/>
      <c r="QCC57" s="38"/>
      <c r="QCD57" s="38"/>
      <c r="QCE57" s="38"/>
      <c r="QCF57" s="38"/>
      <c r="QCG57" s="38"/>
      <c r="QCH57" s="38"/>
      <c r="QCI57" s="38"/>
      <c r="QCJ57" s="38"/>
      <c r="QCK57" s="38"/>
      <c r="QCL57" s="38"/>
      <c r="QCM57" s="38"/>
      <c r="QCN57" s="38"/>
      <c r="QCO57" s="38"/>
      <c r="QCP57" s="38"/>
      <c r="QCQ57" s="38"/>
      <c r="QCR57" s="38"/>
      <c r="QCS57" s="38"/>
      <c r="QCT57" s="38"/>
      <c r="QCU57" s="38"/>
      <c r="QCV57" s="38"/>
      <c r="QCW57" s="38"/>
      <c r="QCX57" s="38"/>
      <c r="QCY57" s="38"/>
      <c r="QCZ57" s="38"/>
      <c r="QDA57" s="38"/>
      <c r="QDB57" s="38"/>
      <c r="QDC57" s="38"/>
      <c r="QDD57" s="38"/>
      <c r="QDE57" s="38"/>
      <c r="QDF57" s="38"/>
      <c r="QDG57" s="38"/>
      <c r="QDH57" s="38"/>
      <c r="QDI57" s="38"/>
      <c r="QDJ57" s="38"/>
      <c r="QDK57" s="38"/>
      <c r="QDL57" s="38"/>
      <c r="QDM57" s="38"/>
      <c r="QDN57" s="38"/>
      <c r="QDO57" s="38"/>
      <c r="QDP57" s="38"/>
      <c r="QDQ57" s="38"/>
      <c r="QDR57" s="38"/>
      <c r="QDS57" s="38"/>
      <c r="QDT57" s="38"/>
      <c r="QDU57" s="38"/>
      <c r="QDV57" s="38"/>
      <c r="QDW57" s="38"/>
      <c r="QDX57" s="38"/>
      <c r="QDY57" s="38"/>
      <c r="QDZ57" s="38"/>
      <c r="QEA57" s="38"/>
      <c r="QEB57" s="38"/>
      <c r="QEC57" s="38"/>
      <c r="QED57" s="38"/>
      <c r="QEE57" s="38"/>
      <c r="QEF57" s="38"/>
      <c r="QEG57" s="38"/>
      <c r="QEH57" s="38"/>
      <c r="QEI57" s="38"/>
      <c r="QEJ57" s="38"/>
      <c r="QEK57" s="38"/>
      <c r="QEL57" s="38"/>
      <c r="QEM57" s="38"/>
      <c r="QEN57" s="38"/>
      <c r="QEO57" s="38"/>
      <c r="QEP57" s="38"/>
      <c r="QEQ57" s="38"/>
      <c r="QER57" s="38"/>
      <c r="QES57" s="38"/>
      <c r="QET57" s="38"/>
      <c r="QEU57" s="38"/>
      <c r="QEV57" s="38"/>
      <c r="QEW57" s="38"/>
      <c r="QEX57" s="38"/>
      <c r="QEY57" s="38"/>
      <c r="QEZ57" s="38"/>
      <c r="QFA57" s="38"/>
      <c r="QFB57" s="38"/>
      <c r="QFC57" s="38"/>
      <c r="QFD57" s="38"/>
      <c r="QFE57" s="38"/>
      <c r="QFF57" s="38"/>
      <c r="QFG57" s="38"/>
      <c r="QFH57" s="38"/>
      <c r="QFI57" s="38"/>
      <c r="QFJ57" s="38"/>
      <c r="QFK57" s="38"/>
      <c r="QFL57" s="38"/>
      <c r="QFM57" s="38"/>
      <c r="QFN57" s="38"/>
      <c r="QFO57" s="38"/>
      <c r="QFP57" s="38"/>
      <c r="QFQ57" s="38"/>
      <c r="QFR57" s="38"/>
      <c r="QFS57" s="38"/>
      <c r="QFT57" s="38"/>
      <c r="QFU57" s="38"/>
      <c r="QFV57" s="38"/>
      <c r="QFW57" s="38"/>
      <c r="QFX57" s="38"/>
      <c r="QFY57" s="38"/>
      <c r="QFZ57" s="38"/>
      <c r="QGA57" s="38"/>
      <c r="QGB57" s="38"/>
      <c r="QGC57" s="38"/>
      <c r="QGD57" s="38"/>
      <c r="QGE57" s="38"/>
      <c r="QGF57" s="38"/>
      <c r="QGG57" s="38"/>
      <c r="QGH57" s="38"/>
      <c r="QGI57" s="38"/>
      <c r="QGJ57" s="38"/>
      <c r="QGK57" s="38"/>
      <c r="QGL57" s="38"/>
      <c r="QGM57" s="38"/>
      <c r="QGN57" s="38"/>
      <c r="QGO57" s="38"/>
      <c r="QGP57" s="38"/>
      <c r="QGQ57" s="38"/>
      <c r="QGR57" s="38"/>
      <c r="QGS57" s="38"/>
      <c r="QGT57" s="38"/>
      <c r="QGU57" s="38"/>
      <c r="QGV57" s="38"/>
      <c r="QGW57" s="38"/>
      <c r="QGX57" s="38"/>
      <c r="QGY57" s="38"/>
      <c r="QGZ57" s="38"/>
      <c r="QHA57" s="38"/>
      <c r="QHB57" s="38"/>
      <c r="QHC57" s="38"/>
      <c r="QHD57" s="38"/>
      <c r="QHE57" s="38"/>
      <c r="QHF57" s="38"/>
      <c r="QHG57" s="38"/>
      <c r="QHH57" s="38"/>
      <c r="QHI57" s="38"/>
      <c r="QHJ57" s="38"/>
      <c r="QHK57" s="38"/>
      <c r="QHL57" s="38"/>
      <c r="QHM57" s="38"/>
      <c r="QHN57" s="38"/>
      <c r="QHO57" s="38"/>
      <c r="QHP57" s="38"/>
      <c r="QHQ57" s="38"/>
      <c r="QHR57" s="38"/>
      <c r="QHS57" s="38"/>
      <c r="QHT57" s="38"/>
      <c r="QHU57" s="38"/>
      <c r="QHV57" s="38"/>
      <c r="QHW57" s="38"/>
      <c r="QHX57" s="38"/>
      <c r="QHY57" s="38"/>
      <c r="QHZ57" s="38"/>
      <c r="QIA57" s="38"/>
      <c r="QIB57" s="38"/>
      <c r="QIC57" s="38"/>
      <c r="QID57" s="38"/>
      <c r="QIE57" s="38"/>
      <c r="QIF57" s="38"/>
      <c r="QIG57" s="38"/>
      <c r="QIH57" s="38"/>
      <c r="QII57" s="38"/>
      <c r="QIJ57" s="38"/>
      <c r="QIK57" s="38"/>
      <c r="QIL57" s="38"/>
      <c r="QIM57" s="38"/>
      <c r="QIN57" s="38"/>
      <c r="QIO57" s="38"/>
      <c r="QIP57" s="38"/>
      <c r="QIQ57" s="38"/>
      <c r="QIR57" s="38"/>
      <c r="QIS57" s="38"/>
      <c r="QIT57" s="38"/>
      <c r="QIU57" s="38"/>
      <c r="QIV57" s="38"/>
      <c r="QIW57" s="38"/>
      <c r="QIX57" s="38"/>
      <c r="QIY57" s="38"/>
      <c r="QIZ57" s="38"/>
      <c r="QJA57" s="38"/>
      <c r="QJB57" s="38"/>
      <c r="QJC57" s="38"/>
      <c r="QJD57" s="38"/>
      <c r="QJE57" s="38"/>
      <c r="QJF57" s="38"/>
      <c r="QJG57" s="38"/>
      <c r="QJH57" s="38"/>
      <c r="QJI57" s="38"/>
      <c r="QJJ57" s="38"/>
      <c r="QJK57" s="38"/>
      <c r="QJL57" s="38"/>
      <c r="QJM57" s="38"/>
      <c r="QJN57" s="38"/>
      <c r="QJO57" s="38"/>
      <c r="QJP57" s="38"/>
      <c r="QJQ57" s="38"/>
      <c r="QJR57" s="38"/>
      <c r="QJS57" s="38"/>
      <c r="QJT57" s="38"/>
      <c r="QJU57" s="38"/>
      <c r="QJV57" s="38"/>
      <c r="QJW57" s="38"/>
      <c r="QJX57" s="38"/>
      <c r="QJY57" s="38"/>
      <c r="QJZ57" s="38"/>
      <c r="QKA57" s="38"/>
      <c r="QKB57" s="38"/>
      <c r="QKC57" s="38"/>
      <c r="QKD57" s="38"/>
      <c r="QKE57" s="38"/>
      <c r="QKF57" s="38"/>
      <c r="QKG57" s="38"/>
      <c r="QKH57" s="38"/>
      <c r="QKI57" s="38"/>
      <c r="QKJ57" s="38"/>
      <c r="QKK57" s="38"/>
      <c r="QKL57" s="38"/>
      <c r="QKM57" s="38"/>
      <c r="QKN57" s="38"/>
      <c r="QKO57" s="38"/>
      <c r="QKP57" s="38"/>
      <c r="QKQ57" s="38"/>
      <c r="QKR57" s="38"/>
      <c r="QKS57" s="38"/>
      <c r="QKT57" s="38"/>
      <c r="QKU57" s="38"/>
      <c r="QKV57" s="38"/>
      <c r="QKW57" s="38"/>
      <c r="QKX57" s="38"/>
      <c r="QKY57" s="38"/>
      <c r="QKZ57" s="38"/>
      <c r="QLA57" s="38"/>
      <c r="QLB57" s="38"/>
      <c r="QLC57" s="38"/>
      <c r="QLD57" s="38"/>
      <c r="QLE57" s="38"/>
      <c r="QLF57" s="38"/>
      <c r="QLG57" s="38"/>
      <c r="QLH57" s="38"/>
      <c r="QLI57" s="38"/>
      <c r="QLJ57" s="38"/>
      <c r="QLK57" s="38"/>
      <c r="QLL57" s="38"/>
      <c r="QLM57" s="38"/>
      <c r="QLN57" s="38"/>
      <c r="QLO57" s="38"/>
      <c r="QLP57" s="38"/>
      <c r="QLQ57" s="38"/>
      <c r="QLR57" s="38"/>
      <c r="QLS57" s="38"/>
      <c r="QLT57" s="38"/>
      <c r="QLU57" s="38"/>
      <c r="QLV57" s="38"/>
      <c r="QLW57" s="38"/>
      <c r="QLX57" s="38"/>
      <c r="QLY57" s="38"/>
      <c r="QLZ57" s="38"/>
      <c r="QMA57" s="38"/>
      <c r="QMB57" s="38"/>
      <c r="QMC57" s="38"/>
      <c r="QMD57" s="38"/>
      <c r="QME57" s="38"/>
      <c r="QMF57" s="38"/>
      <c r="QMG57" s="38"/>
      <c r="QMH57" s="38"/>
      <c r="QMI57" s="38"/>
      <c r="QMJ57" s="38"/>
      <c r="QMK57" s="38"/>
      <c r="QML57" s="38"/>
      <c r="QMM57" s="38"/>
      <c r="QMN57" s="38"/>
      <c r="QMO57" s="38"/>
      <c r="QMP57" s="38"/>
      <c r="QMQ57" s="38"/>
      <c r="QMR57" s="38"/>
      <c r="QMS57" s="38"/>
      <c r="QMT57" s="38"/>
      <c r="QMU57" s="38"/>
      <c r="QMV57" s="38"/>
      <c r="QMW57" s="38"/>
      <c r="QMX57" s="38"/>
      <c r="QMY57" s="38"/>
      <c r="QMZ57" s="38"/>
      <c r="QNA57" s="38"/>
      <c r="QNB57" s="38"/>
      <c r="QNC57" s="38"/>
      <c r="QND57" s="38"/>
      <c r="QNE57" s="38"/>
      <c r="QNF57" s="38"/>
      <c r="QNG57" s="38"/>
      <c r="QNH57" s="38"/>
      <c r="QNI57" s="38"/>
      <c r="QNJ57" s="38"/>
      <c r="QNK57" s="38"/>
      <c r="QNL57" s="38"/>
      <c r="QNM57" s="38"/>
      <c r="QNN57" s="38"/>
      <c r="QNO57" s="38"/>
      <c r="QNP57" s="38"/>
      <c r="QNQ57" s="38"/>
      <c r="QNR57" s="38"/>
      <c r="QNS57" s="38"/>
      <c r="QNT57" s="38"/>
      <c r="QNU57" s="38"/>
      <c r="QNV57" s="38"/>
      <c r="QNW57" s="38"/>
      <c r="QNX57" s="38"/>
      <c r="QNY57" s="38"/>
      <c r="QNZ57" s="38"/>
      <c r="QOA57" s="38"/>
      <c r="QOB57" s="38"/>
      <c r="QOC57" s="38"/>
      <c r="QOD57" s="38"/>
      <c r="QOE57" s="38"/>
      <c r="QOF57" s="38"/>
      <c r="QOG57" s="38"/>
      <c r="QOH57" s="38"/>
      <c r="QOI57" s="38"/>
      <c r="QOJ57" s="38"/>
      <c r="QOK57" s="38"/>
      <c r="QOL57" s="38"/>
      <c r="QOM57" s="38"/>
      <c r="QON57" s="38"/>
      <c r="QOO57" s="38"/>
      <c r="QOP57" s="38"/>
      <c r="QOQ57" s="38"/>
      <c r="QOR57" s="38"/>
      <c r="QOS57" s="38"/>
      <c r="QOT57" s="38"/>
      <c r="QOU57" s="38"/>
      <c r="QOV57" s="38"/>
      <c r="QOW57" s="38"/>
      <c r="QOX57" s="38"/>
      <c r="QOY57" s="38"/>
      <c r="QOZ57" s="38"/>
      <c r="QPA57" s="38"/>
      <c r="QPB57" s="38"/>
      <c r="QPC57" s="38"/>
      <c r="QPD57" s="38"/>
      <c r="QPE57" s="38"/>
      <c r="QPF57" s="38"/>
      <c r="QPG57" s="38"/>
      <c r="QPH57" s="38"/>
      <c r="QPI57" s="38"/>
      <c r="QPJ57" s="38"/>
      <c r="QPK57" s="38"/>
      <c r="QPL57" s="38"/>
      <c r="QPM57" s="38"/>
      <c r="QPN57" s="38"/>
      <c r="QPO57" s="38"/>
      <c r="QPP57" s="38"/>
      <c r="QPQ57" s="38"/>
      <c r="QPR57" s="38"/>
      <c r="QPS57" s="38"/>
      <c r="QPT57" s="38"/>
      <c r="QPU57" s="38"/>
      <c r="QPV57" s="38"/>
      <c r="QPW57" s="38"/>
      <c r="QPX57" s="38"/>
      <c r="QPY57" s="38"/>
      <c r="QPZ57" s="38"/>
      <c r="QQA57" s="38"/>
      <c r="QQB57" s="38"/>
      <c r="QQC57" s="38"/>
      <c r="QQD57" s="38"/>
      <c r="QQE57" s="38"/>
      <c r="QQF57" s="38"/>
      <c r="QQG57" s="38"/>
      <c r="QQH57" s="38"/>
      <c r="QQI57" s="38"/>
      <c r="QQJ57" s="38"/>
      <c r="QQK57" s="38"/>
      <c r="QQL57" s="38"/>
      <c r="QQM57" s="38"/>
      <c r="QQN57" s="38"/>
      <c r="QQO57" s="38"/>
      <c r="QQP57" s="38"/>
      <c r="QQQ57" s="38"/>
      <c r="QQR57" s="38"/>
      <c r="QQS57" s="38"/>
      <c r="QQT57" s="38"/>
      <c r="QQU57" s="38"/>
      <c r="QQV57" s="38"/>
      <c r="QQW57" s="38"/>
      <c r="QQX57" s="38"/>
      <c r="QQY57" s="38"/>
      <c r="QQZ57" s="38"/>
      <c r="QRA57" s="38"/>
      <c r="QRB57" s="38"/>
      <c r="QRC57" s="38"/>
      <c r="QRD57" s="38"/>
      <c r="QRE57" s="38"/>
      <c r="QRF57" s="38"/>
      <c r="QRG57" s="38"/>
      <c r="QRH57" s="38"/>
      <c r="QRI57" s="38"/>
      <c r="QRJ57" s="38"/>
      <c r="QRK57" s="38"/>
      <c r="QRL57" s="38"/>
      <c r="QRM57" s="38"/>
      <c r="QRN57" s="38"/>
      <c r="QRO57" s="38"/>
      <c r="QRP57" s="38"/>
      <c r="QRQ57" s="38"/>
      <c r="QRR57" s="38"/>
      <c r="QRS57" s="38"/>
      <c r="QRT57" s="38"/>
      <c r="QRU57" s="38"/>
      <c r="QRV57" s="38"/>
      <c r="QRW57" s="38"/>
      <c r="QRX57" s="38"/>
      <c r="QRY57" s="38"/>
      <c r="QRZ57" s="38"/>
      <c r="QSA57" s="38"/>
      <c r="QSB57" s="38"/>
      <c r="QSC57" s="38"/>
      <c r="QSD57" s="38"/>
      <c r="QSE57" s="38"/>
      <c r="QSF57" s="38"/>
      <c r="QSG57" s="38"/>
      <c r="QSH57" s="38"/>
      <c r="QSI57" s="38"/>
      <c r="QSJ57" s="38"/>
      <c r="QSK57" s="38"/>
      <c r="QSL57" s="38"/>
      <c r="QSM57" s="38"/>
      <c r="QSN57" s="38"/>
      <c r="QSO57" s="38"/>
      <c r="QSP57" s="38"/>
      <c r="QSQ57" s="38"/>
      <c r="QSR57" s="38"/>
      <c r="QSS57" s="38"/>
      <c r="QST57" s="38"/>
      <c r="QSU57" s="38"/>
      <c r="QSV57" s="38"/>
      <c r="QSW57" s="38"/>
      <c r="QSX57" s="38"/>
      <c r="QSY57" s="38"/>
      <c r="QSZ57" s="38"/>
      <c r="QTA57" s="38"/>
      <c r="QTB57" s="38"/>
      <c r="QTC57" s="38"/>
      <c r="QTD57" s="38"/>
      <c r="QTE57" s="38"/>
      <c r="QTF57" s="38"/>
      <c r="QTG57" s="38"/>
      <c r="QTH57" s="38"/>
      <c r="QTI57" s="38"/>
      <c r="QTJ57" s="38"/>
      <c r="QTK57" s="38"/>
      <c r="QTL57" s="38"/>
      <c r="QTM57" s="38"/>
      <c r="QTN57" s="38"/>
      <c r="QTO57" s="38"/>
      <c r="QTP57" s="38"/>
      <c r="QTQ57" s="38"/>
      <c r="QTR57" s="38"/>
      <c r="QTS57" s="38"/>
      <c r="QTT57" s="38"/>
      <c r="QTU57" s="38"/>
      <c r="QTV57" s="38"/>
      <c r="QTW57" s="38"/>
      <c r="QTX57" s="38"/>
      <c r="QTY57" s="38"/>
      <c r="QTZ57" s="38"/>
      <c r="QUA57" s="38"/>
      <c r="QUB57" s="38"/>
      <c r="QUC57" s="38"/>
      <c r="QUD57" s="38"/>
      <c r="QUE57" s="38"/>
      <c r="QUF57" s="38"/>
      <c r="QUG57" s="38"/>
      <c r="QUH57" s="38"/>
      <c r="QUI57" s="38"/>
      <c r="QUJ57" s="38"/>
      <c r="QUK57" s="38"/>
      <c r="QUL57" s="38"/>
      <c r="QUM57" s="38"/>
      <c r="QUN57" s="38"/>
      <c r="QUO57" s="38"/>
      <c r="QUP57" s="38"/>
      <c r="QUQ57" s="38"/>
      <c r="QUR57" s="38"/>
      <c r="QUS57" s="38"/>
      <c r="QUT57" s="38"/>
      <c r="QUU57" s="38"/>
      <c r="QUV57" s="38"/>
      <c r="QUW57" s="38"/>
      <c r="QUX57" s="38"/>
      <c r="QUY57" s="38"/>
      <c r="QUZ57" s="38"/>
      <c r="QVA57" s="38"/>
      <c r="QVB57" s="38"/>
      <c r="QVC57" s="38"/>
      <c r="QVD57" s="38"/>
      <c r="QVE57" s="38"/>
      <c r="QVF57" s="38"/>
      <c r="QVG57" s="38"/>
      <c r="QVH57" s="38"/>
      <c r="QVI57" s="38"/>
      <c r="QVJ57" s="38"/>
      <c r="QVK57" s="38"/>
      <c r="QVL57" s="38"/>
      <c r="QVM57" s="38"/>
      <c r="QVN57" s="38"/>
      <c r="QVO57" s="38"/>
      <c r="QVP57" s="38"/>
      <c r="QVQ57" s="38"/>
      <c r="QVR57" s="38"/>
      <c r="QVS57" s="38"/>
      <c r="QVT57" s="38"/>
      <c r="QVU57" s="38"/>
      <c r="QVV57" s="38"/>
      <c r="QVW57" s="38"/>
      <c r="QVX57" s="38"/>
      <c r="QVY57" s="38"/>
      <c r="QVZ57" s="38"/>
      <c r="QWA57" s="38"/>
      <c r="QWB57" s="38"/>
      <c r="QWC57" s="38"/>
      <c r="QWD57" s="38"/>
      <c r="QWE57" s="38"/>
      <c r="QWF57" s="38"/>
      <c r="QWG57" s="38"/>
      <c r="QWH57" s="38"/>
      <c r="QWI57" s="38"/>
      <c r="QWJ57" s="38"/>
      <c r="QWK57" s="38"/>
      <c r="QWL57" s="38"/>
      <c r="QWM57" s="38"/>
      <c r="QWN57" s="38"/>
      <c r="QWO57" s="38"/>
      <c r="QWP57" s="38"/>
      <c r="QWQ57" s="38"/>
      <c r="QWR57" s="38"/>
      <c r="QWS57" s="38"/>
      <c r="QWT57" s="38"/>
      <c r="QWU57" s="38"/>
      <c r="QWV57" s="38"/>
      <c r="QWW57" s="38"/>
      <c r="QWX57" s="38"/>
      <c r="QWY57" s="38"/>
      <c r="QWZ57" s="38"/>
      <c r="QXA57" s="38"/>
      <c r="QXB57" s="38"/>
      <c r="QXC57" s="38"/>
      <c r="QXD57" s="38"/>
      <c r="QXE57" s="38"/>
      <c r="QXF57" s="38"/>
      <c r="QXG57" s="38"/>
      <c r="QXH57" s="38"/>
      <c r="QXI57" s="38"/>
      <c r="QXJ57" s="38"/>
      <c r="QXK57" s="38"/>
      <c r="QXL57" s="38"/>
      <c r="QXM57" s="38"/>
      <c r="QXN57" s="38"/>
      <c r="QXO57" s="38"/>
      <c r="QXP57" s="38"/>
      <c r="QXQ57" s="38"/>
      <c r="QXR57" s="38"/>
      <c r="QXS57" s="38"/>
      <c r="QXT57" s="38"/>
      <c r="QXU57" s="38"/>
      <c r="QXV57" s="38"/>
      <c r="QXW57" s="38"/>
      <c r="QXX57" s="38"/>
      <c r="QXY57" s="38"/>
      <c r="QXZ57" s="38"/>
      <c r="QYA57" s="38"/>
      <c r="QYB57" s="38"/>
      <c r="QYC57" s="38"/>
      <c r="QYD57" s="38"/>
      <c r="QYE57" s="38"/>
      <c r="QYF57" s="38"/>
      <c r="QYG57" s="38"/>
      <c r="QYH57" s="38"/>
      <c r="QYI57" s="38"/>
      <c r="QYJ57" s="38"/>
      <c r="QYK57" s="38"/>
      <c r="QYL57" s="38"/>
      <c r="QYM57" s="38"/>
      <c r="QYN57" s="38"/>
      <c r="QYO57" s="38"/>
      <c r="QYP57" s="38"/>
      <c r="QYQ57" s="38"/>
      <c r="QYR57" s="38"/>
      <c r="QYS57" s="38"/>
      <c r="QYT57" s="38"/>
      <c r="QYU57" s="38"/>
      <c r="QYV57" s="38"/>
      <c r="QYW57" s="38"/>
      <c r="QYX57" s="38"/>
      <c r="QYY57" s="38"/>
      <c r="QYZ57" s="38"/>
      <c r="QZA57" s="38"/>
      <c r="QZB57" s="38"/>
      <c r="QZC57" s="38"/>
      <c r="QZD57" s="38"/>
      <c r="QZE57" s="38"/>
      <c r="QZF57" s="38"/>
      <c r="QZG57" s="38"/>
      <c r="QZH57" s="38"/>
      <c r="QZI57" s="38"/>
      <c r="QZJ57" s="38"/>
      <c r="QZK57" s="38"/>
      <c r="QZL57" s="38"/>
      <c r="QZM57" s="38"/>
      <c r="QZN57" s="38"/>
      <c r="QZO57" s="38"/>
      <c r="QZP57" s="38"/>
      <c r="QZQ57" s="38"/>
      <c r="QZR57" s="38"/>
      <c r="QZS57" s="38"/>
      <c r="QZT57" s="38"/>
      <c r="QZU57" s="38"/>
      <c r="QZV57" s="38"/>
      <c r="QZW57" s="38"/>
      <c r="QZX57" s="38"/>
      <c r="QZY57" s="38"/>
      <c r="QZZ57" s="38"/>
      <c r="RAA57" s="38"/>
      <c r="RAB57" s="38"/>
      <c r="RAC57" s="38"/>
      <c r="RAD57" s="38"/>
      <c r="RAE57" s="38"/>
      <c r="RAF57" s="38"/>
      <c r="RAG57" s="38"/>
      <c r="RAH57" s="38"/>
      <c r="RAI57" s="38"/>
      <c r="RAJ57" s="38"/>
      <c r="RAK57" s="38"/>
      <c r="RAL57" s="38"/>
      <c r="RAM57" s="38"/>
      <c r="RAN57" s="38"/>
      <c r="RAO57" s="38"/>
      <c r="RAP57" s="38"/>
      <c r="RAQ57" s="38"/>
      <c r="RAR57" s="38"/>
      <c r="RAS57" s="38"/>
      <c r="RAT57" s="38"/>
      <c r="RAU57" s="38"/>
      <c r="RAV57" s="38"/>
      <c r="RAW57" s="38"/>
      <c r="RAX57" s="38"/>
      <c r="RAY57" s="38"/>
      <c r="RAZ57" s="38"/>
      <c r="RBA57" s="38"/>
      <c r="RBB57" s="38"/>
      <c r="RBC57" s="38"/>
      <c r="RBD57" s="38"/>
      <c r="RBE57" s="38"/>
      <c r="RBF57" s="38"/>
      <c r="RBG57" s="38"/>
      <c r="RBH57" s="38"/>
      <c r="RBI57" s="38"/>
      <c r="RBJ57" s="38"/>
      <c r="RBK57" s="38"/>
      <c r="RBL57" s="38"/>
      <c r="RBM57" s="38"/>
      <c r="RBN57" s="38"/>
      <c r="RBO57" s="38"/>
      <c r="RBP57" s="38"/>
      <c r="RBQ57" s="38"/>
      <c r="RBR57" s="38"/>
      <c r="RBS57" s="38"/>
      <c r="RBT57" s="38"/>
      <c r="RBU57" s="38"/>
      <c r="RBV57" s="38"/>
      <c r="RBW57" s="38"/>
      <c r="RBX57" s="38"/>
      <c r="RBY57" s="38"/>
      <c r="RBZ57" s="38"/>
      <c r="RCA57" s="38"/>
      <c r="RCB57" s="38"/>
      <c r="RCC57" s="38"/>
      <c r="RCD57" s="38"/>
      <c r="RCE57" s="38"/>
      <c r="RCF57" s="38"/>
      <c r="RCG57" s="38"/>
      <c r="RCH57" s="38"/>
      <c r="RCI57" s="38"/>
      <c r="RCJ57" s="38"/>
      <c r="RCK57" s="38"/>
      <c r="RCL57" s="38"/>
      <c r="RCM57" s="38"/>
      <c r="RCN57" s="38"/>
      <c r="RCO57" s="38"/>
      <c r="RCP57" s="38"/>
      <c r="RCQ57" s="38"/>
      <c r="RCR57" s="38"/>
      <c r="RCS57" s="38"/>
      <c r="RCT57" s="38"/>
      <c r="RCU57" s="38"/>
      <c r="RCV57" s="38"/>
      <c r="RCW57" s="38"/>
      <c r="RCX57" s="38"/>
      <c r="RCY57" s="38"/>
      <c r="RCZ57" s="38"/>
      <c r="RDA57" s="38"/>
      <c r="RDB57" s="38"/>
      <c r="RDC57" s="38"/>
      <c r="RDD57" s="38"/>
      <c r="RDE57" s="38"/>
      <c r="RDF57" s="38"/>
      <c r="RDG57" s="38"/>
      <c r="RDH57" s="38"/>
      <c r="RDI57" s="38"/>
      <c r="RDJ57" s="38"/>
      <c r="RDK57" s="38"/>
      <c r="RDL57" s="38"/>
      <c r="RDM57" s="38"/>
      <c r="RDN57" s="38"/>
      <c r="RDO57" s="38"/>
      <c r="RDP57" s="38"/>
      <c r="RDQ57" s="38"/>
      <c r="RDR57" s="38"/>
      <c r="RDS57" s="38"/>
      <c r="RDT57" s="38"/>
      <c r="RDU57" s="38"/>
      <c r="RDV57" s="38"/>
      <c r="RDW57" s="38"/>
      <c r="RDX57" s="38"/>
      <c r="RDY57" s="38"/>
      <c r="RDZ57" s="38"/>
      <c r="REA57" s="38"/>
      <c r="REB57" s="38"/>
      <c r="REC57" s="38"/>
      <c r="RED57" s="38"/>
      <c r="REE57" s="38"/>
      <c r="REF57" s="38"/>
      <c r="REG57" s="38"/>
      <c r="REH57" s="38"/>
      <c r="REI57" s="38"/>
      <c r="REJ57" s="38"/>
      <c r="REK57" s="38"/>
      <c r="REL57" s="38"/>
      <c r="REM57" s="38"/>
      <c r="REN57" s="38"/>
      <c r="REO57" s="38"/>
      <c r="REP57" s="38"/>
      <c r="REQ57" s="38"/>
      <c r="RER57" s="38"/>
      <c r="RES57" s="38"/>
      <c r="RET57" s="38"/>
      <c r="REU57" s="38"/>
      <c r="REV57" s="38"/>
      <c r="REW57" s="38"/>
      <c r="REX57" s="38"/>
      <c r="REY57" s="38"/>
      <c r="REZ57" s="38"/>
      <c r="RFA57" s="38"/>
      <c r="RFB57" s="38"/>
      <c r="RFC57" s="38"/>
      <c r="RFD57" s="38"/>
      <c r="RFE57" s="38"/>
      <c r="RFF57" s="38"/>
      <c r="RFG57" s="38"/>
      <c r="RFH57" s="38"/>
      <c r="RFI57" s="38"/>
      <c r="RFJ57" s="38"/>
      <c r="RFK57" s="38"/>
      <c r="RFL57" s="38"/>
      <c r="RFM57" s="38"/>
      <c r="RFN57" s="38"/>
      <c r="RFO57" s="38"/>
      <c r="RFP57" s="38"/>
      <c r="RFQ57" s="38"/>
      <c r="RFR57" s="38"/>
      <c r="RFS57" s="38"/>
      <c r="RFT57" s="38"/>
      <c r="RFU57" s="38"/>
      <c r="RFV57" s="38"/>
      <c r="RFW57" s="38"/>
      <c r="RFX57" s="38"/>
      <c r="RFY57" s="38"/>
      <c r="RFZ57" s="38"/>
      <c r="RGA57" s="38"/>
      <c r="RGB57" s="38"/>
      <c r="RGC57" s="38"/>
      <c r="RGD57" s="38"/>
      <c r="RGE57" s="38"/>
      <c r="RGF57" s="38"/>
      <c r="RGG57" s="38"/>
      <c r="RGH57" s="38"/>
      <c r="RGI57" s="38"/>
      <c r="RGJ57" s="38"/>
      <c r="RGK57" s="38"/>
      <c r="RGL57" s="38"/>
      <c r="RGM57" s="38"/>
      <c r="RGN57" s="38"/>
      <c r="RGO57" s="38"/>
      <c r="RGP57" s="38"/>
      <c r="RGQ57" s="38"/>
      <c r="RGR57" s="38"/>
      <c r="RGS57" s="38"/>
      <c r="RGT57" s="38"/>
      <c r="RGU57" s="38"/>
      <c r="RGV57" s="38"/>
      <c r="RGW57" s="38"/>
      <c r="RGX57" s="38"/>
      <c r="RGY57" s="38"/>
      <c r="RGZ57" s="38"/>
      <c r="RHA57" s="38"/>
      <c r="RHB57" s="38"/>
      <c r="RHC57" s="38"/>
      <c r="RHD57" s="38"/>
      <c r="RHE57" s="38"/>
      <c r="RHF57" s="38"/>
      <c r="RHG57" s="38"/>
      <c r="RHH57" s="38"/>
      <c r="RHI57" s="38"/>
      <c r="RHJ57" s="38"/>
      <c r="RHK57" s="38"/>
      <c r="RHL57" s="38"/>
      <c r="RHM57" s="38"/>
      <c r="RHN57" s="38"/>
      <c r="RHO57" s="38"/>
      <c r="RHP57" s="38"/>
      <c r="RHQ57" s="38"/>
      <c r="RHR57" s="38"/>
      <c r="RHS57" s="38"/>
      <c r="RHT57" s="38"/>
      <c r="RHU57" s="38"/>
      <c r="RHV57" s="38"/>
      <c r="RHW57" s="38"/>
      <c r="RHX57" s="38"/>
      <c r="RHY57" s="38"/>
      <c r="RHZ57" s="38"/>
      <c r="RIA57" s="38"/>
      <c r="RIB57" s="38"/>
      <c r="RIC57" s="38"/>
      <c r="RID57" s="38"/>
      <c r="RIE57" s="38"/>
      <c r="RIF57" s="38"/>
      <c r="RIG57" s="38"/>
      <c r="RIH57" s="38"/>
      <c r="RII57" s="38"/>
      <c r="RIJ57" s="38"/>
      <c r="RIK57" s="38"/>
      <c r="RIL57" s="38"/>
      <c r="RIM57" s="38"/>
      <c r="RIN57" s="38"/>
      <c r="RIO57" s="38"/>
      <c r="RIP57" s="38"/>
      <c r="RIQ57" s="38"/>
      <c r="RIR57" s="38"/>
      <c r="RIS57" s="38"/>
      <c r="RIT57" s="38"/>
      <c r="RIU57" s="38"/>
      <c r="RIV57" s="38"/>
      <c r="RIW57" s="38"/>
      <c r="RIX57" s="38"/>
      <c r="RIY57" s="38"/>
      <c r="RIZ57" s="38"/>
      <c r="RJA57" s="38"/>
      <c r="RJB57" s="38"/>
      <c r="RJC57" s="38"/>
      <c r="RJD57" s="38"/>
      <c r="RJE57" s="38"/>
      <c r="RJF57" s="38"/>
      <c r="RJG57" s="38"/>
      <c r="RJH57" s="38"/>
      <c r="RJI57" s="38"/>
      <c r="RJJ57" s="38"/>
      <c r="RJK57" s="38"/>
      <c r="RJL57" s="38"/>
      <c r="RJM57" s="38"/>
      <c r="RJN57" s="38"/>
      <c r="RJO57" s="38"/>
      <c r="RJP57" s="38"/>
      <c r="RJQ57" s="38"/>
      <c r="RJR57" s="38"/>
      <c r="RJS57" s="38"/>
      <c r="RJT57" s="38"/>
      <c r="RJU57" s="38"/>
      <c r="RJV57" s="38"/>
      <c r="RJW57" s="38"/>
      <c r="RJX57" s="38"/>
      <c r="RJY57" s="38"/>
      <c r="RJZ57" s="38"/>
      <c r="RKA57" s="38"/>
      <c r="RKB57" s="38"/>
      <c r="RKC57" s="38"/>
      <c r="RKD57" s="38"/>
      <c r="RKE57" s="38"/>
      <c r="RKF57" s="38"/>
      <c r="RKG57" s="38"/>
      <c r="RKH57" s="38"/>
      <c r="RKI57" s="38"/>
      <c r="RKJ57" s="38"/>
      <c r="RKK57" s="38"/>
      <c r="RKL57" s="38"/>
      <c r="RKM57" s="38"/>
      <c r="RKN57" s="38"/>
      <c r="RKO57" s="38"/>
      <c r="RKP57" s="38"/>
      <c r="RKQ57" s="38"/>
      <c r="RKR57" s="38"/>
      <c r="RKS57" s="38"/>
      <c r="RKT57" s="38"/>
      <c r="RKU57" s="38"/>
      <c r="RKV57" s="38"/>
      <c r="RKW57" s="38"/>
      <c r="RKX57" s="38"/>
      <c r="RKY57" s="38"/>
      <c r="RKZ57" s="38"/>
      <c r="RLA57" s="38"/>
      <c r="RLB57" s="38"/>
      <c r="RLC57" s="38"/>
      <c r="RLD57" s="38"/>
      <c r="RLE57" s="38"/>
      <c r="RLF57" s="38"/>
      <c r="RLG57" s="38"/>
      <c r="RLH57" s="38"/>
      <c r="RLI57" s="38"/>
      <c r="RLJ57" s="38"/>
      <c r="RLK57" s="38"/>
      <c r="RLL57" s="38"/>
      <c r="RLM57" s="38"/>
      <c r="RLN57" s="38"/>
      <c r="RLO57" s="38"/>
      <c r="RLP57" s="38"/>
      <c r="RLQ57" s="38"/>
      <c r="RLR57" s="38"/>
      <c r="RLS57" s="38"/>
      <c r="RLT57" s="38"/>
      <c r="RLU57" s="38"/>
      <c r="RLV57" s="38"/>
      <c r="RLW57" s="38"/>
      <c r="RLX57" s="38"/>
      <c r="RLY57" s="38"/>
      <c r="RLZ57" s="38"/>
      <c r="RMA57" s="38"/>
      <c r="RMB57" s="38"/>
      <c r="RMC57" s="38"/>
      <c r="RMD57" s="38"/>
      <c r="RME57" s="38"/>
      <c r="RMF57" s="38"/>
      <c r="RMG57" s="38"/>
      <c r="RMH57" s="38"/>
      <c r="RMI57" s="38"/>
      <c r="RMJ57" s="38"/>
      <c r="RMK57" s="38"/>
      <c r="RML57" s="38"/>
      <c r="RMM57" s="38"/>
      <c r="RMN57" s="38"/>
      <c r="RMO57" s="38"/>
      <c r="RMP57" s="38"/>
      <c r="RMQ57" s="38"/>
      <c r="RMR57" s="38"/>
      <c r="RMS57" s="38"/>
      <c r="RMT57" s="38"/>
      <c r="RMU57" s="38"/>
      <c r="RMV57" s="38"/>
      <c r="RMW57" s="38"/>
      <c r="RMX57" s="38"/>
      <c r="RMY57" s="38"/>
      <c r="RMZ57" s="38"/>
      <c r="RNA57" s="38"/>
      <c r="RNB57" s="38"/>
      <c r="RNC57" s="38"/>
      <c r="RND57" s="38"/>
      <c r="RNE57" s="38"/>
      <c r="RNF57" s="38"/>
      <c r="RNG57" s="38"/>
      <c r="RNH57" s="38"/>
      <c r="RNI57" s="38"/>
      <c r="RNJ57" s="38"/>
      <c r="RNK57" s="38"/>
      <c r="RNL57" s="38"/>
      <c r="RNM57" s="38"/>
      <c r="RNN57" s="38"/>
      <c r="RNO57" s="38"/>
      <c r="RNP57" s="38"/>
      <c r="RNQ57" s="38"/>
      <c r="RNR57" s="38"/>
      <c r="RNS57" s="38"/>
      <c r="RNT57" s="38"/>
      <c r="RNU57" s="38"/>
      <c r="RNV57" s="38"/>
      <c r="RNW57" s="38"/>
      <c r="RNX57" s="38"/>
      <c r="RNY57" s="38"/>
      <c r="RNZ57" s="38"/>
      <c r="ROA57" s="38"/>
      <c r="ROB57" s="38"/>
      <c r="ROC57" s="38"/>
      <c r="ROD57" s="38"/>
      <c r="ROE57" s="38"/>
      <c r="ROF57" s="38"/>
      <c r="ROG57" s="38"/>
      <c r="ROH57" s="38"/>
      <c r="ROI57" s="38"/>
      <c r="ROJ57" s="38"/>
      <c r="ROK57" s="38"/>
      <c r="ROL57" s="38"/>
      <c r="ROM57" s="38"/>
      <c r="RON57" s="38"/>
      <c r="ROO57" s="38"/>
      <c r="ROP57" s="38"/>
      <c r="ROQ57" s="38"/>
      <c r="ROR57" s="38"/>
      <c r="ROS57" s="38"/>
      <c r="ROT57" s="38"/>
      <c r="ROU57" s="38"/>
      <c r="ROV57" s="38"/>
      <c r="ROW57" s="38"/>
      <c r="ROX57" s="38"/>
      <c r="ROY57" s="38"/>
      <c r="ROZ57" s="38"/>
      <c r="RPA57" s="38"/>
      <c r="RPB57" s="38"/>
      <c r="RPC57" s="38"/>
      <c r="RPD57" s="38"/>
      <c r="RPE57" s="38"/>
      <c r="RPF57" s="38"/>
      <c r="RPG57" s="38"/>
      <c r="RPH57" s="38"/>
      <c r="RPI57" s="38"/>
      <c r="RPJ57" s="38"/>
      <c r="RPK57" s="38"/>
      <c r="RPL57" s="38"/>
      <c r="RPM57" s="38"/>
      <c r="RPN57" s="38"/>
      <c r="RPO57" s="38"/>
      <c r="RPP57" s="38"/>
      <c r="RPQ57" s="38"/>
      <c r="RPR57" s="38"/>
      <c r="RPS57" s="38"/>
      <c r="RPT57" s="38"/>
      <c r="RPU57" s="38"/>
      <c r="RPV57" s="38"/>
      <c r="RPW57" s="38"/>
      <c r="RPX57" s="38"/>
      <c r="RPY57" s="38"/>
      <c r="RPZ57" s="38"/>
      <c r="RQA57" s="38"/>
      <c r="RQB57" s="38"/>
      <c r="RQC57" s="38"/>
      <c r="RQD57" s="38"/>
      <c r="RQE57" s="38"/>
      <c r="RQF57" s="38"/>
      <c r="RQG57" s="38"/>
      <c r="RQH57" s="38"/>
      <c r="RQI57" s="38"/>
      <c r="RQJ57" s="38"/>
      <c r="RQK57" s="38"/>
      <c r="RQL57" s="38"/>
      <c r="RQM57" s="38"/>
      <c r="RQN57" s="38"/>
      <c r="RQO57" s="38"/>
      <c r="RQP57" s="38"/>
      <c r="RQQ57" s="38"/>
      <c r="RQR57" s="38"/>
      <c r="RQS57" s="38"/>
      <c r="RQT57" s="38"/>
      <c r="RQU57" s="38"/>
      <c r="RQV57" s="38"/>
      <c r="RQW57" s="38"/>
      <c r="RQX57" s="38"/>
      <c r="RQY57" s="38"/>
      <c r="RQZ57" s="38"/>
      <c r="RRA57" s="38"/>
      <c r="RRB57" s="38"/>
      <c r="RRC57" s="38"/>
      <c r="RRD57" s="38"/>
      <c r="RRE57" s="38"/>
      <c r="RRF57" s="38"/>
      <c r="RRG57" s="38"/>
      <c r="RRH57" s="38"/>
      <c r="RRI57" s="38"/>
      <c r="RRJ57" s="38"/>
      <c r="RRK57" s="38"/>
      <c r="RRL57" s="38"/>
      <c r="RRM57" s="38"/>
      <c r="RRN57" s="38"/>
      <c r="RRO57" s="38"/>
      <c r="RRP57" s="38"/>
      <c r="RRQ57" s="38"/>
      <c r="RRR57" s="38"/>
      <c r="RRS57" s="38"/>
      <c r="RRT57" s="38"/>
      <c r="RRU57" s="38"/>
      <c r="RRV57" s="38"/>
      <c r="RRW57" s="38"/>
      <c r="RRX57" s="38"/>
      <c r="RRY57" s="38"/>
      <c r="RRZ57" s="38"/>
      <c r="RSA57" s="38"/>
      <c r="RSB57" s="38"/>
      <c r="RSC57" s="38"/>
      <c r="RSD57" s="38"/>
      <c r="RSE57" s="38"/>
      <c r="RSF57" s="38"/>
      <c r="RSG57" s="38"/>
      <c r="RSH57" s="38"/>
      <c r="RSI57" s="38"/>
      <c r="RSJ57" s="38"/>
      <c r="RSK57" s="38"/>
      <c r="RSL57" s="38"/>
      <c r="RSM57" s="38"/>
      <c r="RSN57" s="38"/>
      <c r="RSO57" s="38"/>
      <c r="RSP57" s="38"/>
      <c r="RSQ57" s="38"/>
      <c r="RSR57" s="38"/>
      <c r="RSS57" s="38"/>
      <c r="RST57" s="38"/>
      <c r="RSU57" s="38"/>
      <c r="RSV57" s="38"/>
      <c r="RSW57" s="38"/>
      <c r="RSX57" s="38"/>
      <c r="RSY57" s="38"/>
      <c r="RSZ57" s="38"/>
      <c r="RTA57" s="38"/>
      <c r="RTB57" s="38"/>
      <c r="RTC57" s="38"/>
      <c r="RTD57" s="38"/>
      <c r="RTE57" s="38"/>
      <c r="RTF57" s="38"/>
      <c r="RTG57" s="38"/>
      <c r="RTH57" s="38"/>
      <c r="RTI57" s="38"/>
      <c r="RTJ57" s="38"/>
      <c r="RTK57" s="38"/>
      <c r="RTL57" s="38"/>
      <c r="RTM57" s="38"/>
      <c r="RTN57" s="38"/>
      <c r="RTO57" s="38"/>
      <c r="RTP57" s="38"/>
      <c r="RTQ57" s="38"/>
      <c r="RTR57" s="38"/>
      <c r="RTS57" s="38"/>
      <c r="RTT57" s="38"/>
      <c r="RTU57" s="38"/>
      <c r="RTV57" s="38"/>
      <c r="RTW57" s="38"/>
      <c r="RTX57" s="38"/>
      <c r="RTY57" s="38"/>
      <c r="RTZ57" s="38"/>
      <c r="RUA57" s="38"/>
      <c r="RUB57" s="38"/>
      <c r="RUC57" s="38"/>
      <c r="RUD57" s="38"/>
      <c r="RUE57" s="38"/>
      <c r="RUF57" s="38"/>
      <c r="RUG57" s="38"/>
      <c r="RUH57" s="38"/>
      <c r="RUI57" s="38"/>
      <c r="RUJ57" s="38"/>
      <c r="RUK57" s="38"/>
      <c r="RUL57" s="38"/>
      <c r="RUM57" s="38"/>
      <c r="RUN57" s="38"/>
      <c r="RUO57" s="38"/>
      <c r="RUP57" s="38"/>
      <c r="RUQ57" s="38"/>
      <c r="RUR57" s="38"/>
      <c r="RUS57" s="38"/>
      <c r="RUT57" s="38"/>
      <c r="RUU57" s="38"/>
      <c r="RUV57" s="38"/>
      <c r="RUW57" s="38"/>
      <c r="RUX57" s="38"/>
      <c r="RUY57" s="38"/>
      <c r="RUZ57" s="38"/>
      <c r="RVA57" s="38"/>
      <c r="RVB57" s="38"/>
      <c r="RVC57" s="38"/>
      <c r="RVD57" s="38"/>
      <c r="RVE57" s="38"/>
      <c r="RVF57" s="38"/>
      <c r="RVG57" s="38"/>
      <c r="RVH57" s="38"/>
      <c r="RVI57" s="38"/>
      <c r="RVJ57" s="38"/>
      <c r="RVK57" s="38"/>
      <c r="RVL57" s="38"/>
      <c r="RVM57" s="38"/>
      <c r="RVN57" s="38"/>
      <c r="RVO57" s="38"/>
      <c r="RVP57" s="38"/>
      <c r="RVQ57" s="38"/>
      <c r="RVR57" s="38"/>
      <c r="RVS57" s="38"/>
      <c r="RVT57" s="38"/>
      <c r="RVU57" s="38"/>
      <c r="RVV57" s="38"/>
      <c r="RVW57" s="38"/>
      <c r="RVX57" s="38"/>
      <c r="RVY57" s="38"/>
      <c r="RVZ57" s="38"/>
      <c r="RWA57" s="38"/>
      <c r="RWB57" s="38"/>
      <c r="RWC57" s="38"/>
      <c r="RWD57" s="38"/>
      <c r="RWE57" s="38"/>
      <c r="RWF57" s="38"/>
      <c r="RWG57" s="38"/>
      <c r="RWH57" s="38"/>
      <c r="RWI57" s="38"/>
      <c r="RWJ57" s="38"/>
      <c r="RWK57" s="38"/>
      <c r="RWL57" s="38"/>
      <c r="RWM57" s="38"/>
      <c r="RWN57" s="38"/>
      <c r="RWO57" s="38"/>
      <c r="RWP57" s="38"/>
      <c r="RWQ57" s="38"/>
      <c r="RWR57" s="38"/>
      <c r="RWS57" s="38"/>
      <c r="RWT57" s="38"/>
      <c r="RWU57" s="38"/>
      <c r="RWV57" s="38"/>
      <c r="RWW57" s="38"/>
      <c r="RWX57" s="38"/>
      <c r="RWY57" s="38"/>
      <c r="RWZ57" s="38"/>
      <c r="RXA57" s="38"/>
      <c r="RXB57" s="38"/>
      <c r="RXC57" s="38"/>
      <c r="RXD57" s="38"/>
      <c r="RXE57" s="38"/>
      <c r="RXF57" s="38"/>
      <c r="RXG57" s="38"/>
      <c r="RXH57" s="38"/>
      <c r="RXI57" s="38"/>
      <c r="RXJ57" s="38"/>
      <c r="RXK57" s="38"/>
      <c r="RXL57" s="38"/>
      <c r="RXM57" s="38"/>
      <c r="RXN57" s="38"/>
      <c r="RXO57" s="38"/>
      <c r="RXP57" s="38"/>
      <c r="RXQ57" s="38"/>
      <c r="RXR57" s="38"/>
      <c r="RXS57" s="38"/>
      <c r="RXT57" s="38"/>
      <c r="RXU57" s="38"/>
      <c r="RXV57" s="38"/>
      <c r="RXW57" s="38"/>
      <c r="RXX57" s="38"/>
      <c r="RXY57" s="38"/>
      <c r="RXZ57" s="38"/>
      <c r="RYA57" s="38"/>
      <c r="RYB57" s="38"/>
      <c r="RYC57" s="38"/>
      <c r="RYD57" s="38"/>
      <c r="RYE57" s="38"/>
      <c r="RYF57" s="38"/>
      <c r="RYG57" s="38"/>
      <c r="RYH57" s="38"/>
      <c r="RYI57" s="38"/>
      <c r="RYJ57" s="38"/>
      <c r="RYK57" s="38"/>
      <c r="RYL57" s="38"/>
      <c r="RYM57" s="38"/>
      <c r="RYN57" s="38"/>
      <c r="RYO57" s="38"/>
      <c r="RYP57" s="38"/>
      <c r="RYQ57" s="38"/>
      <c r="RYR57" s="38"/>
      <c r="RYS57" s="38"/>
      <c r="RYT57" s="38"/>
      <c r="RYU57" s="38"/>
      <c r="RYV57" s="38"/>
      <c r="RYW57" s="38"/>
      <c r="RYX57" s="38"/>
      <c r="RYY57" s="38"/>
      <c r="RYZ57" s="38"/>
      <c r="RZA57" s="38"/>
      <c r="RZB57" s="38"/>
      <c r="RZC57" s="38"/>
      <c r="RZD57" s="38"/>
      <c r="RZE57" s="38"/>
      <c r="RZF57" s="38"/>
      <c r="RZG57" s="38"/>
      <c r="RZH57" s="38"/>
      <c r="RZI57" s="38"/>
      <c r="RZJ57" s="38"/>
      <c r="RZK57" s="38"/>
      <c r="RZL57" s="38"/>
      <c r="RZM57" s="38"/>
      <c r="RZN57" s="38"/>
      <c r="RZO57" s="38"/>
      <c r="RZP57" s="38"/>
      <c r="RZQ57" s="38"/>
      <c r="RZR57" s="38"/>
      <c r="RZS57" s="38"/>
      <c r="RZT57" s="38"/>
      <c r="RZU57" s="38"/>
      <c r="RZV57" s="38"/>
      <c r="RZW57" s="38"/>
      <c r="RZX57" s="38"/>
      <c r="RZY57" s="38"/>
      <c r="RZZ57" s="38"/>
      <c r="SAA57" s="38"/>
      <c r="SAB57" s="38"/>
      <c r="SAC57" s="38"/>
      <c r="SAD57" s="38"/>
      <c r="SAE57" s="38"/>
      <c r="SAF57" s="38"/>
      <c r="SAG57" s="38"/>
      <c r="SAH57" s="38"/>
      <c r="SAI57" s="38"/>
      <c r="SAJ57" s="38"/>
      <c r="SAK57" s="38"/>
      <c r="SAL57" s="38"/>
      <c r="SAM57" s="38"/>
      <c r="SAN57" s="38"/>
      <c r="SAO57" s="38"/>
      <c r="SAP57" s="38"/>
      <c r="SAQ57" s="38"/>
      <c r="SAR57" s="38"/>
      <c r="SAS57" s="38"/>
      <c r="SAT57" s="38"/>
      <c r="SAU57" s="38"/>
      <c r="SAV57" s="38"/>
      <c r="SAW57" s="38"/>
      <c r="SAX57" s="38"/>
      <c r="SAY57" s="38"/>
      <c r="SAZ57" s="38"/>
      <c r="SBA57" s="38"/>
      <c r="SBB57" s="38"/>
      <c r="SBC57" s="38"/>
      <c r="SBD57" s="38"/>
      <c r="SBE57" s="38"/>
      <c r="SBF57" s="38"/>
      <c r="SBG57" s="38"/>
      <c r="SBH57" s="38"/>
      <c r="SBI57" s="38"/>
      <c r="SBJ57" s="38"/>
      <c r="SBK57" s="38"/>
      <c r="SBL57" s="38"/>
      <c r="SBM57" s="38"/>
      <c r="SBN57" s="38"/>
      <c r="SBO57" s="38"/>
      <c r="SBP57" s="38"/>
      <c r="SBQ57" s="38"/>
      <c r="SBR57" s="38"/>
      <c r="SBS57" s="38"/>
      <c r="SBT57" s="38"/>
      <c r="SBU57" s="38"/>
      <c r="SBV57" s="38"/>
      <c r="SBW57" s="38"/>
      <c r="SBX57" s="38"/>
      <c r="SBY57" s="38"/>
      <c r="SBZ57" s="38"/>
      <c r="SCA57" s="38"/>
      <c r="SCB57" s="38"/>
      <c r="SCC57" s="38"/>
      <c r="SCD57" s="38"/>
      <c r="SCE57" s="38"/>
      <c r="SCF57" s="38"/>
      <c r="SCG57" s="38"/>
      <c r="SCH57" s="38"/>
      <c r="SCI57" s="38"/>
      <c r="SCJ57" s="38"/>
      <c r="SCK57" s="38"/>
      <c r="SCL57" s="38"/>
      <c r="SCM57" s="38"/>
      <c r="SCN57" s="38"/>
      <c r="SCO57" s="38"/>
      <c r="SCP57" s="38"/>
      <c r="SCQ57" s="38"/>
      <c r="SCR57" s="38"/>
      <c r="SCS57" s="38"/>
      <c r="SCT57" s="38"/>
      <c r="SCU57" s="38"/>
      <c r="SCV57" s="38"/>
      <c r="SCW57" s="38"/>
      <c r="SCX57" s="38"/>
      <c r="SCY57" s="38"/>
      <c r="SCZ57" s="38"/>
      <c r="SDA57" s="38"/>
      <c r="SDB57" s="38"/>
      <c r="SDC57" s="38"/>
      <c r="SDD57" s="38"/>
      <c r="SDE57" s="38"/>
      <c r="SDF57" s="38"/>
      <c r="SDG57" s="38"/>
      <c r="SDH57" s="38"/>
      <c r="SDI57" s="38"/>
      <c r="SDJ57" s="38"/>
      <c r="SDK57" s="38"/>
      <c r="SDL57" s="38"/>
      <c r="SDM57" s="38"/>
      <c r="SDN57" s="38"/>
      <c r="SDO57" s="38"/>
      <c r="SDP57" s="38"/>
      <c r="SDQ57" s="38"/>
      <c r="SDR57" s="38"/>
      <c r="SDS57" s="38"/>
      <c r="SDT57" s="38"/>
      <c r="SDU57" s="38"/>
      <c r="SDV57" s="38"/>
      <c r="SDW57" s="38"/>
      <c r="SDX57" s="38"/>
      <c r="SDY57" s="38"/>
      <c r="SDZ57" s="38"/>
      <c r="SEA57" s="38"/>
      <c r="SEB57" s="38"/>
      <c r="SEC57" s="38"/>
      <c r="SED57" s="38"/>
      <c r="SEE57" s="38"/>
      <c r="SEF57" s="38"/>
      <c r="SEG57" s="38"/>
      <c r="SEH57" s="38"/>
      <c r="SEI57" s="38"/>
      <c r="SEJ57" s="38"/>
      <c r="SEK57" s="38"/>
      <c r="SEL57" s="38"/>
      <c r="SEM57" s="38"/>
      <c r="SEN57" s="38"/>
      <c r="SEO57" s="38"/>
      <c r="SEP57" s="38"/>
      <c r="SEQ57" s="38"/>
      <c r="SER57" s="38"/>
      <c r="SES57" s="38"/>
      <c r="SET57" s="38"/>
      <c r="SEU57" s="38"/>
      <c r="SEV57" s="38"/>
      <c r="SEW57" s="38"/>
      <c r="SEX57" s="38"/>
      <c r="SEY57" s="38"/>
      <c r="SEZ57" s="38"/>
      <c r="SFA57" s="38"/>
      <c r="SFB57" s="38"/>
      <c r="SFC57" s="38"/>
      <c r="SFD57" s="38"/>
      <c r="SFE57" s="38"/>
      <c r="SFF57" s="38"/>
      <c r="SFG57" s="38"/>
      <c r="SFH57" s="38"/>
      <c r="SFI57" s="38"/>
      <c r="SFJ57" s="38"/>
      <c r="SFK57" s="38"/>
      <c r="SFL57" s="38"/>
      <c r="SFM57" s="38"/>
      <c r="SFN57" s="38"/>
      <c r="SFO57" s="38"/>
      <c r="SFP57" s="38"/>
      <c r="SFQ57" s="38"/>
      <c r="SFR57" s="38"/>
      <c r="SFS57" s="38"/>
      <c r="SFT57" s="38"/>
      <c r="SFU57" s="38"/>
      <c r="SFV57" s="38"/>
      <c r="SFW57" s="38"/>
      <c r="SFX57" s="38"/>
      <c r="SFY57" s="38"/>
      <c r="SFZ57" s="38"/>
      <c r="SGA57" s="38"/>
      <c r="SGB57" s="38"/>
      <c r="SGC57" s="38"/>
      <c r="SGD57" s="38"/>
      <c r="SGE57" s="38"/>
      <c r="SGF57" s="38"/>
      <c r="SGG57" s="38"/>
      <c r="SGH57" s="38"/>
      <c r="SGI57" s="38"/>
      <c r="SGJ57" s="38"/>
      <c r="SGK57" s="38"/>
      <c r="SGL57" s="38"/>
      <c r="SGM57" s="38"/>
      <c r="SGN57" s="38"/>
      <c r="SGO57" s="38"/>
      <c r="SGP57" s="38"/>
      <c r="SGQ57" s="38"/>
      <c r="SGR57" s="38"/>
      <c r="SGS57" s="38"/>
      <c r="SGT57" s="38"/>
      <c r="SGU57" s="38"/>
      <c r="SGV57" s="38"/>
      <c r="SGW57" s="38"/>
      <c r="SGX57" s="38"/>
      <c r="SGY57" s="38"/>
      <c r="SGZ57" s="38"/>
      <c r="SHA57" s="38"/>
      <c r="SHB57" s="38"/>
      <c r="SHC57" s="38"/>
      <c r="SHD57" s="38"/>
      <c r="SHE57" s="38"/>
      <c r="SHF57" s="38"/>
      <c r="SHG57" s="38"/>
      <c r="SHH57" s="38"/>
      <c r="SHI57" s="38"/>
      <c r="SHJ57" s="38"/>
      <c r="SHK57" s="38"/>
      <c r="SHL57" s="38"/>
      <c r="SHM57" s="38"/>
      <c r="SHN57" s="38"/>
      <c r="SHO57" s="38"/>
      <c r="SHP57" s="38"/>
      <c r="SHQ57" s="38"/>
      <c r="SHR57" s="38"/>
      <c r="SHS57" s="38"/>
      <c r="SHT57" s="38"/>
      <c r="SHU57" s="38"/>
      <c r="SHV57" s="38"/>
      <c r="SHW57" s="38"/>
      <c r="SHX57" s="38"/>
      <c r="SHY57" s="38"/>
      <c r="SHZ57" s="38"/>
      <c r="SIA57" s="38"/>
      <c r="SIB57" s="38"/>
      <c r="SIC57" s="38"/>
      <c r="SID57" s="38"/>
      <c r="SIE57" s="38"/>
      <c r="SIF57" s="38"/>
      <c r="SIG57" s="38"/>
      <c r="SIH57" s="38"/>
      <c r="SII57" s="38"/>
      <c r="SIJ57" s="38"/>
      <c r="SIK57" s="38"/>
      <c r="SIL57" s="38"/>
      <c r="SIM57" s="38"/>
      <c r="SIN57" s="38"/>
      <c r="SIO57" s="38"/>
      <c r="SIP57" s="38"/>
      <c r="SIQ57" s="38"/>
      <c r="SIR57" s="38"/>
      <c r="SIS57" s="38"/>
      <c r="SIT57" s="38"/>
      <c r="SIU57" s="38"/>
      <c r="SIV57" s="38"/>
      <c r="SIW57" s="38"/>
      <c r="SIX57" s="38"/>
      <c r="SIY57" s="38"/>
      <c r="SIZ57" s="38"/>
      <c r="SJA57" s="38"/>
      <c r="SJB57" s="38"/>
      <c r="SJC57" s="38"/>
      <c r="SJD57" s="38"/>
      <c r="SJE57" s="38"/>
      <c r="SJF57" s="38"/>
      <c r="SJG57" s="38"/>
      <c r="SJH57" s="38"/>
      <c r="SJI57" s="38"/>
      <c r="SJJ57" s="38"/>
      <c r="SJK57" s="38"/>
      <c r="SJL57" s="38"/>
      <c r="SJM57" s="38"/>
      <c r="SJN57" s="38"/>
      <c r="SJO57" s="38"/>
      <c r="SJP57" s="38"/>
      <c r="SJQ57" s="38"/>
      <c r="SJR57" s="38"/>
      <c r="SJS57" s="38"/>
      <c r="SJT57" s="38"/>
      <c r="SJU57" s="38"/>
      <c r="SJV57" s="38"/>
      <c r="SJW57" s="38"/>
      <c r="SJX57" s="38"/>
      <c r="SJY57" s="38"/>
      <c r="SJZ57" s="38"/>
      <c r="SKA57" s="38"/>
      <c r="SKB57" s="38"/>
      <c r="SKC57" s="38"/>
      <c r="SKD57" s="38"/>
      <c r="SKE57" s="38"/>
      <c r="SKF57" s="38"/>
      <c r="SKG57" s="38"/>
      <c r="SKH57" s="38"/>
      <c r="SKI57" s="38"/>
      <c r="SKJ57" s="38"/>
      <c r="SKK57" s="38"/>
      <c r="SKL57" s="38"/>
      <c r="SKM57" s="38"/>
      <c r="SKN57" s="38"/>
      <c r="SKO57" s="38"/>
      <c r="SKP57" s="38"/>
      <c r="SKQ57" s="38"/>
      <c r="SKR57" s="38"/>
      <c r="SKS57" s="38"/>
      <c r="SKT57" s="38"/>
      <c r="SKU57" s="38"/>
      <c r="SKV57" s="38"/>
      <c r="SKW57" s="38"/>
      <c r="SKX57" s="38"/>
      <c r="SKY57" s="38"/>
      <c r="SKZ57" s="38"/>
      <c r="SLA57" s="38"/>
      <c r="SLB57" s="38"/>
      <c r="SLC57" s="38"/>
      <c r="SLD57" s="38"/>
      <c r="SLE57" s="38"/>
      <c r="SLF57" s="38"/>
      <c r="SLG57" s="38"/>
      <c r="SLH57" s="38"/>
      <c r="SLI57" s="38"/>
      <c r="SLJ57" s="38"/>
      <c r="SLK57" s="38"/>
      <c r="SLL57" s="38"/>
      <c r="SLM57" s="38"/>
      <c r="SLN57" s="38"/>
      <c r="SLO57" s="38"/>
      <c r="SLP57" s="38"/>
      <c r="SLQ57" s="38"/>
      <c r="SLR57" s="38"/>
      <c r="SLS57" s="38"/>
      <c r="SLT57" s="38"/>
      <c r="SLU57" s="38"/>
      <c r="SLV57" s="38"/>
      <c r="SLW57" s="38"/>
      <c r="SLX57" s="38"/>
      <c r="SLY57" s="38"/>
      <c r="SLZ57" s="38"/>
      <c r="SMA57" s="38"/>
      <c r="SMB57" s="38"/>
      <c r="SMC57" s="38"/>
      <c r="SMD57" s="38"/>
      <c r="SME57" s="38"/>
      <c r="SMF57" s="38"/>
      <c r="SMG57" s="38"/>
      <c r="SMH57" s="38"/>
      <c r="SMI57" s="38"/>
      <c r="SMJ57" s="38"/>
      <c r="SMK57" s="38"/>
      <c r="SML57" s="38"/>
      <c r="SMM57" s="38"/>
      <c r="SMN57" s="38"/>
      <c r="SMO57" s="38"/>
      <c r="SMP57" s="38"/>
      <c r="SMQ57" s="38"/>
      <c r="SMR57" s="38"/>
      <c r="SMS57" s="38"/>
      <c r="SMT57" s="38"/>
      <c r="SMU57" s="38"/>
      <c r="SMV57" s="38"/>
      <c r="SMW57" s="38"/>
      <c r="SMX57" s="38"/>
      <c r="SMY57" s="38"/>
      <c r="SMZ57" s="38"/>
      <c r="SNA57" s="38"/>
      <c r="SNB57" s="38"/>
      <c r="SNC57" s="38"/>
      <c r="SND57" s="38"/>
      <c r="SNE57" s="38"/>
      <c r="SNF57" s="38"/>
      <c r="SNG57" s="38"/>
      <c r="SNH57" s="38"/>
      <c r="SNI57" s="38"/>
      <c r="SNJ57" s="38"/>
      <c r="SNK57" s="38"/>
      <c r="SNL57" s="38"/>
      <c r="SNM57" s="38"/>
      <c r="SNN57" s="38"/>
      <c r="SNO57" s="38"/>
      <c r="SNP57" s="38"/>
      <c r="SNQ57" s="38"/>
      <c r="SNR57" s="38"/>
      <c r="SNS57" s="38"/>
      <c r="SNT57" s="38"/>
      <c r="SNU57" s="38"/>
      <c r="SNV57" s="38"/>
      <c r="SNW57" s="38"/>
      <c r="SNX57" s="38"/>
      <c r="SNY57" s="38"/>
      <c r="SNZ57" s="38"/>
      <c r="SOA57" s="38"/>
      <c r="SOB57" s="38"/>
      <c r="SOC57" s="38"/>
      <c r="SOD57" s="38"/>
      <c r="SOE57" s="38"/>
      <c r="SOF57" s="38"/>
      <c r="SOG57" s="38"/>
      <c r="SOH57" s="38"/>
      <c r="SOI57" s="38"/>
      <c r="SOJ57" s="38"/>
      <c r="SOK57" s="38"/>
      <c r="SOL57" s="38"/>
      <c r="SOM57" s="38"/>
      <c r="SON57" s="38"/>
      <c r="SOO57" s="38"/>
      <c r="SOP57" s="38"/>
      <c r="SOQ57" s="38"/>
      <c r="SOR57" s="38"/>
      <c r="SOS57" s="38"/>
      <c r="SOT57" s="38"/>
      <c r="SOU57" s="38"/>
      <c r="SOV57" s="38"/>
      <c r="SOW57" s="38"/>
      <c r="SOX57" s="38"/>
      <c r="SOY57" s="38"/>
      <c r="SOZ57" s="38"/>
      <c r="SPA57" s="38"/>
      <c r="SPB57" s="38"/>
      <c r="SPC57" s="38"/>
      <c r="SPD57" s="38"/>
      <c r="SPE57" s="38"/>
      <c r="SPF57" s="38"/>
      <c r="SPG57" s="38"/>
      <c r="SPH57" s="38"/>
      <c r="SPI57" s="38"/>
      <c r="SPJ57" s="38"/>
      <c r="SPK57" s="38"/>
      <c r="SPL57" s="38"/>
      <c r="SPM57" s="38"/>
      <c r="SPN57" s="38"/>
      <c r="SPO57" s="38"/>
      <c r="SPP57" s="38"/>
      <c r="SPQ57" s="38"/>
      <c r="SPR57" s="38"/>
      <c r="SPS57" s="38"/>
      <c r="SPT57" s="38"/>
      <c r="SPU57" s="38"/>
      <c r="SPV57" s="38"/>
      <c r="SPW57" s="38"/>
      <c r="SPX57" s="38"/>
      <c r="SPY57" s="38"/>
      <c r="SPZ57" s="38"/>
      <c r="SQA57" s="38"/>
      <c r="SQB57" s="38"/>
      <c r="SQC57" s="38"/>
      <c r="SQD57" s="38"/>
      <c r="SQE57" s="38"/>
      <c r="SQF57" s="38"/>
      <c r="SQG57" s="38"/>
      <c r="SQH57" s="38"/>
      <c r="SQI57" s="38"/>
      <c r="SQJ57" s="38"/>
      <c r="SQK57" s="38"/>
      <c r="SQL57" s="38"/>
      <c r="SQM57" s="38"/>
      <c r="SQN57" s="38"/>
      <c r="SQO57" s="38"/>
      <c r="SQP57" s="38"/>
      <c r="SQQ57" s="38"/>
      <c r="SQR57" s="38"/>
      <c r="SQS57" s="38"/>
      <c r="SQT57" s="38"/>
      <c r="SQU57" s="38"/>
      <c r="SQV57" s="38"/>
      <c r="SQW57" s="38"/>
      <c r="SQX57" s="38"/>
      <c r="SQY57" s="38"/>
      <c r="SQZ57" s="38"/>
      <c r="SRA57" s="38"/>
      <c r="SRB57" s="38"/>
      <c r="SRC57" s="38"/>
      <c r="SRD57" s="38"/>
      <c r="SRE57" s="38"/>
      <c r="SRF57" s="38"/>
      <c r="SRG57" s="38"/>
      <c r="SRH57" s="38"/>
      <c r="SRI57" s="38"/>
      <c r="SRJ57" s="38"/>
      <c r="SRK57" s="38"/>
      <c r="SRL57" s="38"/>
      <c r="SRM57" s="38"/>
      <c r="SRN57" s="38"/>
      <c r="SRO57" s="38"/>
      <c r="SRP57" s="38"/>
      <c r="SRQ57" s="38"/>
      <c r="SRR57" s="38"/>
      <c r="SRS57" s="38"/>
      <c r="SRT57" s="38"/>
      <c r="SRU57" s="38"/>
      <c r="SRV57" s="38"/>
      <c r="SRW57" s="38"/>
      <c r="SRX57" s="38"/>
      <c r="SRY57" s="38"/>
      <c r="SRZ57" s="38"/>
      <c r="SSA57" s="38"/>
      <c r="SSB57" s="38"/>
      <c r="SSC57" s="38"/>
      <c r="SSD57" s="38"/>
      <c r="SSE57" s="38"/>
      <c r="SSF57" s="38"/>
      <c r="SSG57" s="38"/>
      <c r="SSH57" s="38"/>
      <c r="SSI57" s="38"/>
      <c r="SSJ57" s="38"/>
      <c r="SSK57" s="38"/>
      <c r="SSL57" s="38"/>
      <c r="SSM57" s="38"/>
      <c r="SSN57" s="38"/>
      <c r="SSO57" s="38"/>
      <c r="SSP57" s="38"/>
      <c r="SSQ57" s="38"/>
      <c r="SSR57" s="38"/>
      <c r="SSS57" s="38"/>
      <c r="SST57" s="38"/>
      <c r="SSU57" s="38"/>
      <c r="SSV57" s="38"/>
      <c r="SSW57" s="38"/>
      <c r="SSX57" s="38"/>
      <c r="SSY57" s="38"/>
      <c r="SSZ57" s="38"/>
      <c r="STA57" s="38"/>
      <c r="STB57" s="38"/>
      <c r="STC57" s="38"/>
      <c r="STD57" s="38"/>
      <c r="STE57" s="38"/>
      <c r="STF57" s="38"/>
      <c r="STG57" s="38"/>
      <c r="STH57" s="38"/>
      <c r="STI57" s="38"/>
      <c r="STJ57" s="38"/>
      <c r="STK57" s="38"/>
      <c r="STL57" s="38"/>
      <c r="STM57" s="38"/>
      <c r="STN57" s="38"/>
      <c r="STO57" s="38"/>
      <c r="STP57" s="38"/>
      <c r="STQ57" s="38"/>
      <c r="STR57" s="38"/>
      <c r="STS57" s="38"/>
      <c r="STT57" s="38"/>
      <c r="STU57" s="38"/>
      <c r="STV57" s="38"/>
      <c r="STW57" s="38"/>
      <c r="STX57" s="38"/>
      <c r="STY57" s="38"/>
      <c r="STZ57" s="38"/>
      <c r="SUA57" s="38"/>
      <c r="SUB57" s="38"/>
      <c r="SUC57" s="38"/>
      <c r="SUD57" s="38"/>
      <c r="SUE57" s="38"/>
      <c r="SUF57" s="38"/>
      <c r="SUG57" s="38"/>
      <c r="SUH57" s="38"/>
      <c r="SUI57" s="38"/>
      <c r="SUJ57" s="38"/>
      <c r="SUK57" s="38"/>
      <c r="SUL57" s="38"/>
      <c r="SUM57" s="38"/>
      <c r="SUN57" s="38"/>
      <c r="SUO57" s="38"/>
      <c r="SUP57" s="38"/>
      <c r="SUQ57" s="38"/>
      <c r="SUR57" s="38"/>
      <c r="SUS57" s="38"/>
      <c r="SUT57" s="38"/>
      <c r="SUU57" s="38"/>
      <c r="SUV57" s="38"/>
      <c r="SUW57" s="38"/>
      <c r="SUX57" s="38"/>
      <c r="SUY57" s="38"/>
      <c r="SUZ57" s="38"/>
      <c r="SVA57" s="38"/>
      <c r="SVB57" s="38"/>
      <c r="SVC57" s="38"/>
      <c r="SVD57" s="38"/>
      <c r="SVE57" s="38"/>
      <c r="SVF57" s="38"/>
      <c r="SVG57" s="38"/>
      <c r="SVH57" s="38"/>
      <c r="SVI57" s="38"/>
      <c r="SVJ57" s="38"/>
      <c r="SVK57" s="38"/>
      <c r="SVL57" s="38"/>
      <c r="SVM57" s="38"/>
      <c r="SVN57" s="38"/>
      <c r="SVO57" s="38"/>
      <c r="SVP57" s="38"/>
      <c r="SVQ57" s="38"/>
      <c r="SVR57" s="38"/>
      <c r="SVS57" s="38"/>
      <c r="SVT57" s="38"/>
      <c r="SVU57" s="38"/>
      <c r="SVV57" s="38"/>
      <c r="SVW57" s="38"/>
      <c r="SVX57" s="38"/>
      <c r="SVY57" s="38"/>
      <c r="SVZ57" s="38"/>
      <c r="SWA57" s="38"/>
      <c r="SWB57" s="38"/>
      <c r="SWC57" s="38"/>
      <c r="SWD57" s="38"/>
      <c r="SWE57" s="38"/>
      <c r="SWF57" s="38"/>
      <c r="SWG57" s="38"/>
      <c r="SWH57" s="38"/>
      <c r="SWI57" s="38"/>
      <c r="SWJ57" s="38"/>
      <c r="SWK57" s="38"/>
      <c r="SWL57" s="38"/>
      <c r="SWM57" s="38"/>
      <c r="SWN57" s="38"/>
      <c r="SWO57" s="38"/>
      <c r="SWP57" s="38"/>
      <c r="SWQ57" s="38"/>
      <c r="SWR57" s="38"/>
      <c r="SWS57" s="38"/>
      <c r="SWT57" s="38"/>
      <c r="SWU57" s="38"/>
      <c r="SWV57" s="38"/>
      <c r="SWW57" s="38"/>
      <c r="SWX57" s="38"/>
      <c r="SWY57" s="38"/>
      <c r="SWZ57" s="38"/>
      <c r="SXA57" s="38"/>
      <c r="SXB57" s="38"/>
      <c r="SXC57" s="38"/>
      <c r="SXD57" s="38"/>
      <c r="SXE57" s="38"/>
      <c r="SXF57" s="38"/>
      <c r="SXG57" s="38"/>
      <c r="SXH57" s="38"/>
      <c r="SXI57" s="38"/>
      <c r="SXJ57" s="38"/>
      <c r="SXK57" s="38"/>
      <c r="SXL57" s="38"/>
      <c r="SXM57" s="38"/>
      <c r="SXN57" s="38"/>
      <c r="SXO57" s="38"/>
      <c r="SXP57" s="38"/>
      <c r="SXQ57" s="38"/>
      <c r="SXR57" s="38"/>
      <c r="SXS57" s="38"/>
      <c r="SXT57" s="38"/>
      <c r="SXU57" s="38"/>
      <c r="SXV57" s="38"/>
      <c r="SXW57" s="38"/>
      <c r="SXX57" s="38"/>
      <c r="SXY57" s="38"/>
      <c r="SXZ57" s="38"/>
      <c r="SYA57" s="38"/>
      <c r="SYB57" s="38"/>
      <c r="SYC57" s="38"/>
      <c r="SYD57" s="38"/>
      <c r="SYE57" s="38"/>
      <c r="SYF57" s="38"/>
      <c r="SYG57" s="38"/>
      <c r="SYH57" s="38"/>
      <c r="SYI57" s="38"/>
      <c r="SYJ57" s="38"/>
      <c r="SYK57" s="38"/>
      <c r="SYL57" s="38"/>
      <c r="SYM57" s="38"/>
      <c r="SYN57" s="38"/>
      <c r="SYO57" s="38"/>
      <c r="SYP57" s="38"/>
      <c r="SYQ57" s="38"/>
      <c r="SYR57" s="38"/>
      <c r="SYS57" s="38"/>
      <c r="SYT57" s="38"/>
      <c r="SYU57" s="38"/>
      <c r="SYV57" s="38"/>
      <c r="SYW57" s="38"/>
      <c r="SYX57" s="38"/>
      <c r="SYY57" s="38"/>
      <c r="SYZ57" s="38"/>
      <c r="SZA57" s="38"/>
      <c r="SZB57" s="38"/>
      <c r="SZC57" s="38"/>
      <c r="SZD57" s="38"/>
      <c r="SZE57" s="38"/>
      <c r="SZF57" s="38"/>
      <c r="SZG57" s="38"/>
      <c r="SZH57" s="38"/>
      <c r="SZI57" s="38"/>
      <c r="SZJ57" s="38"/>
      <c r="SZK57" s="38"/>
      <c r="SZL57" s="38"/>
      <c r="SZM57" s="38"/>
      <c r="SZN57" s="38"/>
      <c r="SZO57" s="38"/>
      <c r="SZP57" s="38"/>
      <c r="SZQ57" s="38"/>
      <c r="SZR57" s="38"/>
      <c r="SZS57" s="38"/>
      <c r="SZT57" s="38"/>
      <c r="SZU57" s="38"/>
      <c r="SZV57" s="38"/>
      <c r="SZW57" s="38"/>
      <c r="SZX57" s="38"/>
      <c r="SZY57" s="38"/>
      <c r="SZZ57" s="38"/>
      <c r="TAA57" s="38"/>
      <c r="TAB57" s="38"/>
      <c r="TAC57" s="38"/>
      <c r="TAD57" s="38"/>
      <c r="TAE57" s="38"/>
      <c r="TAF57" s="38"/>
      <c r="TAG57" s="38"/>
      <c r="TAH57" s="38"/>
      <c r="TAI57" s="38"/>
      <c r="TAJ57" s="38"/>
      <c r="TAK57" s="38"/>
      <c r="TAL57" s="38"/>
      <c r="TAM57" s="38"/>
      <c r="TAN57" s="38"/>
      <c r="TAO57" s="38"/>
      <c r="TAP57" s="38"/>
      <c r="TAQ57" s="38"/>
      <c r="TAR57" s="38"/>
      <c r="TAS57" s="38"/>
      <c r="TAT57" s="38"/>
      <c r="TAU57" s="38"/>
      <c r="TAV57" s="38"/>
      <c r="TAW57" s="38"/>
      <c r="TAX57" s="38"/>
      <c r="TAY57" s="38"/>
      <c r="TAZ57" s="38"/>
      <c r="TBA57" s="38"/>
      <c r="TBB57" s="38"/>
      <c r="TBC57" s="38"/>
      <c r="TBD57" s="38"/>
      <c r="TBE57" s="38"/>
      <c r="TBF57" s="38"/>
      <c r="TBG57" s="38"/>
      <c r="TBH57" s="38"/>
      <c r="TBI57" s="38"/>
      <c r="TBJ57" s="38"/>
      <c r="TBK57" s="38"/>
      <c r="TBL57" s="38"/>
      <c r="TBM57" s="38"/>
      <c r="TBN57" s="38"/>
      <c r="TBO57" s="38"/>
      <c r="TBP57" s="38"/>
      <c r="TBQ57" s="38"/>
      <c r="TBR57" s="38"/>
      <c r="TBS57" s="38"/>
      <c r="TBT57" s="38"/>
      <c r="TBU57" s="38"/>
      <c r="TBV57" s="38"/>
      <c r="TBW57" s="38"/>
      <c r="TBX57" s="38"/>
      <c r="TBY57" s="38"/>
      <c r="TBZ57" s="38"/>
      <c r="TCA57" s="38"/>
      <c r="TCB57" s="38"/>
      <c r="TCC57" s="38"/>
      <c r="TCD57" s="38"/>
      <c r="TCE57" s="38"/>
      <c r="TCF57" s="38"/>
      <c r="TCG57" s="38"/>
      <c r="TCH57" s="38"/>
      <c r="TCI57" s="38"/>
      <c r="TCJ57" s="38"/>
      <c r="TCK57" s="38"/>
      <c r="TCL57" s="38"/>
      <c r="TCM57" s="38"/>
      <c r="TCN57" s="38"/>
      <c r="TCO57" s="38"/>
      <c r="TCP57" s="38"/>
      <c r="TCQ57" s="38"/>
      <c r="TCR57" s="38"/>
      <c r="TCS57" s="38"/>
      <c r="TCT57" s="38"/>
      <c r="TCU57" s="38"/>
      <c r="TCV57" s="38"/>
      <c r="TCW57" s="38"/>
      <c r="TCX57" s="38"/>
      <c r="TCY57" s="38"/>
      <c r="TCZ57" s="38"/>
      <c r="TDA57" s="38"/>
      <c r="TDB57" s="38"/>
      <c r="TDC57" s="38"/>
      <c r="TDD57" s="38"/>
      <c r="TDE57" s="38"/>
      <c r="TDF57" s="38"/>
      <c r="TDG57" s="38"/>
      <c r="TDH57" s="38"/>
      <c r="TDI57" s="38"/>
      <c r="TDJ57" s="38"/>
      <c r="TDK57" s="38"/>
      <c r="TDL57" s="38"/>
      <c r="TDM57" s="38"/>
      <c r="TDN57" s="38"/>
      <c r="TDO57" s="38"/>
      <c r="TDP57" s="38"/>
      <c r="TDQ57" s="38"/>
      <c r="TDR57" s="38"/>
      <c r="TDS57" s="38"/>
      <c r="TDT57" s="38"/>
      <c r="TDU57" s="38"/>
      <c r="TDV57" s="38"/>
      <c r="TDW57" s="38"/>
      <c r="TDX57" s="38"/>
      <c r="TDY57" s="38"/>
      <c r="TDZ57" s="38"/>
      <c r="TEA57" s="38"/>
      <c r="TEB57" s="38"/>
      <c r="TEC57" s="38"/>
      <c r="TED57" s="38"/>
      <c r="TEE57" s="38"/>
      <c r="TEF57" s="38"/>
      <c r="TEG57" s="38"/>
      <c r="TEH57" s="38"/>
      <c r="TEI57" s="38"/>
      <c r="TEJ57" s="38"/>
      <c r="TEK57" s="38"/>
      <c r="TEL57" s="38"/>
      <c r="TEM57" s="38"/>
      <c r="TEN57" s="38"/>
      <c r="TEO57" s="38"/>
      <c r="TEP57" s="38"/>
      <c r="TEQ57" s="38"/>
      <c r="TER57" s="38"/>
      <c r="TES57" s="38"/>
      <c r="TET57" s="38"/>
      <c r="TEU57" s="38"/>
      <c r="TEV57" s="38"/>
      <c r="TEW57" s="38"/>
      <c r="TEX57" s="38"/>
      <c r="TEY57" s="38"/>
      <c r="TEZ57" s="38"/>
      <c r="TFA57" s="38"/>
      <c r="TFB57" s="38"/>
      <c r="TFC57" s="38"/>
      <c r="TFD57" s="38"/>
      <c r="TFE57" s="38"/>
      <c r="TFF57" s="38"/>
      <c r="TFG57" s="38"/>
      <c r="TFH57" s="38"/>
      <c r="TFI57" s="38"/>
      <c r="TFJ57" s="38"/>
      <c r="TFK57" s="38"/>
      <c r="TFL57" s="38"/>
      <c r="TFM57" s="38"/>
      <c r="TFN57" s="38"/>
      <c r="TFO57" s="38"/>
      <c r="TFP57" s="38"/>
      <c r="TFQ57" s="38"/>
      <c r="TFR57" s="38"/>
      <c r="TFS57" s="38"/>
      <c r="TFT57" s="38"/>
      <c r="TFU57" s="38"/>
      <c r="TFV57" s="38"/>
      <c r="TFW57" s="38"/>
      <c r="TFX57" s="38"/>
      <c r="TFY57" s="38"/>
      <c r="TFZ57" s="38"/>
      <c r="TGA57" s="38"/>
      <c r="TGB57" s="38"/>
      <c r="TGC57" s="38"/>
      <c r="TGD57" s="38"/>
      <c r="TGE57" s="38"/>
      <c r="TGF57" s="38"/>
      <c r="TGG57" s="38"/>
      <c r="TGH57" s="38"/>
      <c r="TGI57" s="38"/>
      <c r="TGJ57" s="38"/>
      <c r="TGK57" s="38"/>
      <c r="TGL57" s="38"/>
      <c r="TGM57" s="38"/>
      <c r="TGN57" s="38"/>
      <c r="TGO57" s="38"/>
      <c r="TGP57" s="38"/>
      <c r="TGQ57" s="38"/>
      <c r="TGR57" s="38"/>
      <c r="TGS57" s="38"/>
      <c r="TGT57" s="38"/>
      <c r="TGU57" s="38"/>
      <c r="TGV57" s="38"/>
      <c r="TGW57" s="38"/>
      <c r="TGX57" s="38"/>
      <c r="TGY57" s="38"/>
      <c r="TGZ57" s="38"/>
      <c r="THA57" s="38"/>
      <c r="THB57" s="38"/>
      <c r="THC57" s="38"/>
      <c r="THD57" s="38"/>
      <c r="THE57" s="38"/>
      <c r="THF57" s="38"/>
      <c r="THG57" s="38"/>
      <c r="THH57" s="38"/>
      <c r="THI57" s="38"/>
      <c r="THJ57" s="38"/>
      <c r="THK57" s="38"/>
      <c r="THL57" s="38"/>
      <c r="THM57" s="38"/>
      <c r="THN57" s="38"/>
      <c r="THO57" s="38"/>
      <c r="THP57" s="38"/>
      <c r="THQ57" s="38"/>
      <c r="THR57" s="38"/>
      <c r="THS57" s="38"/>
      <c r="THT57" s="38"/>
      <c r="THU57" s="38"/>
      <c r="THV57" s="38"/>
      <c r="THW57" s="38"/>
      <c r="THX57" s="38"/>
      <c r="THY57" s="38"/>
      <c r="THZ57" s="38"/>
      <c r="TIA57" s="38"/>
      <c r="TIB57" s="38"/>
      <c r="TIC57" s="38"/>
      <c r="TID57" s="38"/>
      <c r="TIE57" s="38"/>
      <c r="TIF57" s="38"/>
      <c r="TIG57" s="38"/>
      <c r="TIH57" s="38"/>
      <c r="TII57" s="38"/>
      <c r="TIJ57" s="38"/>
      <c r="TIK57" s="38"/>
      <c r="TIL57" s="38"/>
      <c r="TIM57" s="38"/>
      <c r="TIN57" s="38"/>
      <c r="TIO57" s="38"/>
      <c r="TIP57" s="38"/>
      <c r="TIQ57" s="38"/>
      <c r="TIR57" s="38"/>
      <c r="TIS57" s="38"/>
      <c r="TIT57" s="38"/>
      <c r="TIU57" s="38"/>
      <c r="TIV57" s="38"/>
      <c r="TIW57" s="38"/>
      <c r="TIX57" s="38"/>
      <c r="TIY57" s="38"/>
      <c r="TIZ57" s="38"/>
      <c r="TJA57" s="38"/>
      <c r="TJB57" s="38"/>
      <c r="TJC57" s="38"/>
      <c r="TJD57" s="38"/>
      <c r="TJE57" s="38"/>
      <c r="TJF57" s="38"/>
      <c r="TJG57" s="38"/>
      <c r="TJH57" s="38"/>
      <c r="TJI57" s="38"/>
      <c r="TJJ57" s="38"/>
      <c r="TJK57" s="38"/>
      <c r="TJL57" s="38"/>
      <c r="TJM57" s="38"/>
      <c r="TJN57" s="38"/>
      <c r="TJO57" s="38"/>
      <c r="TJP57" s="38"/>
      <c r="TJQ57" s="38"/>
      <c r="TJR57" s="38"/>
      <c r="TJS57" s="38"/>
      <c r="TJT57" s="38"/>
      <c r="TJU57" s="38"/>
      <c r="TJV57" s="38"/>
      <c r="TJW57" s="38"/>
      <c r="TJX57" s="38"/>
      <c r="TJY57" s="38"/>
      <c r="TJZ57" s="38"/>
      <c r="TKA57" s="38"/>
      <c r="TKB57" s="38"/>
      <c r="TKC57" s="38"/>
      <c r="TKD57" s="38"/>
      <c r="TKE57" s="38"/>
      <c r="TKF57" s="38"/>
      <c r="TKG57" s="38"/>
      <c r="TKH57" s="38"/>
      <c r="TKI57" s="38"/>
      <c r="TKJ57" s="38"/>
      <c r="TKK57" s="38"/>
      <c r="TKL57" s="38"/>
      <c r="TKM57" s="38"/>
      <c r="TKN57" s="38"/>
      <c r="TKO57" s="38"/>
      <c r="TKP57" s="38"/>
      <c r="TKQ57" s="38"/>
      <c r="TKR57" s="38"/>
      <c r="TKS57" s="38"/>
      <c r="TKT57" s="38"/>
      <c r="TKU57" s="38"/>
      <c r="TKV57" s="38"/>
      <c r="TKW57" s="38"/>
      <c r="TKX57" s="38"/>
      <c r="TKY57" s="38"/>
      <c r="TKZ57" s="38"/>
      <c r="TLA57" s="38"/>
      <c r="TLB57" s="38"/>
      <c r="TLC57" s="38"/>
      <c r="TLD57" s="38"/>
      <c r="TLE57" s="38"/>
      <c r="TLF57" s="38"/>
      <c r="TLG57" s="38"/>
      <c r="TLH57" s="38"/>
      <c r="TLI57" s="38"/>
      <c r="TLJ57" s="38"/>
      <c r="TLK57" s="38"/>
      <c r="TLL57" s="38"/>
      <c r="TLM57" s="38"/>
      <c r="TLN57" s="38"/>
      <c r="TLO57" s="38"/>
      <c r="TLP57" s="38"/>
      <c r="TLQ57" s="38"/>
      <c r="TLR57" s="38"/>
      <c r="TLS57" s="38"/>
      <c r="TLT57" s="38"/>
      <c r="TLU57" s="38"/>
      <c r="TLV57" s="38"/>
      <c r="TLW57" s="38"/>
      <c r="TLX57" s="38"/>
      <c r="TLY57" s="38"/>
      <c r="TLZ57" s="38"/>
      <c r="TMA57" s="38"/>
      <c r="TMB57" s="38"/>
      <c r="TMC57" s="38"/>
      <c r="TMD57" s="38"/>
      <c r="TME57" s="38"/>
      <c r="TMF57" s="38"/>
      <c r="TMG57" s="38"/>
      <c r="TMH57" s="38"/>
      <c r="TMI57" s="38"/>
      <c r="TMJ57" s="38"/>
      <c r="TMK57" s="38"/>
      <c r="TML57" s="38"/>
      <c r="TMM57" s="38"/>
      <c r="TMN57" s="38"/>
      <c r="TMO57" s="38"/>
      <c r="TMP57" s="38"/>
      <c r="TMQ57" s="38"/>
      <c r="TMR57" s="38"/>
      <c r="TMS57" s="38"/>
      <c r="TMT57" s="38"/>
      <c r="TMU57" s="38"/>
      <c r="TMV57" s="38"/>
      <c r="TMW57" s="38"/>
      <c r="TMX57" s="38"/>
      <c r="TMY57" s="38"/>
      <c r="TMZ57" s="38"/>
      <c r="TNA57" s="38"/>
      <c r="TNB57" s="38"/>
      <c r="TNC57" s="38"/>
      <c r="TND57" s="38"/>
      <c r="TNE57" s="38"/>
      <c r="TNF57" s="38"/>
      <c r="TNG57" s="38"/>
      <c r="TNH57" s="38"/>
      <c r="TNI57" s="38"/>
      <c r="TNJ57" s="38"/>
      <c r="TNK57" s="38"/>
      <c r="TNL57" s="38"/>
      <c r="TNM57" s="38"/>
      <c r="TNN57" s="38"/>
      <c r="TNO57" s="38"/>
      <c r="TNP57" s="38"/>
      <c r="TNQ57" s="38"/>
      <c r="TNR57" s="38"/>
      <c r="TNS57" s="38"/>
      <c r="TNT57" s="38"/>
      <c r="TNU57" s="38"/>
      <c r="TNV57" s="38"/>
      <c r="TNW57" s="38"/>
      <c r="TNX57" s="38"/>
      <c r="TNY57" s="38"/>
      <c r="TNZ57" s="38"/>
      <c r="TOA57" s="38"/>
      <c r="TOB57" s="38"/>
      <c r="TOC57" s="38"/>
      <c r="TOD57" s="38"/>
      <c r="TOE57" s="38"/>
      <c r="TOF57" s="38"/>
      <c r="TOG57" s="38"/>
      <c r="TOH57" s="38"/>
      <c r="TOI57" s="38"/>
      <c r="TOJ57" s="38"/>
      <c r="TOK57" s="38"/>
      <c r="TOL57" s="38"/>
      <c r="TOM57" s="38"/>
      <c r="TON57" s="38"/>
      <c r="TOO57" s="38"/>
      <c r="TOP57" s="38"/>
      <c r="TOQ57" s="38"/>
      <c r="TOR57" s="38"/>
      <c r="TOS57" s="38"/>
      <c r="TOT57" s="38"/>
      <c r="TOU57" s="38"/>
      <c r="TOV57" s="38"/>
      <c r="TOW57" s="38"/>
      <c r="TOX57" s="38"/>
      <c r="TOY57" s="38"/>
      <c r="TOZ57" s="38"/>
      <c r="TPA57" s="38"/>
      <c r="TPB57" s="38"/>
      <c r="TPC57" s="38"/>
      <c r="TPD57" s="38"/>
      <c r="TPE57" s="38"/>
      <c r="TPF57" s="38"/>
      <c r="TPG57" s="38"/>
      <c r="TPH57" s="38"/>
      <c r="TPI57" s="38"/>
      <c r="TPJ57" s="38"/>
      <c r="TPK57" s="38"/>
      <c r="TPL57" s="38"/>
      <c r="TPM57" s="38"/>
      <c r="TPN57" s="38"/>
      <c r="TPO57" s="38"/>
      <c r="TPP57" s="38"/>
      <c r="TPQ57" s="38"/>
      <c r="TPR57" s="38"/>
      <c r="TPS57" s="38"/>
      <c r="TPT57" s="38"/>
      <c r="TPU57" s="38"/>
      <c r="TPV57" s="38"/>
      <c r="TPW57" s="38"/>
      <c r="TPX57" s="38"/>
      <c r="TPY57" s="38"/>
      <c r="TPZ57" s="38"/>
      <c r="TQA57" s="38"/>
      <c r="TQB57" s="38"/>
      <c r="TQC57" s="38"/>
      <c r="TQD57" s="38"/>
      <c r="TQE57" s="38"/>
      <c r="TQF57" s="38"/>
      <c r="TQG57" s="38"/>
      <c r="TQH57" s="38"/>
      <c r="TQI57" s="38"/>
      <c r="TQJ57" s="38"/>
      <c r="TQK57" s="38"/>
      <c r="TQL57" s="38"/>
      <c r="TQM57" s="38"/>
      <c r="TQN57" s="38"/>
      <c r="TQO57" s="38"/>
      <c r="TQP57" s="38"/>
      <c r="TQQ57" s="38"/>
      <c r="TQR57" s="38"/>
      <c r="TQS57" s="38"/>
      <c r="TQT57" s="38"/>
      <c r="TQU57" s="38"/>
      <c r="TQV57" s="38"/>
      <c r="TQW57" s="38"/>
      <c r="TQX57" s="38"/>
      <c r="TQY57" s="38"/>
      <c r="TQZ57" s="38"/>
      <c r="TRA57" s="38"/>
      <c r="TRB57" s="38"/>
      <c r="TRC57" s="38"/>
      <c r="TRD57" s="38"/>
      <c r="TRE57" s="38"/>
      <c r="TRF57" s="38"/>
      <c r="TRG57" s="38"/>
      <c r="TRH57" s="38"/>
      <c r="TRI57" s="38"/>
      <c r="TRJ57" s="38"/>
      <c r="TRK57" s="38"/>
      <c r="TRL57" s="38"/>
      <c r="TRM57" s="38"/>
      <c r="TRN57" s="38"/>
      <c r="TRO57" s="38"/>
      <c r="TRP57" s="38"/>
      <c r="TRQ57" s="38"/>
      <c r="TRR57" s="38"/>
      <c r="TRS57" s="38"/>
      <c r="TRT57" s="38"/>
      <c r="TRU57" s="38"/>
      <c r="TRV57" s="38"/>
      <c r="TRW57" s="38"/>
      <c r="TRX57" s="38"/>
      <c r="TRY57" s="38"/>
      <c r="TRZ57" s="38"/>
      <c r="TSA57" s="38"/>
      <c r="TSB57" s="38"/>
      <c r="TSC57" s="38"/>
      <c r="TSD57" s="38"/>
      <c r="TSE57" s="38"/>
      <c r="TSF57" s="38"/>
      <c r="TSG57" s="38"/>
      <c r="TSH57" s="38"/>
      <c r="TSI57" s="38"/>
      <c r="TSJ57" s="38"/>
      <c r="TSK57" s="38"/>
      <c r="TSL57" s="38"/>
      <c r="TSM57" s="38"/>
      <c r="TSN57" s="38"/>
      <c r="TSO57" s="38"/>
      <c r="TSP57" s="38"/>
      <c r="TSQ57" s="38"/>
      <c r="TSR57" s="38"/>
      <c r="TSS57" s="38"/>
      <c r="TST57" s="38"/>
      <c r="TSU57" s="38"/>
      <c r="TSV57" s="38"/>
      <c r="TSW57" s="38"/>
      <c r="TSX57" s="38"/>
      <c r="TSY57" s="38"/>
      <c r="TSZ57" s="38"/>
      <c r="TTA57" s="38"/>
      <c r="TTB57" s="38"/>
      <c r="TTC57" s="38"/>
      <c r="TTD57" s="38"/>
      <c r="TTE57" s="38"/>
      <c r="TTF57" s="38"/>
      <c r="TTG57" s="38"/>
      <c r="TTH57" s="38"/>
      <c r="TTI57" s="38"/>
      <c r="TTJ57" s="38"/>
      <c r="TTK57" s="38"/>
      <c r="TTL57" s="38"/>
      <c r="TTM57" s="38"/>
      <c r="TTN57" s="38"/>
      <c r="TTO57" s="38"/>
      <c r="TTP57" s="38"/>
      <c r="TTQ57" s="38"/>
      <c r="TTR57" s="38"/>
      <c r="TTS57" s="38"/>
      <c r="TTT57" s="38"/>
      <c r="TTU57" s="38"/>
      <c r="TTV57" s="38"/>
      <c r="TTW57" s="38"/>
      <c r="TTX57" s="38"/>
      <c r="TTY57" s="38"/>
      <c r="TTZ57" s="38"/>
      <c r="TUA57" s="38"/>
      <c r="TUB57" s="38"/>
      <c r="TUC57" s="38"/>
      <c r="TUD57" s="38"/>
      <c r="TUE57" s="38"/>
      <c r="TUF57" s="38"/>
      <c r="TUG57" s="38"/>
      <c r="TUH57" s="38"/>
      <c r="TUI57" s="38"/>
      <c r="TUJ57" s="38"/>
      <c r="TUK57" s="38"/>
      <c r="TUL57" s="38"/>
      <c r="TUM57" s="38"/>
      <c r="TUN57" s="38"/>
      <c r="TUO57" s="38"/>
      <c r="TUP57" s="38"/>
      <c r="TUQ57" s="38"/>
      <c r="TUR57" s="38"/>
      <c r="TUS57" s="38"/>
      <c r="TUT57" s="38"/>
      <c r="TUU57" s="38"/>
      <c r="TUV57" s="38"/>
      <c r="TUW57" s="38"/>
      <c r="TUX57" s="38"/>
      <c r="TUY57" s="38"/>
      <c r="TUZ57" s="38"/>
      <c r="TVA57" s="38"/>
      <c r="TVB57" s="38"/>
      <c r="TVC57" s="38"/>
      <c r="TVD57" s="38"/>
      <c r="TVE57" s="38"/>
      <c r="TVF57" s="38"/>
      <c r="TVG57" s="38"/>
      <c r="TVH57" s="38"/>
      <c r="TVI57" s="38"/>
      <c r="TVJ57" s="38"/>
      <c r="TVK57" s="38"/>
      <c r="TVL57" s="38"/>
      <c r="TVM57" s="38"/>
      <c r="TVN57" s="38"/>
      <c r="TVO57" s="38"/>
      <c r="TVP57" s="38"/>
      <c r="TVQ57" s="38"/>
      <c r="TVR57" s="38"/>
      <c r="TVS57" s="38"/>
      <c r="TVT57" s="38"/>
      <c r="TVU57" s="38"/>
      <c r="TVV57" s="38"/>
      <c r="TVW57" s="38"/>
      <c r="TVX57" s="38"/>
      <c r="TVY57" s="38"/>
      <c r="TVZ57" s="38"/>
      <c r="TWA57" s="38"/>
      <c r="TWB57" s="38"/>
      <c r="TWC57" s="38"/>
      <c r="TWD57" s="38"/>
      <c r="TWE57" s="38"/>
      <c r="TWF57" s="38"/>
      <c r="TWG57" s="38"/>
      <c r="TWH57" s="38"/>
      <c r="TWI57" s="38"/>
      <c r="TWJ57" s="38"/>
      <c r="TWK57" s="38"/>
      <c r="TWL57" s="38"/>
      <c r="TWM57" s="38"/>
      <c r="TWN57" s="38"/>
      <c r="TWO57" s="38"/>
      <c r="TWP57" s="38"/>
      <c r="TWQ57" s="38"/>
      <c r="TWR57" s="38"/>
      <c r="TWS57" s="38"/>
      <c r="TWT57" s="38"/>
      <c r="TWU57" s="38"/>
      <c r="TWV57" s="38"/>
      <c r="TWW57" s="38"/>
      <c r="TWX57" s="38"/>
      <c r="TWY57" s="38"/>
      <c r="TWZ57" s="38"/>
      <c r="TXA57" s="38"/>
      <c r="TXB57" s="38"/>
      <c r="TXC57" s="38"/>
      <c r="TXD57" s="38"/>
      <c r="TXE57" s="38"/>
      <c r="TXF57" s="38"/>
      <c r="TXG57" s="38"/>
      <c r="TXH57" s="38"/>
      <c r="TXI57" s="38"/>
      <c r="TXJ57" s="38"/>
      <c r="TXK57" s="38"/>
      <c r="TXL57" s="38"/>
      <c r="TXM57" s="38"/>
      <c r="TXN57" s="38"/>
      <c r="TXO57" s="38"/>
      <c r="TXP57" s="38"/>
      <c r="TXQ57" s="38"/>
      <c r="TXR57" s="38"/>
      <c r="TXS57" s="38"/>
      <c r="TXT57" s="38"/>
      <c r="TXU57" s="38"/>
      <c r="TXV57" s="38"/>
      <c r="TXW57" s="38"/>
      <c r="TXX57" s="38"/>
      <c r="TXY57" s="38"/>
      <c r="TXZ57" s="38"/>
      <c r="TYA57" s="38"/>
      <c r="TYB57" s="38"/>
      <c r="TYC57" s="38"/>
      <c r="TYD57" s="38"/>
      <c r="TYE57" s="38"/>
      <c r="TYF57" s="38"/>
      <c r="TYG57" s="38"/>
      <c r="TYH57" s="38"/>
      <c r="TYI57" s="38"/>
      <c r="TYJ57" s="38"/>
      <c r="TYK57" s="38"/>
      <c r="TYL57" s="38"/>
      <c r="TYM57" s="38"/>
      <c r="TYN57" s="38"/>
      <c r="TYO57" s="38"/>
      <c r="TYP57" s="38"/>
      <c r="TYQ57" s="38"/>
      <c r="TYR57" s="38"/>
      <c r="TYS57" s="38"/>
      <c r="TYT57" s="38"/>
      <c r="TYU57" s="38"/>
      <c r="TYV57" s="38"/>
      <c r="TYW57" s="38"/>
      <c r="TYX57" s="38"/>
      <c r="TYY57" s="38"/>
      <c r="TYZ57" s="38"/>
      <c r="TZA57" s="38"/>
      <c r="TZB57" s="38"/>
      <c r="TZC57" s="38"/>
      <c r="TZD57" s="38"/>
      <c r="TZE57" s="38"/>
      <c r="TZF57" s="38"/>
      <c r="TZG57" s="38"/>
      <c r="TZH57" s="38"/>
      <c r="TZI57" s="38"/>
      <c r="TZJ57" s="38"/>
      <c r="TZK57" s="38"/>
      <c r="TZL57" s="38"/>
      <c r="TZM57" s="38"/>
      <c r="TZN57" s="38"/>
      <c r="TZO57" s="38"/>
      <c r="TZP57" s="38"/>
      <c r="TZQ57" s="38"/>
      <c r="TZR57" s="38"/>
      <c r="TZS57" s="38"/>
      <c r="TZT57" s="38"/>
      <c r="TZU57" s="38"/>
      <c r="TZV57" s="38"/>
      <c r="TZW57" s="38"/>
      <c r="TZX57" s="38"/>
      <c r="TZY57" s="38"/>
      <c r="TZZ57" s="38"/>
      <c r="UAA57" s="38"/>
      <c r="UAB57" s="38"/>
      <c r="UAC57" s="38"/>
      <c r="UAD57" s="38"/>
      <c r="UAE57" s="38"/>
      <c r="UAF57" s="38"/>
      <c r="UAG57" s="38"/>
      <c r="UAH57" s="38"/>
      <c r="UAI57" s="38"/>
      <c r="UAJ57" s="38"/>
      <c r="UAK57" s="38"/>
      <c r="UAL57" s="38"/>
      <c r="UAM57" s="38"/>
      <c r="UAN57" s="38"/>
      <c r="UAO57" s="38"/>
      <c r="UAP57" s="38"/>
      <c r="UAQ57" s="38"/>
      <c r="UAR57" s="38"/>
      <c r="UAS57" s="38"/>
      <c r="UAT57" s="38"/>
      <c r="UAU57" s="38"/>
      <c r="UAV57" s="38"/>
      <c r="UAW57" s="38"/>
      <c r="UAX57" s="38"/>
      <c r="UAY57" s="38"/>
      <c r="UAZ57" s="38"/>
      <c r="UBA57" s="38"/>
      <c r="UBB57" s="38"/>
      <c r="UBC57" s="38"/>
      <c r="UBD57" s="38"/>
      <c r="UBE57" s="38"/>
      <c r="UBF57" s="38"/>
      <c r="UBG57" s="38"/>
      <c r="UBH57" s="38"/>
      <c r="UBI57" s="38"/>
      <c r="UBJ57" s="38"/>
      <c r="UBK57" s="38"/>
      <c r="UBL57" s="38"/>
      <c r="UBM57" s="38"/>
      <c r="UBN57" s="38"/>
      <c r="UBO57" s="38"/>
      <c r="UBP57" s="38"/>
      <c r="UBQ57" s="38"/>
      <c r="UBR57" s="38"/>
      <c r="UBS57" s="38"/>
      <c r="UBT57" s="38"/>
      <c r="UBU57" s="38"/>
      <c r="UBV57" s="38"/>
      <c r="UBW57" s="38"/>
      <c r="UBX57" s="38"/>
      <c r="UBY57" s="38"/>
      <c r="UBZ57" s="38"/>
      <c r="UCA57" s="38"/>
      <c r="UCB57" s="38"/>
      <c r="UCC57" s="38"/>
      <c r="UCD57" s="38"/>
      <c r="UCE57" s="38"/>
      <c r="UCF57" s="38"/>
      <c r="UCG57" s="38"/>
      <c r="UCH57" s="38"/>
      <c r="UCI57" s="38"/>
      <c r="UCJ57" s="38"/>
      <c r="UCK57" s="38"/>
      <c r="UCL57" s="38"/>
      <c r="UCM57" s="38"/>
      <c r="UCN57" s="38"/>
      <c r="UCO57" s="38"/>
      <c r="UCP57" s="38"/>
      <c r="UCQ57" s="38"/>
      <c r="UCR57" s="38"/>
      <c r="UCS57" s="38"/>
      <c r="UCT57" s="38"/>
      <c r="UCU57" s="38"/>
      <c r="UCV57" s="38"/>
      <c r="UCW57" s="38"/>
      <c r="UCX57" s="38"/>
      <c r="UCY57" s="38"/>
      <c r="UCZ57" s="38"/>
      <c r="UDA57" s="38"/>
      <c r="UDB57" s="38"/>
      <c r="UDC57" s="38"/>
      <c r="UDD57" s="38"/>
      <c r="UDE57" s="38"/>
      <c r="UDF57" s="38"/>
      <c r="UDG57" s="38"/>
      <c r="UDH57" s="38"/>
      <c r="UDI57" s="38"/>
      <c r="UDJ57" s="38"/>
      <c r="UDK57" s="38"/>
      <c r="UDL57" s="38"/>
      <c r="UDM57" s="38"/>
      <c r="UDN57" s="38"/>
      <c r="UDO57" s="38"/>
      <c r="UDP57" s="38"/>
      <c r="UDQ57" s="38"/>
      <c r="UDR57" s="38"/>
      <c r="UDS57" s="38"/>
      <c r="UDT57" s="38"/>
      <c r="UDU57" s="38"/>
      <c r="UDV57" s="38"/>
      <c r="UDW57" s="38"/>
      <c r="UDX57" s="38"/>
      <c r="UDY57" s="38"/>
      <c r="UDZ57" s="38"/>
      <c r="UEA57" s="38"/>
      <c r="UEB57" s="38"/>
      <c r="UEC57" s="38"/>
      <c r="UED57" s="38"/>
      <c r="UEE57" s="38"/>
      <c r="UEF57" s="38"/>
      <c r="UEG57" s="38"/>
      <c r="UEH57" s="38"/>
      <c r="UEI57" s="38"/>
      <c r="UEJ57" s="38"/>
      <c r="UEK57" s="38"/>
      <c r="UEL57" s="38"/>
      <c r="UEM57" s="38"/>
      <c r="UEN57" s="38"/>
      <c r="UEO57" s="38"/>
      <c r="UEP57" s="38"/>
      <c r="UEQ57" s="38"/>
      <c r="UER57" s="38"/>
      <c r="UES57" s="38"/>
      <c r="UET57" s="38"/>
      <c r="UEU57" s="38"/>
      <c r="UEV57" s="38"/>
      <c r="UEW57" s="38"/>
      <c r="UEX57" s="38"/>
      <c r="UEY57" s="38"/>
      <c r="UEZ57" s="38"/>
      <c r="UFA57" s="38"/>
      <c r="UFB57" s="38"/>
      <c r="UFC57" s="38"/>
      <c r="UFD57" s="38"/>
      <c r="UFE57" s="38"/>
      <c r="UFF57" s="38"/>
      <c r="UFG57" s="38"/>
      <c r="UFH57" s="38"/>
      <c r="UFI57" s="38"/>
      <c r="UFJ57" s="38"/>
      <c r="UFK57" s="38"/>
      <c r="UFL57" s="38"/>
      <c r="UFM57" s="38"/>
      <c r="UFN57" s="38"/>
      <c r="UFO57" s="38"/>
      <c r="UFP57" s="38"/>
      <c r="UFQ57" s="38"/>
      <c r="UFR57" s="38"/>
      <c r="UFS57" s="38"/>
      <c r="UFT57" s="38"/>
      <c r="UFU57" s="38"/>
      <c r="UFV57" s="38"/>
      <c r="UFW57" s="38"/>
      <c r="UFX57" s="38"/>
      <c r="UFY57" s="38"/>
      <c r="UFZ57" s="38"/>
      <c r="UGA57" s="38"/>
      <c r="UGB57" s="38"/>
      <c r="UGC57" s="38"/>
      <c r="UGD57" s="38"/>
      <c r="UGE57" s="38"/>
      <c r="UGF57" s="38"/>
      <c r="UGG57" s="38"/>
      <c r="UGH57" s="38"/>
      <c r="UGI57" s="38"/>
      <c r="UGJ57" s="38"/>
      <c r="UGK57" s="38"/>
      <c r="UGL57" s="38"/>
      <c r="UGM57" s="38"/>
      <c r="UGN57" s="38"/>
      <c r="UGO57" s="38"/>
      <c r="UGP57" s="38"/>
      <c r="UGQ57" s="38"/>
      <c r="UGR57" s="38"/>
      <c r="UGS57" s="38"/>
      <c r="UGT57" s="38"/>
      <c r="UGU57" s="38"/>
      <c r="UGV57" s="38"/>
      <c r="UGW57" s="38"/>
      <c r="UGX57" s="38"/>
      <c r="UGY57" s="38"/>
      <c r="UGZ57" s="38"/>
      <c r="UHA57" s="38"/>
      <c r="UHB57" s="38"/>
      <c r="UHC57" s="38"/>
      <c r="UHD57" s="38"/>
      <c r="UHE57" s="38"/>
      <c r="UHF57" s="38"/>
      <c r="UHG57" s="38"/>
      <c r="UHH57" s="38"/>
      <c r="UHI57" s="38"/>
      <c r="UHJ57" s="38"/>
      <c r="UHK57" s="38"/>
      <c r="UHL57" s="38"/>
      <c r="UHM57" s="38"/>
      <c r="UHN57" s="38"/>
      <c r="UHO57" s="38"/>
      <c r="UHP57" s="38"/>
      <c r="UHQ57" s="38"/>
      <c r="UHR57" s="38"/>
      <c r="UHS57" s="38"/>
      <c r="UHT57" s="38"/>
      <c r="UHU57" s="38"/>
      <c r="UHV57" s="38"/>
      <c r="UHW57" s="38"/>
      <c r="UHX57" s="38"/>
      <c r="UHY57" s="38"/>
      <c r="UHZ57" s="38"/>
      <c r="UIA57" s="38"/>
      <c r="UIB57" s="38"/>
      <c r="UIC57" s="38"/>
      <c r="UID57" s="38"/>
      <c r="UIE57" s="38"/>
      <c r="UIF57" s="38"/>
      <c r="UIG57" s="38"/>
      <c r="UIH57" s="38"/>
      <c r="UII57" s="38"/>
      <c r="UIJ57" s="38"/>
      <c r="UIK57" s="38"/>
      <c r="UIL57" s="38"/>
      <c r="UIM57" s="38"/>
      <c r="UIN57" s="38"/>
      <c r="UIO57" s="38"/>
      <c r="UIP57" s="38"/>
      <c r="UIQ57" s="38"/>
      <c r="UIR57" s="38"/>
      <c r="UIS57" s="38"/>
      <c r="UIT57" s="38"/>
      <c r="UIU57" s="38"/>
      <c r="UIV57" s="38"/>
      <c r="UIW57" s="38"/>
      <c r="UIX57" s="38"/>
      <c r="UIY57" s="38"/>
      <c r="UIZ57" s="38"/>
      <c r="UJA57" s="38"/>
      <c r="UJB57" s="38"/>
      <c r="UJC57" s="38"/>
      <c r="UJD57" s="38"/>
      <c r="UJE57" s="38"/>
      <c r="UJF57" s="38"/>
      <c r="UJG57" s="38"/>
      <c r="UJH57" s="38"/>
      <c r="UJI57" s="38"/>
      <c r="UJJ57" s="38"/>
      <c r="UJK57" s="38"/>
      <c r="UJL57" s="38"/>
      <c r="UJM57" s="38"/>
      <c r="UJN57" s="38"/>
      <c r="UJO57" s="38"/>
      <c r="UJP57" s="38"/>
      <c r="UJQ57" s="38"/>
      <c r="UJR57" s="38"/>
      <c r="UJS57" s="38"/>
      <c r="UJT57" s="38"/>
      <c r="UJU57" s="38"/>
      <c r="UJV57" s="38"/>
      <c r="UJW57" s="38"/>
      <c r="UJX57" s="38"/>
      <c r="UJY57" s="38"/>
      <c r="UJZ57" s="38"/>
      <c r="UKA57" s="38"/>
      <c r="UKB57" s="38"/>
      <c r="UKC57" s="38"/>
      <c r="UKD57" s="38"/>
      <c r="UKE57" s="38"/>
      <c r="UKF57" s="38"/>
      <c r="UKG57" s="38"/>
      <c r="UKH57" s="38"/>
      <c r="UKI57" s="38"/>
      <c r="UKJ57" s="38"/>
      <c r="UKK57" s="38"/>
      <c r="UKL57" s="38"/>
      <c r="UKM57" s="38"/>
      <c r="UKN57" s="38"/>
      <c r="UKO57" s="38"/>
      <c r="UKP57" s="38"/>
      <c r="UKQ57" s="38"/>
      <c r="UKR57" s="38"/>
      <c r="UKS57" s="38"/>
      <c r="UKT57" s="38"/>
      <c r="UKU57" s="38"/>
      <c r="UKV57" s="38"/>
      <c r="UKW57" s="38"/>
      <c r="UKX57" s="38"/>
      <c r="UKY57" s="38"/>
      <c r="UKZ57" s="38"/>
      <c r="ULA57" s="38"/>
      <c r="ULB57" s="38"/>
      <c r="ULC57" s="38"/>
      <c r="ULD57" s="38"/>
      <c r="ULE57" s="38"/>
      <c r="ULF57" s="38"/>
      <c r="ULG57" s="38"/>
      <c r="ULH57" s="38"/>
      <c r="ULI57" s="38"/>
      <c r="ULJ57" s="38"/>
      <c r="ULK57" s="38"/>
      <c r="ULL57" s="38"/>
      <c r="ULM57" s="38"/>
      <c r="ULN57" s="38"/>
      <c r="ULO57" s="38"/>
      <c r="ULP57" s="38"/>
      <c r="ULQ57" s="38"/>
      <c r="ULR57" s="38"/>
      <c r="ULS57" s="38"/>
      <c r="ULT57" s="38"/>
      <c r="ULU57" s="38"/>
      <c r="ULV57" s="38"/>
      <c r="ULW57" s="38"/>
      <c r="ULX57" s="38"/>
      <c r="ULY57" s="38"/>
      <c r="ULZ57" s="38"/>
      <c r="UMA57" s="38"/>
      <c r="UMB57" s="38"/>
      <c r="UMC57" s="38"/>
      <c r="UMD57" s="38"/>
      <c r="UME57" s="38"/>
      <c r="UMF57" s="38"/>
      <c r="UMG57" s="38"/>
      <c r="UMH57" s="38"/>
      <c r="UMI57" s="38"/>
      <c r="UMJ57" s="38"/>
      <c r="UMK57" s="38"/>
      <c r="UML57" s="38"/>
      <c r="UMM57" s="38"/>
      <c r="UMN57" s="38"/>
      <c r="UMO57" s="38"/>
      <c r="UMP57" s="38"/>
      <c r="UMQ57" s="38"/>
      <c r="UMR57" s="38"/>
      <c r="UMS57" s="38"/>
      <c r="UMT57" s="38"/>
      <c r="UMU57" s="38"/>
      <c r="UMV57" s="38"/>
      <c r="UMW57" s="38"/>
      <c r="UMX57" s="38"/>
      <c r="UMY57" s="38"/>
      <c r="UMZ57" s="38"/>
      <c r="UNA57" s="38"/>
      <c r="UNB57" s="38"/>
      <c r="UNC57" s="38"/>
      <c r="UND57" s="38"/>
      <c r="UNE57" s="38"/>
      <c r="UNF57" s="38"/>
      <c r="UNG57" s="38"/>
      <c r="UNH57" s="38"/>
      <c r="UNI57" s="38"/>
      <c r="UNJ57" s="38"/>
      <c r="UNK57" s="38"/>
      <c r="UNL57" s="38"/>
      <c r="UNM57" s="38"/>
      <c r="UNN57" s="38"/>
      <c r="UNO57" s="38"/>
      <c r="UNP57" s="38"/>
      <c r="UNQ57" s="38"/>
      <c r="UNR57" s="38"/>
      <c r="UNS57" s="38"/>
      <c r="UNT57" s="38"/>
      <c r="UNU57" s="38"/>
      <c r="UNV57" s="38"/>
      <c r="UNW57" s="38"/>
      <c r="UNX57" s="38"/>
      <c r="UNY57" s="38"/>
      <c r="UNZ57" s="38"/>
      <c r="UOA57" s="38"/>
      <c r="UOB57" s="38"/>
      <c r="UOC57" s="38"/>
      <c r="UOD57" s="38"/>
      <c r="UOE57" s="38"/>
      <c r="UOF57" s="38"/>
      <c r="UOG57" s="38"/>
      <c r="UOH57" s="38"/>
      <c r="UOI57" s="38"/>
      <c r="UOJ57" s="38"/>
      <c r="UOK57" s="38"/>
      <c r="UOL57" s="38"/>
      <c r="UOM57" s="38"/>
      <c r="UON57" s="38"/>
      <c r="UOO57" s="38"/>
      <c r="UOP57" s="38"/>
      <c r="UOQ57" s="38"/>
      <c r="UOR57" s="38"/>
      <c r="UOS57" s="38"/>
      <c r="UOT57" s="38"/>
      <c r="UOU57" s="38"/>
      <c r="UOV57" s="38"/>
      <c r="UOW57" s="38"/>
      <c r="UOX57" s="38"/>
      <c r="UOY57" s="38"/>
      <c r="UOZ57" s="38"/>
      <c r="UPA57" s="38"/>
      <c r="UPB57" s="38"/>
      <c r="UPC57" s="38"/>
      <c r="UPD57" s="38"/>
      <c r="UPE57" s="38"/>
      <c r="UPF57" s="38"/>
      <c r="UPG57" s="38"/>
      <c r="UPH57" s="38"/>
      <c r="UPI57" s="38"/>
      <c r="UPJ57" s="38"/>
      <c r="UPK57" s="38"/>
      <c r="UPL57" s="38"/>
      <c r="UPM57" s="38"/>
      <c r="UPN57" s="38"/>
      <c r="UPO57" s="38"/>
      <c r="UPP57" s="38"/>
      <c r="UPQ57" s="38"/>
      <c r="UPR57" s="38"/>
      <c r="UPS57" s="38"/>
      <c r="UPT57" s="38"/>
      <c r="UPU57" s="38"/>
      <c r="UPV57" s="38"/>
      <c r="UPW57" s="38"/>
      <c r="UPX57" s="38"/>
      <c r="UPY57" s="38"/>
      <c r="UPZ57" s="38"/>
      <c r="UQA57" s="38"/>
      <c r="UQB57" s="38"/>
      <c r="UQC57" s="38"/>
      <c r="UQD57" s="38"/>
      <c r="UQE57" s="38"/>
      <c r="UQF57" s="38"/>
      <c r="UQG57" s="38"/>
      <c r="UQH57" s="38"/>
      <c r="UQI57" s="38"/>
      <c r="UQJ57" s="38"/>
      <c r="UQK57" s="38"/>
      <c r="UQL57" s="38"/>
      <c r="UQM57" s="38"/>
      <c r="UQN57" s="38"/>
      <c r="UQO57" s="38"/>
      <c r="UQP57" s="38"/>
      <c r="UQQ57" s="38"/>
      <c r="UQR57" s="38"/>
      <c r="UQS57" s="38"/>
      <c r="UQT57" s="38"/>
      <c r="UQU57" s="38"/>
      <c r="UQV57" s="38"/>
      <c r="UQW57" s="38"/>
      <c r="UQX57" s="38"/>
      <c r="UQY57" s="38"/>
      <c r="UQZ57" s="38"/>
      <c r="URA57" s="38"/>
      <c r="URB57" s="38"/>
      <c r="URC57" s="38"/>
      <c r="URD57" s="38"/>
      <c r="URE57" s="38"/>
      <c r="URF57" s="38"/>
      <c r="URG57" s="38"/>
      <c r="URH57" s="38"/>
      <c r="URI57" s="38"/>
      <c r="URJ57" s="38"/>
      <c r="URK57" s="38"/>
      <c r="URL57" s="38"/>
      <c r="URM57" s="38"/>
      <c r="URN57" s="38"/>
      <c r="URO57" s="38"/>
      <c r="URP57" s="38"/>
      <c r="URQ57" s="38"/>
      <c r="URR57" s="38"/>
      <c r="URS57" s="38"/>
      <c r="URT57" s="38"/>
      <c r="URU57" s="38"/>
      <c r="URV57" s="38"/>
      <c r="URW57" s="38"/>
      <c r="URX57" s="38"/>
      <c r="URY57" s="38"/>
      <c r="URZ57" s="38"/>
      <c r="USA57" s="38"/>
      <c r="USB57" s="38"/>
      <c r="USC57" s="38"/>
      <c r="USD57" s="38"/>
      <c r="USE57" s="38"/>
      <c r="USF57" s="38"/>
      <c r="USG57" s="38"/>
      <c r="USH57" s="38"/>
      <c r="USI57" s="38"/>
      <c r="USJ57" s="38"/>
      <c r="USK57" s="38"/>
      <c r="USL57" s="38"/>
      <c r="USM57" s="38"/>
      <c r="USN57" s="38"/>
      <c r="USO57" s="38"/>
      <c r="USP57" s="38"/>
      <c r="USQ57" s="38"/>
      <c r="USR57" s="38"/>
      <c r="USS57" s="38"/>
      <c r="UST57" s="38"/>
      <c r="USU57" s="38"/>
      <c r="USV57" s="38"/>
      <c r="USW57" s="38"/>
      <c r="USX57" s="38"/>
      <c r="USY57" s="38"/>
      <c r="USZ57" s="38"/>
      <c r="UTA57" s="38"/>
      <c r="UTB57" s="38"/>
      <c r="UTC57" s="38"/>
      <c r="UTD57" s="38"/>
      <c r="UTE57" s="38"/>
      <c r="UTF57" s="38"/>
      <c r="UTG57" s="38"/>
      <c r="UTH57" s="38"/>
      <c r="UTI57" s="38"/>
      <c r="UTJ57" s="38"/>
      <c r="UTK57" s="38"/>
      <c r="UTL57" s="38"/>
      <c r="UTM57" s="38"/>
      <c r="UTN57" s="38"/>
      <c r="UTO57" s="38"/>
      <c r="UTP57" s="38"/>
      <c r="UTQ57" s="38"/>
      <c r="UTR57" s="38"/>
      <c r="UTS57" s="38"/>
      <c r="UTT57" s="38"/>
      <c r="UTU57" s="38"/>
      <c r="UTV57" s="38"/>
      <c r="UTW57" s="38"/>
      <c r="UTX57" s="38"/>
      <c r="UTY57" s="38"/>
      <c r="UTZ57" s="38"/>
      <c r="UUA57" s="38"/>
      <c r="UUB57" s="38"/>
      <c r="UUC57" s="38"/>
      <c r="UUD57" s="38"/>
      <c r="UUE57" s="38"/>
      <c r="UUF57" s="38"/>
      <c r="UUG57" s="38"/>
      <c r="UUH57" s="38"/>
      <c r="UUI57" s="38"/>
      <c r="UUJ57" s="38"/>
      <c r="UUK57" s="38"/>
      <c r="UUL57" s="38"/>
      <c r="UUM57" s="38"/>
      <c r="UUN57" s="38"/>
      <c r="UUO57" s="38"/>
      <c r="UUP57" s="38"/>
      <c r="UUQ57" s="38"/>
      <c r="UUR57" s="38"/>
      <c r="UUS57" s="38"/>
      <c r="UUT57" s="38"/>
      <c r="UUU57" s="38"/>
      <c r="UUV57" s="38"/>
      <c r="UUW57" s="38"/>
      <c r="UUX57" s="38"/>
      <c r="UUY57" s="38"/>
      <c r="UUZ57" s="38"/>
      <c r="UVA57" s="38"/>
      <c r="UVB57" s="38"/>
      <c r="UVC57" s="38"/>
      <c r="UVD57" s="38"/>
      <c r="UVE57" s="38"/>
      <c r="UVF57" s="38"/>
      <c r="UVG57" s="38"/>
      <c r="UVH57" s="38"/>
      <c r="UVI57" s="38"/>
      <c r="UVJ57" s="38"/>
      <c r="UVK57" s="38"/>
      <c r="UVL57" s="38"/>
      <c r="UVM57" s="38"/>
      <c r="UVN57" s="38"/>
      <c r="UVO57" s="38"/>
      <c r="UVP57" s="38"/>
      <c r="UVQ57" s="38"/>
      <c r="UVR57" s="38"/>
      <c r="UVS57" s="38"/>
      <c r="UVT57" s="38"/>
      <c r="UVU57" s="38"/>
      <c r="UVV57" s="38"/>
      <c r="UVW57" s="38"/>
      <c r="UVX57" s="38"/>
      <c r="UVY57" s="38"/>
      <c r="UVZ57" s="38"/>
      <c r="UWA57" s="38"/>
      <c r="UWB57" s="38"/>
      <c r="UWC57" s="38"/>
      <c r="UWD57" s="38"/>
      <c r="UWE57" s="38"/>
      <c r="UWF57" s="38"/>
      <c r="UWG57" s="38"/>
      <c r="UWH57" s="38"/>
      <c r="UWI57" s="38"/>
      <c r="UWJ57" s="38"/>
      <c r="UWK57" s="38"/>
      <c r="UWL57" s="38"/>
      <c r="UWM57" s="38"/>
      <c r="UWN57" s="38"/>
      <c r="UWO57" s="38"/>
      <c r="UWP57" s="38"/>
      <c r="UWQ57" s="38"/>
      <c r="UWR57" s="38"/>
      <c r="UWS57" s="38"/>
      <c r="UWT57" s="38"/>
      <c r="UWU57" s="38"/>
      <c r="UWV57" s="38"/>
      <c r="UWW57" s="38"/>
      <c r="UWX57" s="38"/>
      <c r="UWY57" s="38"/>
      <c r="UWZ57" s="38"/>
      <c r="UXA57" s="38"/>
      <c r="UXB57" s="38"/>
      <c r="UXC57" s="38"/>
      <c r="UXD57" s="38"/>
      <c r="UXE57" s="38"/>
      <c r="UXF57" s="38"/>
      <c r="UXG57" s="38"/>
      <c r="UXH57" s="38"/>
      <c r="UXI57" s="38"/>
      <c r="UXJ57" s="38"/>
      <c r="UXK57" s="38"/>
      <c r="UXL57" s="38"/>
      <c r="UXM57" s="38"/>
      <c r="UXN57" s="38"/>
      <c r="UXO57" s="38"/>
      <c r="UXP57" s="38"/>
      <c r="UXQ57" s="38"/>
      <c r="UXR57" s="38"/>
      <c r="UXS57" s="38"/>
      <c r="UXT57" s="38"/>
      <c r="UXU57" s="38"/>
      <c r="UXV57" s="38"/>
      <c r="UXW57" s="38"/>
      <c r="UXX57" s="38"/>
      <c r="UXY57" s="38"/>
      <c r="UXZ57" s="38"/>
      <c r="UYA57" s="38"/>
      <c r="UYB57" s="38"/>
      <c r="UYC57" s="38"/>
      <c r="UYD57" s="38"/>
      <c r="UYE57" s="38"/>
      <c r="UYF57" s="38"/>
      <c r="UYG57" s="38"/>
      <c r="UYH57" s="38"/>
      <c r="UYI57" s="38"/>
      <c r="UYJ57" s="38"/>
      <c r="UYK57" s="38"/>
      <c r="UYL57" s="38"/>
      <c r="UYM57" s="38"/>
      <c r="UYN57" s="38"/>
      <c r="UYO57" s="38"/>
      <c r="UYP57" s="38"/>
      <c r="UYQ57" s="38"/>
      <c r="UYR57" s="38"/>
      <c r="UYS57" s="38"/>
      <c r="UYT57" s="38"/>
      <c r="UYU57" s="38"/>
      <c r="UYV57" s="38"/>
      <c r="UYW57" s="38"/>
      <c r="UYX57" s="38"/>
      <c r="UYY57" s="38"/>
      <c r="UYZ57" s="38"/>
      <c r="UZA57" s="38"/>
      <c r="UZB57" s="38"/>
      <c r="UZC57" s="38"/>
      <c r="UZD57" s="38"/>
      <c r="UZE57" s="38"/>
      <c r="UZF57" s="38"/>
      <c r="UZG57" s="38"/>
      <c r="UZH57" s="38"/>
      <c r="UZI57" s="38"/>
      <c r="UZJ57" s="38"/>
      <c r="UZK57" s="38"/>
      <c r="UZL57" s="38"/>
      <c r="UZM57" s="38"/>
      <c r="UZN57" s="38"/>
      <c r="UZO57" s="38"/>
      <c r="UZP57" s="38"/>
      <c r="UZQ57" s="38"/>
      <c r="UZR57" s="38"/>
      <c r="UZS57" s="38"/>
      <c r="UZT57" s="38"/>
      <c r="UZU57" s="38"/>
      <c r="UZV57" s="38"/>
      <c r="UZW57" s="38"/>
      <c r="UZX57" s="38"/>
      <c r="UZY57" s="38"/>
      <c r="UZZ57" s="38"/>
      <c r="VAA57" s="38"/>
      <c r="VAB57" s="38"/>
      <c r="VAC57" s="38"/>
      <c r="VAD57" s="38"/>
      <c r="VAE57" s="38"/>
      <c r="VAF57" s="38"/>
      <c r="VAG57" s="38"/>
      <c r="VAH57" s="38"/>
      <c r="VAI57" s="38"/>
      <c r="VAJ57" s="38"/>
      <c r="VAK57" s="38"/>
      <c r="VAL57" s="38"/>
      <c r="VAM57" s="38"/>
      <c r="VAN57" s="38"/>
      <c r="VAO57" s="38"/>
      <c r="VAP57" s="38"/>
      <c r="VAQ57" s="38"/>
      <c r="VAR57" s="38"/>
      <c r="VAS57" s="38"/>
      <c r="VAT57" s="38"/>
      <c r="VAU57" s="38"/>
      <c r="VAV57" s="38"/>
      <c r="VAW57" s="38"/>
      <c r="VAX57" s="38"/>
      <c r="VAY57" s="38"/>
      <c r="VAZ57" s="38"/>
      <c r="VBA57" s="38"/>
      <c r="VBB57" s="38"/>
      <c r="VBC57" s="38"/>
      <c r="VBD57" s="38"/>
      <c r="VBE57" s="38"/>
      <c r="VBF57" s="38"/>
      <c r="VBG57" s="38"/>
      <c r="VBH57" s="38"/>
      <c r="VBI57" s="38"/>
      <c r="VBJ57" s="38"/>
      <c r="VBK57" s="38"/>
      <c r="VBL57" s="38"/>
      <c r="VBM57" s="38"/>
      <c r="VBN57" s="38"/>
      <c r="VBO57" s="38"/>
      <c r="VBP57" s="38"/>
      <c r="VBQ57" s="38"/>
      <c r="VBR57" s="38"/>
      <c r="VBS57" s="38"/>
      <c r="VBT57" s="38"/>
      <c r="VBU57" s="38"/>
      <c r="VBV57" s="38"/>
      <c r="VBW57" s="38"/>
      <c r="VBX57" s="38"/>
      <c r="VBY57" s="38"/>
      <c r="VBZ57" s="38"/>
      <c r="VCA57" s="38"/>
      <c r="VCB57" s="38"/>
      <c r="VCC57" s="38"/>
      <c r="VCD57" s="38"/>
      <c r="VCE57" s="38"/>
      <c r="VCF57" s="38"/>
      <c r="VCG57" s="38"/>
      <c r="VCH57" s="38"/>
      <c r="VCI57" s="38"/>
      <c r="VCJ57" s="38"/>
      <c r="VCK57" s="38"/>
      <c r="VCL57" s="38"/>
      <c r="VCM57" s="38"/>
      <c r="VCN57" s="38"/>
      <c r="VCO57" s="38"/>
      <c r="VCP57" s="38"/>
      <c r="VCQ57" s="38"/>
      <c r="VCR57" s="38"/>
      <c r="VCS57" s="38"/>
      <c r="VCT57" s="38"/>
      <c r="VCU57" s="38"/>
      <c r="VCV57" s="38"/>
      <c r="VCW57" s="38"/>
      <c r="VCX57" s="38"/>
      <c r="VCY57" s="38"/>
      <c r="VCZ57" s="38"/>
      <c r="VDA57" s="38"/>
      <c r="VDB57" s="38"/>
      <c r="VDC57" s="38"/>
      <c r="VDD57" s="38"/>
      <c r="VDE57" s="38"/>
      <c r="VDF57" s="38"/>
      <c r="VDG57" s="38"/>
      <c r="VDH57" s="38"/>
      <c r="VDI57" s="38"/>
      <c r="VDJ57" s="38"/>
      <c r="VDK57" s="38"/>
      <c r="VDL57" s="38"/>
      <c r="VDM57" s="38"/>
      <c r="VDN57" s="38"/>
      <c r="VDO57" s="38"/>
      <c r="VDP57" s="38"/>
      <c r="VDQ57" s="38"/>
      <c r="VDR57" s="38"/>
      <c r="VDS57" s="38"/>
      <c r="VDT57" s="38"/>
      <c r="VDU57" s="38"/>
      <c r="VDV57" s="38"/>
      <c r="VDW57" s="38"/>
      <c r="VDX57" s="38"/>
      <c r="VDY57" s="38"/>
      <c r="VDZ57" s="38"/>
      <c r="VEA57" s="38"/>
      <c r="VEB57" s="38"/>
      <c r="VEC57" s="38"/>
      <c r="VED57" s="38"/>
      <c r="VEE57" s="38"/>
      <c r="VEF57" s="38"/>
      <c r="VEG57" s="38"/>
      <c r="VEH57" s="38"/>
      <c r="VEI57" s="38"/>
      <c r="VEJ57" s="38"/>
      <c r="VEK57" s="38"/>
      <c r="VEL57" s="38"/>
      <c r="VEM57" s="38"/>
      <c r="VEN57" s="38"/>
      <c r="VEO57" s="38"/>
      <c r="VEP57" s="38"/>
      <c r="VEQ57" s="38"/>
      <c r="VER57" s="38"/>
      <c r="VES57" s="38"/>
      <c r="VET57" s="38"/>
      <c r="VEU57" s="38"/>
      <c r="VEV57" s="38"/>
      <c r="VEW57" s="38"/>
      <c r="VEX57" s="38"/>
      <c r="VEY57" s="38"/>
      <c r="VEZ57" s="38"/>
      <c r="VFA57" s="38"/>
      <c r="VFB57" s="38"/>
      <c r="VFC57" s="38"/>
      <c r="VFD57" s="38"/>
      <c r="VFE57" s="38"/>
      <c r="VFF57" s="38"/>
      <c r="VFG57" s="38"/>
      <c r="VFH57" s="38"/>
      <c r="VFI57" s="38"/>
      <c r="VFJ57" s="38"/>
      <c r="VFK57" s="38"/>
      <c r="VFL57" s="38"/>
      <c r="VFM57" s="38"/>
      <c r="VFN57" s="38"/>
      <c r="VFO57" s="38"/>
      <c r="VFP57" s="38"/>
      <c r="VFQ57" s="38"/>
      <c r="VFR57" s="38"/>
      <c r="VFS57" s="38"/>
      <c r="VFT57" s="38"/>
      <c r="VFU57" s="38"/>
      <c r="VFV57" s="38"/>
      <c r="VFW57" s="38"/>
      <c r="VFX57" s="38"/>
      <c r="VFY57" s="38"/>
      <c r="VFZ57" s="38"/>
      <c r="VGA57" s="38"/>
      <c r="VGB57" s="38"/>
      <c r="VGC57" s="38"/>
      <c r="VGD57" s="38"/>
      <c r="VGE57" s="38"/>
      <c r="VGF57" s="38"/>
      <c r="VGG57" s="38"/>
      <c r="VGH57" s="38"/>
      <c r="VGI57" s="38"/>
      <c r="VGJ57" s="38"/>
      <c r="VGK57" s="38"/>
      <c r="VGL57" s="38"/>
      <c r="VGM57" s="38"/>
      <c r="VGN57" s="38"/>
      <c r="VGO57" s="38"/>
      <c r="VGP57" s="38"/>
      <c r="VGQ57" s="38"/>
      <c r="VGR57" s="38"/>
      <c r="VGS57" s="38"/>
      <c r="VGT57" s="38"/>
      <c r="VGU57" s="38"/>
      <c r="VGV57" s="38"/>
      <c r="VGW57" s="38"/>
      <c r="VGX57" s="38"/>
      <c r="VGY57" s="38"/>
      <c r="VGZ57" s="38"/>
      <c r="VHA57" s="38"/>
      <c r="VHB57" s="38"/>
      <c r="VHC57" s="38"/>
      <c r="VHD57" s="38"/>
      <c r="VHE57" s="38"/>
      <c r="VHF57" s="38"/>
      <c r="VHG57" s="38"/>
      <c r="VHH57" s="38"/>
      <c r="VHI57" s="38"/>
      <c r="VHJ57" s="38"/>
      <c r="VHK57" s="38"/>
      <c r="VHL57" s="38"/>
      <c r="VHM57" s="38"/>
      <c r="VHN57" s="38"/>
      <c r="VHO57" s="38"/>
      <c r="VHP57" s="38"/>
      <c r="VHQ57" s="38"/>
      <c r="VHR57" s="38"/>
      <c r="VHS57" s="38"/>
      <c r="VHT57" s="38"/>
      <c r="VHU57" s="38"/>
      <c r="VHV57" s="38"/>
      <c r="VHW57" s="38"/>
      <c r="VHX57" s="38"/>
      <c r="VHY57" s="38"/>
      <c r="VHZ57" s="38"/>
      <c r="VIA57" s="38"/>
      <c r="VIB57" s="38"/>
      <c r="VIC57" s="38"/>
      <c r="VID57" s="38"/>
      <c r="VIE57" s="38"/>
      <c r="VIF57" s="38"/>
      <c r="VIG57" s="38"/>
      <c r="VIH57" s="38"/>
      <c r="VII57" s="38"/>
      <c r="VIJ57" s="38"/>
      <c r="VIK57" s="38"/>
      <c r="VIL57" s="38"/>
      <c r="VIM57" s="38"/>
      <c r="VIN57" s="38"/>
      <c r="VIO57" s="38"/>
      <c r="VIP57" s="38"/>
      <c r="VIQ57" s="38"/>
      <c r="VIR57" s="38"/>
      <c r="VIS57" s="38"/>
      <c r="VIT57" s="38"/>
      <c r="VIU57" s="38"/>
      <c r="VIV57" s="38"/>
      <c r="VIW57" s="38"/>
      <c r="VIX57" s="38"/>
      <c r="VIY57" s="38"/>
      <c r="VIZ57" s="38"/>
      <c r="VJA57" s="38"/>
      <c r="VJB57" s="38"/>
      <c r="VJC57" s="38"/>
      <c r="VJD57" s="38"/>
      <c r="VJE57" s="38"/>
      <c r="VJF57" s="38"/>
      <c r="VJG57" s="38"/>
      <c r="VJH57" s="38"/>
      <c r="VJI57" s="38"/>
      <c r="VJJ57" s="38"/>
      <c r="VJK57" s="38"/>
      <c r="VJL57" s="38"/>
      <c r="VJM57" s="38"/>
      <c r="VJN57" s="38"/>
      <c r="VJO57" s="38"/>
      <c r="VJP57" s="38"/>
      <c r="VJQ57" s="38"/>
      <c r="VJR57" s="38"/>
      <c r="VJS57" s="38"/>
      <c r="VJT57" s="38"/>
      <c r="VJU57" s="38"/>
      <c r="VJV57" s="38"/>
      <c r="VJW57" s="38"/>
      <c r="VJX57" s="38"/>
      <c r="VJY57" s="38"/>
      <c r="VJZ57" s="38"/>
      <c r="VKA57" s="38"/>
      <c r="VKB57" s="38"/>
      <c r="VKC57" s="38"/>
      <c r="VKD57" s="38"/>
      <c r="VKE57" s="38"/>
      <c r="VKF57" s="38"/>
      <c r="VKG57" s="38"/>
      <c r="VKH57" s="38"/>
      <c r="VKI57" s="38"/>
      <c r="VKJ57" s="38"/>
      <c r="VKK57" s="38"/>
      <c r="VKL57" s="38"/>
      <c r="VKM57" s="38"/>
      <c r="VKN57" s="38"/>
      <c r="VKO57" s="38"/>
      <c r="VKP57" s="38"/>
      <c r="VKQ57" s="38"/>
      <c r="VKR57" s="38"/>
      <c r="VKS57" s="38"/>
      <c r="VKT57" s="38"/>
      <c r="VKU57" s="38"/>
      <c r="VKV57" s="38"/>
      <c r="VKW57" s="38"/>
      <c r="VKX57" s="38"/>
      <c r="VKY57" s="38"/>
      <c r="VKZ57" s="38"/>
      <c r="VLA57" s="38"/>
      <c r="VLB57" s="38"/>
      <c r="VLC57" s="38"/>
      <c r="VLD57" s="38"/>
      <c r="VLE57" s="38"/>
      <c r="VLF57" s="38"/>
      <c r="VLG57" s="38"/>
      <c r="VLH57" s="38"/>
      <c r="VLI57" s="38"/>
      <c r="VLJ57" s="38"/>
      <c r="VLK57" s="38"/>
      <c r="VLL57" s="38"/>
      <c r="VLM57" s="38"/>
      <c r="VLN57" s="38"/>
      <c r="VLO57" s="38"/>
      <c r="VLP57" s="38"/>
      <c r="VLQ57" s="38"/>
      <c r="VLR57" s="38"/>
      <c r="VLS57" s="38"/>
      <c r="VLT57" s="38"/>
      <c r="VLU57" s="38"/>
      <c r="VLV57" s="38"/>
      <c r="VLW57" s="38"/>
      <c r="VLX57" s="38"/>
      <c r="VLY57" s="38"/>
      <c r="VLZ57" s="38"/>
      <c r="VMA57" s="38"/>
      <c r="VMB57" s="38"/>
      <c r="VMC57" s="38"/>
      <c r="VMD57" s="38"/>
      <c r="VME57" s="38"/>
      <c r="VMF57" s="38"/>
      <c r="VMG57" s="38"/>
      <c r="VMH57" s="38"/>
      <c r="VMI57" s="38"/>
      <c r="VMJ57" s="38"/>
      <c r="VMK57" s="38"/>
      <c r="VML57" s="38"/>
      <c r="VMM57" s="38"/>
      <c r="VMN57" s="38"/>
      <c r="VMO57" s="38"/>
      <c r="VMP57" s="38"/>
      <c r="VMQ57" s="38"/>
      <c r="VMR57" s="38"/>
      <c r="VMS57" s="38"/>
      <c r="VMT57" s="38"/>
      <c r="VMU57" s="38"/>
      <c r="VMV57" s="38"/>
      <c r="VMW57" s="38"/>
      <c r="VMX57" s="38"/>
      <c r="VMY57" s="38"/>
      <c r="VMZ57" s="38"/>
      <c r="VNA57" s="38"/>
      <c r="VNB57" s="38"/>
      <c r="VNC57" s="38"/>
      <c r="VND57" s="38"/>
      <c r="VNE57" s="38"/>
      <c r="VNF57" s="38"/>
      <c r="VNG57" s="38"/>
      <c r="VNH57" s="38"/>
      <c r="VNI57" s="38"/>
      <c r="VNJ57" s="38"/>
      <c r="VNK57" s="38"/>
      <c r="VNL57" s="38"/>
      <c r="VNM57" s="38"/>
      <c r="VNN57" s="38"/>
      <c r="VNO57" s="38"/>
      <c r="VNP57" s="38"/>
      <c r="VNQ57" s="38"/>
      <c r="VNR57" s="38"/>
      <c r="VNS57" s="38"/>
      <c r="VNT57" s="38"/>
      <c r="VNU57" s="38"/>
      <c r="VNV57" s="38"/>
      <c r="VNW57" s="38"/>
      <c r="VNX57" s="38"/>
      <c r="VNY57" s="38"/>
      <c r="VNZ57" s="38"/>
      <c r="VOA57" s="38"/>
      <c r="VOB57" s="38"/>
      <c r="VOC57" s="38"/>
      <c r="VOD57" s="38"/>
      <c r="VOE57" s="38"/>
      <c r="VOF57" s="38"/>
      <c r="VOG57" s="38"/>
      <c r="VOH57" s="38"/>
      <c r="VOI57" s="38"/>
      <c r="VOJ57" s="38"/>
      <c r="VOK57" s="38"/>
      <c r="VOL57" s="38"/>
      <c r="VOM57" s="38"/>
      <c r="VON57" s="38"/>
      <c r="VOO57" s="38"/>
      <c r="VOP57" s="38"/>
      <c r="VOQ57" s="38"/>
      <c r="VOR57" s="38"/>
      <c r="VOS57" s="38"/>
      <c r="VOT57" s="38"/>
      <c r="VOU57" s="38"/>
      <c r="VOV57" s="38"/>
      <c r="VOW57" s="38"/>
      <c r="VOX57" s="38"/>
      <c r="VOY57" s="38"/>
      <c r="VOZ57" s="38"/>
      <c r="VPA57" s="38"/>
      <c r="VPB57" s="38"/>
      <c r="VPC57" s="38"/>
      <c r="VPD57" s="38"/>
      <c r="VPE57" s="38"/>
      <c r="VPF57" s="38"/>
      <c r="VPG57" s="38"/>
      <c r="VPH57" s="38"/>
      <c r="VPI57" s="38"/>
      <c r="VPJ57" s="38"/>
      <c r="VPK57" s="38"/>
      <c r="VPL57" s="38"/>
      <c r="VPM57" s="38"/>
      <c r="VPN57" s="38"/>
      <c r="VPO57" s="38"/>
      <c r="VPP57" s="38"/>
      <c r="VPQ57" s="38"/>
      <c r="VPR57" s="38"/>
      <c r="VPS57" s="38"/>
      <c r="VPT57" s="38"/>
      <c r="VPU57" s="38"/>
      <c r="VPV57" s="38"/>
      <c r="VPW57" s="38"/>
      <c r="VPX57" s="38"/>
      <c r="VPY57" s="38"/>
      <c r="VPZ57" s="38"/>
      <c r="VQA57" s="38"/>
      <c r="VQB57" s="38"/>
      <c r="VQC57" s="38"/>
      <c r="VQD57" s="38"/>
      <c r="VQE57" s="38"/>
      <c r="VQF57" s="38"/>
      <c r="VQG57" s="38"/>
      <c r="VQH57" s="38"/>
      <c r="VQI57" s="38"/>
      <c r="VQJ57" s="38"/>
      <c r="VQK57" s="38"/>
      <c r="VQL57" s="38"/>
      <c r="VQM57" s="38"/>
      <c r="VQN57" s="38"/>
      <c r="VQO57" s="38"/>
      <c r="VQP57" s="38"/>
      <c r="VQQ57" s="38"/>
      <c r="VQR57" s="38"/>
      <c r="VQS57" s="38"/>
      <c r="VQT57" s="38"/>
      <c r="VQU57" s="38"/>
      <c r="VQV57" s="38"/>
      <c r="VQW57" s="38"/>
      <c r="VQX57" s="38"/>
      <c r="VQY57" s="38"/>
      <c r="VQZ57" s="38"/>
      <c r="VRA57" s="38"/>
      <c r="VRB57" s="38"/>
      <c r="VRC57" s="38"/>
      <c r="VRD57" s="38"/>
      <c r="VRE57" s="38"/>
      <c r="VRF57" s="38"/>
      <c r="VRG57" s="38"/>
      <c r="VRH57" s="38"/>
      <c r="VRI57" s="38"/>
      <c r="VRJ57" s="38"/>
      <c r="VRK57" s="38"/>
      <c r="VRL57" s="38"/>
      <c r="VRM57" s="38"/>
      <c r="VRN57" s="38"/>
      <c r="VRO57" s="38"/>
      <c r="VRP57" s="38"/>
      <c r="VRQ57" s="38"/>
      <c r="VRR57" s="38"/>
      <c r="VRS57" s="38"/>
      <c r="VRT57" s="38"/>
      <c r="VRU57" s="38"/>
      <c r="VRV57" s="38"/>
      <c r="VRW57" s="38"/>
      <c r="VRX57" s="38"/>
      <c r="VRY57" s="38"/>
      <c r="VRZ57" s="38"/>
      <c r="VSA57" s="38"/>
      <c r="VSB57" s="38"/>
      <c r="VSC57" s="38"/>
      <c r="VSD57" s="38"/>
      <c r="VSE57" s="38"/>
      <c r="VSF57" s="38"/>
      <c r="VSG57" s="38"/>
      <c r="VSH57" s="38"/>
      <c r="VSI57" s="38"/>
      <c r="VSJ57" s="38"/>
      <c r="VSK57" s="38"/>
      <c r="VSL57" s="38"/>
      <c r="VSM57" s="38"/>
      <c r="VSN57" s="38"/>
      <c r="VSO57" s="38"/>
      <c r="VSP57" s="38"/>
      <c r="VSQ57" s="38"/>
      <c r="VSR57" s="38"/>
      <c r="VSS57" s="38"/>
      <c r="VST57" s="38"/>
      <c r="VSU57" s="38"/>
      <c r="VSV57" s="38"/>
      <c r="VSW57" s="38"/>
      <c r="VSX57" s="38"/>
      <c r="VSY57" s="38"/>
      <c r="VSZ57" s="38"/>
      <c r="VTA57" s="38"/>
      <c r="VTB57" s="38"/>
      <c r="VTC57" s="38"/>
      <c r="VTD57" s="38"/>
      <c r="VTE57" s="38"/>
      <c r="VTF57" s="38"/>
      <c r="VTG57" s="38"/>
      <c r="VTH57" s="38"/>
      <c r="VTI57" s="38"/>
      <c r="VTJ57" s="38"/>
      <c r="VTK57" s="38"/>
      <c r="VTL57" s="38"/>
      <c r="VTM57" s="38"/>
      <c r="VTN57" s="38"/>
      <c r="VTO57" s="38"/>
      <c r="VTP57" s="38"/>
      <c r="VTQ57" s="38"/>
      <c r="VTR57" s="38"/>
      <c r="VTS57" s="38"/>
      <c r="VTT57" s="38"/>
      <c r="VTU57" s="38"/>
      <c r="VTV57" s="38"/>
      <c r="VTW57" s="38"/>
      <c r="VTX57" s="38"/>
      <c r="VTY57" s="38"/>
      <c r="VTZ57" s="38"/>
      <c r="VUA57" s="38"/>
      <c r="VUB57" s="38"/>
      <c r="VUC57" s="38"/>
      <c r="VUD57" s="38"/>
      <c r="VUE57" s="38"/>
      <c r="VUF57" s="38"/>
      <c r="VUG57" s="38"/>
      <c r="VUH57" s="38"/>
      <c r="VUI57" s="38"/>
      <c r="VUJ57" s="38"/>
      <c r="VUK57" s="38"/>
      <c r="VUL57" s="38"/>
      <c r="VUM57" s="38"/>
      <c r="VUN57" s="38"/>
      <c r="VUO57" s="38"/>
      <c r="VUP57" s="38"/>
      <c r="VUQ57" s="38"/>
      <c r="VUR57" s="38"/>
      <c r="VUS57" s="38"/>
      <c r="VUT57" s="38"/>
      <c r="VUU57" s="38"/>
      <c r="VUV57" s="38"/>
      <c r="VUW57" s="38"/>
      <c r="VUX57" s="38"/>
      <c r="VUY57" s="38"/>
      <c r="VUZ57" s="38"/>
      <c r="VVA57" s="38"/>
      <c r="VVB57" s="38"/>
      <c r="VVC57" s="38"/>
      <c r="VVD57" s="38"/>
      <c r="VVE57" s="38"/>
      <c r="VVF57" s="38"/>
      <c r="VVG57" s="38"/>
      <c r="VVH57" s="38"/>
      <c r="VVI57" s="38"/>
      <c r="VVJ57" s="38"/>
      <c r="VVK57" s="38"/>
      <c r="VVL57" s="38"/>
      <c r="VVM57" s="38"/>
      <c r="VVN57" s="38"/>
      <c r="VVO57" s="38"/>
      <c r="VVP57" s="38"/>
      <c r="VVQ57" s="38"/>
      <c r="VVR57" s="38"/>
      <c r="VVS57" s="38"/>
      <c r="VVT57" s="38"/>
      <c r="VVU57" s="38"/>
      <c r="VVV57" s="38"/>
      <c r="VVW57" s="38"/>
      <c r="VVX57" s="38"/>
      <c r="VVY57" s="38"/>
      <c r="VVZ57" s="38"/>
      <c r="VWA57" s="38"/>
      <c r="VWB57" s="38"/>
      <c r="VWC57" s="38"/>
      <c r="VWD57" s="38"/>
      <c r="VWE57" s="38"/>
      <c r="VWF57" s="38"/>
      <c r="VWG57" s="38"/>
      <c r="VWH57" s="38"/>
      <c r="VWI57" s="38"/>
      <c r="VWJ57" s="38"/>
      <c r="VWK57" s="38"/>
      <c r="VWL57" s="38"/>
      <c r="VWM57" s="38"/>
      <c r="VWN57" s="38"/>
      <c r="VWO57" s="38"/>
      <c r="VWP57" s="38"/>
      <c r="VWQ57" s="38"/>
      <c r="VWR57" s="38"/>
      <c r="VWS57" s="38"/>
      <c r="VWT57" s="38"/>
      <c r="VWU57" s="38"/>
      <c r="VWV57" s="38"/>
      <c r="VWW57" s="38"/>
      <c r="VWX57" s="38"/>
      <c r="VWY57" s="38"/>
      <c r="VWZ57" s="38"/>
      <c r="VXA57" s="38"/>
      <c r="VXB57" s="38"/>
      <c r="VXC57" s="38"/>
      <c r="VXD57" s="38"/>
      <c r="VXE57" s="38"/>
      <c r="VXF57" s="38"/>
      <c r="VXG57" s="38"/>
      <c r="VXH57" s="38"/>
      <c r="VXI57" s="38"/>
      <c r="VXJ57" s="38"/>
      <c r="VXK57" s="38"/>
      <c r="VXL57" s="38"/>
      <c r="VXM57" s="38"/>
      <c r="VXN57" s="38"/>
      <c r="VXO57" s="38"/>
      <c r="VXP57" s="38"/>
      <c r="VXQ57" s="38"/>
      <c r="VXR57" s="38"/>
      <c r="VXS57" s="38"/>
      <c r="VXT57" s="38"/>
      <c r="VXU57" s="38"/>
      <c r="VXV57" s="38"/>
      <c r="VXW57" s="38"/>
      <c r="VXX57" s="38"/>
      <c r="VXY57" s="38"/>
      <c r="VXZ57" s="38"/>
      <c r="VYA57" s="38"/>
      <c r="VYB57" s="38"/>
      <c r="VYC57" s="38"/>
      <c r="VYD57" s="38"/>
      <c r="VYE57" s="38"/>
      <c r="VYF57" s="38"/>
      <c r="VYG57" s="38"/>
      <c r="VYH57" s="38"/>
      <c r="VYI57" s="38"/>
      <c r="VYJ57" s="38"/>
      <c r="VYK57" s="38"/>
      <c r="VYL57" s="38"/>
      <c r="VYM57" s="38"/>
      <c r="VYN57" s="38"/>
      <c r="VYO57" s="38"/>
      <c r="VYP57" s="38"/>
      <c r="VYQ57" s="38"/>
      <c r="VYR57" s="38"/>
      <c r="VYS57" s="38"/>
      <c r="VYT57" s="38"/>
      <c r="VYU57" s="38"/>
      <c r="VYV57" s="38"/>
      <c r="VYW57" s="38"/>
      <c r="VYX57" s="38"/>
      <c r="VYY57" s="38"/>
      <c r="VYZ57" s="38"/>
      <c r="VZA57" s="38"/>
      <c r="VZB57" s="38"/>
      <c r="VZC57" s="38"/>
      <c r="VZD57" s="38"/>
      <c r="VZE57" s="38"/>
      <c r="VZF57" s="38"/>
      <c r="VZG57" s="38"/>
      <c r="VZH57" s="38"/>
      <c r="VZI57" s="38"/>
      <c r="VZJ57" s="38"/>
      <c r="VZK57" s="38"/>
      <c r="VZL57" s="38"/>
      <c r="VZM57" s="38"/>
      <c r="VZN57" s="38"/>
      <c r="VZO57" s="38"/>
      <c r="VZP57" s="38"/>
      <c r="VZQ57" s="38"/>
      <c r="VZR57" s="38"/>
      <c r="VZS57" s="38"/>
      <c r="VZT57" s="38"/>
      <c r="VZU57" s="38"/>
      <c r="VZV57" s="38"/>
      <c r="VZW57" s="38"/>
      <c r="VZX57" s="38"/>
      <c r="VZY57" s="38"/>
      <c r="VZZ57" s="38"/>
      <c r="WAA57" s="38"/>
      <c r="WAB57" s="38"/>
      <c r="WAC57" s="38"/>
      <c r="WAD57" s="38"/>
      <c r="WAE57" s="38"/>
      <c r="WAF57" s="38"/>
      <c r="WAG57" s="38"/>
      <c r="WAH57" s="38"/>
      <c r="WAI57" s="38"/>
      <c r="WAJ57" s="38"/>
      <c r="WAK57" s="38"/>
      <c r="WAL57" s="38"/>
      <c r="WAM57" s="38"/>
      <c r="WAN57" s="38"/>
      <c r="WAO57" s="38"/>
      <c r="WAP57" s="38"/>
      <c r="WAQ57" s="38"/>
      <c r="WAR57" s="38"/>
      <c r="WAS57" s="38"/>
      <c r="WAT57" s="38"/>
      <c r="WAU57" s="38"/>
      <c r="WAV57" s="38"/>
      <c r="WAW57" s="38"/>
      <c r="WAX57" s="38"/>
      <c r="WAY57" s="38"/>
      <c r="WAZ57" s="38"/>
      <c r="WBA57" s="38"/>
      <c r="WBB57" s="38"/>
      <c r="WBC57" s="38"/>
      <c r="WBD57" s="38"/>
      <c r="WBE57" s="38"/>
      <c r="WBF57" s="38"/>
      <c r="WBG57" s="38"/>
      <c r="WBH57" s="38"/>
      <c r="WBI57" s="38"/>
      <c r="WBJ57" s="38"/>
      <c r="WBK57" s="38"/>
      <c r="WBL57" s="38"/>
      <c r="WBM57" s="38"/>
      <c r="WBN57" s="38"/>
      <c r="WBO57" s="38"/>
      <c r="WBP57" s="38"/>
      <c r="WBQ57" s="38"/>
      <c r="WBR57" s="38"/>
      <c r="WBS57" s="38"/>
      <c r="WBT57" s="38"/>
      <c r="WBU57" s="38"/>
      <c r="WBV57" s="38"/>
      <c r="WBW57" s="38"/>
      <c r="WBX57" s="38"/>
      <c r="WBY57" s="38"/>
      <c r="WBZ57" s="38"/>
      <c r="WCA57" s="38"/>
      <c r="WCB57" s="38"/>
      <c r="WCC57" s="38"/>
      <c r="WCD57" s="38"/>
      <c r="WCE57" s="38"/>
      <c r="WCF57" s="38"/>
      <c r="WCG57" s="38"/>
      <c r="WCH57" s="38"/>
      <c r="WCI57" s="38"/>
      <c r="WCJ57" s="38"/>
      <c r="WCK57" s="38"/>
      <c r="WCL57" s="38"/>
      <c r="WCM57" s="38"/>
      <c r="WCN57" s="38"/>
      <c r="WCO57" s="38"/>
      <c r="WCP57" s="38"/>
      <c r="WCQ57" s="38"/>
      <c r="WCR57" s="38"/>
      <c r="WCS57" s="38"/>
      <c r="WCT57" s="38"/>
      <c r="WCU57" s="38"/>
      <c r="WCV57" s="38"/>
      <c r="WCW57" s="38"/>
      <c r="WCX57" s="38"/>
      <c r="WCY57" s="38"/>
      <c r="WCZ57" s="38"/>
      <c r="WDA57" s="38"/>
      <c r="WDB57" s="38"/>
      <c r="WDC57" s="38"/>
      <c r="WDD57" s="38"/>
      <c r="WDE57" s="38"/>
      <c r="WDF57" s="38"/>
      <c r="WDG57" s="38"/>
      <c r="WDH57" s="38"/>
      <c r="WDI57" s="38"/>
      <c r="WDJ57" s="38"/>
      <c r="WDK57" s="38"/>
      <c r="WDL57" s="38"/>
      <c r="WDM57" s="38"/>
      <c r="WDN57" s="38"/>
      <c r="WDO57" s="38"/>
      <c r="WDP57" s="38"/>
      <c r="WDQ57" s="38"/>
      <c r="WDR57" s="38"/>
      <c r="WDS57" s="38"/>
      <c r="WDT57" s="38"/>
      <c r="WDU57" s="38"/>
      <c r="WDV57" s="38"/>
      <c r="WDW57" s="38"/>
      <c r="WDX57" s="38"/>
      <c r="WDY57" s="38"/>
      <c r="WDZ57" s="38"/>
      <c r="WEA57" s="38"/>
      <c r="WEB57" s="38"/>
      <c r="WEC57" s="38"/>
      <c r="WED57" s="38"/>
      <c r="WEE57" s="38"/>
      <c r="WEF57" s="38"/>
      <c r="WEG57" s="38"/>
      <c r="WEH57" s="38"/>
      <c r="WEI57" s="38"/>
      <c r="WEJ57" s="38"/>
      <c r="WEK57" s="38"/>
      <c r="WEL57" s="38"/>
      <c r="WEM57" s="38"/>
      <c r="WEN57" s="38"/>
      <c r="WEO57" s="38"/>
      <c r="WEP57" s="38"/>
      <c r="WEQ57" s="38"/>
      <c r="WER57" s="38"/>
      <c r="WES57" s="38"/>
      <c r="WET57" s="38"/>
      <c r="WEU57" s="38"/>
      <c r="WEV57" s="38"/>
      <c r="WEW57" s="38"/>
      <c r="WEX57" s="38"/>
      <c r="WEY57" s="38"/>
      <c r="WEZ57" s="38"/>
      <c r="WFA57" s="38"/>
      <c r="WFB57" s="38"/>
      <c r="WFC57" s="38"/>
      <c r="WFD57" s="38"/>
      <c r="WFE57" s="38"/>
      <c r="WFF57" s="38"/>
      <c r="WFG57" s="38"/>
      <c r="WFH57" s="38"/>
      <c r="WFI57" s="38"/>
      <c r="WFJ57" s="38"/>
      <c r="WFK57" s="38"/>
      <c r="WFL57" s="38"/>
      <c r="WFM57" s="38"/>
      <c r="WFN57" s="38"/>
      <c r="WFO57" s="38"/>
      <c r="WFP57" s="38"/>
      <c r="WFQ57" s="38"/>
      <c r="WFR57" s="38"/>
      <c r="WFS57" s="38"/>
      <c r="WFT57" s="38"/>
      <c r="WFU57" s="38"/>
      <c r="WFV57" s="38"/>
      <c r="WFW57" s="38"/>
      <c r="WFX57" s="38"/>
      <c r="WFY57" s="38"/>
      <c r="WFZ57" s="38"/>
      <c r="WGA57" s="38"/>
      <c r="WGB57" s="38"/>
      <c r="WGC57" s="38"/>
      <c r="WGD57" s="38"/>
      <c r="WGE57" s="38"/>
      <c r="WGF57" s="38"/>
      <c r="WGG57" s="38"/>
      <c r="WGH57" s="38"/>
      <c r="WGI57" s="38"/>
      <c r="WGJ57" s="38"/>
      <c r="WGK57" s="38"/>
      <c r="WGL57" s="38"/>
      <c r="WGM57" s="38"/>
      <c r="WGN57" s="38"/>
      <c r="WGO57" s="38"/>
      <c r="WGP57" s="38"/>
      <c r="WGQ57" s="38"/>
      <c r="WGR57" s="38"/>
      <c r="WGS57" s="38"/>
      <c r="WGT57" s="38"/>
      <c r="WGU57" s="38"/>
      <c r="WGV57" s="38"/>
      <c r="WGW57" s="38"/>
      <c r="WGX57" s="38"/>
      <c r="WGY57" s="38"/>
      <c r="WGZ57" s="38"/>
      <c r="WHA57" s="38"/>
      <c r="WHB57" s="38"/>
      <c r="WHC57" s="38"/>
      <c r="WHD57" s="38"/>
      <c r="WHE57" s="38"/>
      <c r="WHF57" s="38"/>
      <c r="WHG57" s="38"/>
      <c r="WHH57" s="38"/>
      <c r="WHI57" s="38"/>
      <c r="WHJ57" s="38"/>
      <c r="WHK57" s="38"/>
      <c r="WHL57" s="38"/>
      <c r="WHM57" s="38"/>
      <c r="WHN57" s="38"/>
      <c r="WHO57" s="38"/>
      <c r="WHP57" s="38"/>
      <c r="WHQ57" s="38"/>
      <c r="WHR57" s="38"/>
      <c r="WHS57" s="38"/>
      <c r="WHT57" s="38"/>
      <c r="WHU57" s="38"/>
      <c r="WHV57" s="38"/>
      <c r="WHW57" s="38"/>
      <c r="WHX57" s="38"/>
      <c r="WHY57" s="38"/>
      <c r="WHZ57" s="38"/>
      <c r="WIA57" s="38"/>
      <c r="WIB57" s="38"/>
      <c r="WIC57" s="38"/>
      <c r="WID57" s="38"/>
      <c r="WIE57" s="38"/>
      <c r="WIF57" s="38"/>
      <c r="WIG57" s="38"/>
      <c r="WIH57" s="38"/>
      <c r="WII57" s="38"/>
      <c r="WIJ57" s="38"/>
      <c r="WIK57" s="38"/>
      <c r="WIL57" s="38"/>
      <c r="WIM57" s="38"/>
      <c r="WIN57" s="38"/>
      <c r="WIO57" s="38"/>
      <c r="WIP57" s="38"/>
      <c r="WIQ57" s="38"/>
      <c r="WIR57" s="38"/>
      <c r="WIS57" s="38"/>
      <c r="WIT57" s="38"/>
      <c r="WIU57" s="38"/>
      <c r="WIV57" s="38"/>
      <c r="WIW57" s="38"/>
      <c r="WIX57" s="38"/>
      <c r="WIY57" s="38"/>
      <c r="WIZ57" s="38"/>
      <c r="WJA57" s="38"/>
      <c r="WJB57" s="38"/>
      <c r="WJC57" s="38"/>
      <c r="WJD57" s="38"/>
      <c r="WJE57" s="38"/>
      <c r="WJF57" s="38"/>
      <c r="WJG57" s="38"/>
      <c r="WJH57" s="38"/>
      <c r="WJI57" s="38"/>
      <c r="WJJ57" s="38"/>
      <c r="WJK57" s="38"/>
      <c r="WJL57" s="38"/>
      <c r="WJM57" s="38"/>
      <c r="WJN57" s="38"/>
      <c r="WJO57" s="38"/>
      <c r="WJP57" s="38"/>
      <c r="WJQ57" s="38"/>
      <c r="WJR57" s="38"/>
      <c r="WJS57" s="38"/>
      <c r="WJT57" s="38"/>
      <c r="WJU57" s="38"/>
      <c r="WJV57" s="38"/>
      <c r="WJW57" s="38"/>
      <c r="WJX57" s="38"/>
      <c r="WJY57" s="38"/>
      <c r="WJZ57" s="38"/>
      <c r="WKA57" s="38"/>
      <c r="WKB57" s="38"/>
      <c r="WKC57" s="38"/>
      <c r="WKD57" s="38"/>
      <c r="WKE57" s="38"/>
      <c r="WKF57" s="38"/>
      <c r="WKG57" s="38"/>
      <c r="WKH57" s="38"/>
      <c r="WKI57" s="38"/>
      <c r="WKJ57" s="38"/>
      <c r="WKK57" s="38"/>
      <c r="WKL57" s="38"/>
      <c r="WKM57" s="38"/>
      <c r="WKN57" s="38"/>
      <c r="WKO57" s="38"/>
      <c r="WKP57" s="38"/>
      <c r="WKQ57" s="38"/>
      <c r="WKR57" s="38"/>
      <c r="WKS57" s="38"/>
      <c r="WKT57" s="38"/>
      <c r="WKU57" s="38"/>
      <c r="WKV57" s="38"/>
      <c r="WKW57" s="38"/>
      <c r="WKX57" s="38"/>
      <c r="WKY57" s="38"/>
      <c r="WKZ57" s="38"/>
      <c r="WLA57" s="38"/>
      <c r="WLB57" s="38"/>
      <c r="WLC57" s="38"/>
      <c r="WLD57" s="38"/>
      <c r="WLE57" s="38"/>
      <c r="WLF57" s="38"/>
      <c r="WLG57" s="38"/>
      <c r="WLH57" s="38"/>
      <c r="WLI57" s="38"/>
      <c r="WLJ57" s="38"/>
      <c r="WLK57" s="38"/>
      <c r="WLL57" s="38"/>
      <c r="WLM57" s="38"/>
      <c r="WLN57" s="38"/>
      <c r="WLO57" s="38"/>
      <c r="WLP57" s="38"/>
      <c r="WLQ57" s="38"/>
      <c r="WLR57" s="38"/>
      <c r="WLS57" s="38"/>
      <c r="WLT57" s="38"/>
      <c r="WLU57" s="38"/>
      <c r="WLV57" s="38"/>
      <c r="WLW57" s="38"/>
      <c r="WLX57" s="38"/>
      <c r="WLY57" s="38"/>
      <c r="WLZ57" s="38"/>
      <c r="WMA57" s="38"/>
      <c r="WMB57" s="38"/>
      <c r="WMC57" s="38"/>
      <c r="WMD57" s="38"/>
      <c r="WME57" s="38"/>
      <c r="WMF57" s="38"/>
      <c r="WMG57" s="38"/>
      <c r="WMH57" s="38"/>
      <c r="WMI57" s="38"/>
      <c r="WMJ57" s="38"/>
      <c r="WMK57" s="38"/>
      <c r="WML57" s="38"/>
      <c r="WMM57" s="38"/>
      <c r="WMN57" s="38"/>
      <c r="WMO57" s="38"/>
      <c r="WMP57" s="38"/>
      <c r="WMQ57" s="38"/>
      <c r="WMR57" s="38"/>
      <c r="WMS57" s="38"/>
      <c r="WMT57" s="38"/>
      <c r="WMU57" s="38"/>
      <c r="WMV57" s="38"/>
      <c r="WMW57" s="38"/>
      <c r="WMX57" s="38"/>
      <c r="WMY57" s="38"/>
      <c r="WMZ57" s="38"/>
      <c r="WNA57" s="38"/>
      <c r="WNB57" s="38"/>
      <c r="WNC57" s="38"/>
      <c r="WND57" s="38"/>
      <c r="WNE57" s="38"/>
      <c r="WNF57" s="38"/>
      <c r="WNG57" s="38"/>
      <c r="WNH57" s="38"/>
      <c r="WNI57" s="38"/>
      <c r="WNJ57" s="38"/>
      <c r="WNK57" s="38"/>
      <c r="WNL57" s="38"/>
      <c r="WNM57" s="38"/>
      <c r="WNN57" s="38"/>
      <c r="WNO57" s="38"/>
      <c r="WNP57" s="38"/>
      <c r="WNQ57" s="38"/>
      <c r="WNR57" s="38"/>
      <c r="WNS57" s="38"/>
      <c r="WNT57" s="38"/>
      <c r="WNU57" s="38"/>
      <c r="WNV57" s="38"/>
      <c r="WNW57" s="38"/>
      <c r="WNX57" s="38"/>
      <c r="WNY57" s="38"/>
      <c r="WNZ57" s="38"/>
      <c r="WOA57" s="38"/>
      <c r="WOB57" s="38"/>
      <c r="WOC57" s="38"/>
      <c r="WOD57" s="38"/>
      <c r="WOE57" s="38"/>
      <c r="WOF57" s="38"/>
      <c r="WOG57" s="38"/>
      <c r="WOH57" s="38"/>
      <c r="WOI57" s="38"/>
      <c r="WOJ57" s="38"/>
      <c r="WOK57" s="38"/>
      <c r="WOL57" s="38"/>
      <c r="WOM57" s="38"/>
      <c r="WON57" s="38"/>
      <c r="WOO57" s="38"/>
      <c r="WOP57" s="38"/>
      <c r="WOQ57" s="38"/>
      <c r="WOR57" s="38"/>
      <c r="WOS57" s="38"/>
      <c r="WOT57" s="38"/>
      <c r="WOU57" s="38"/>
      <c r="WOV57" s="38"/>
      <c r="WOW57" s="38"/>
      <c r="WOX57" s="38"/>
      <c r="WOY57" s="38"/>
      <c r="WOZ57" s="38"/>
      <c r="WPA57" s="38"/>
      <c r="WPB57" s="38"/>
      <c r="WPC57" s="38"/>
      <c r="WPD57" s="38"/>
      <c r="WPE57" s="38"/>
      <c r="WPF57" s="38"/>
      <c r="WPG57" s="38"/>
      <c r="WPH57" s="38"/>
      <c r="WPI57" s="38"/>
      <c r="WPJ57" s="38"/>
      <c r="WPK57" s="38"/>
      <c r="WPL57" s="38"/>
      <c r="WPM57" s="38"/>
      <c r="WPN57" s="38"/>
      <c r="WPO57" s="38"/>
      <c r="WPP57" s="38"/>
      <c r="WPQ57" s="38"/>
      <c r="WPR57" s="38"/>
      <c r="WPS57" s="38"/>
      <c r="WPT57" s="38"/>
      <c r="WPU57" s="38"/>
      <c r="WPV57" s="38"/>
      <c r="WPW57" s="38"/>
      <c r="WPX57" s="38"/>
      <c r="WPY57" s="38"/>
      <c r="WPZ57" s="38"/>
      <c r="WQA57" s="38"/>
      <c r="WQB57" s="38"/>
      <c r="WQC57" s="38"/>
      <c r="WQD57" s="38"/>
      <c r="WQE57" s="38"/>
      <c r="WQF57" s="38"/>
      <c r="WQG57" s="38"/>
      <c r="WQH57" s="38"/>
      <c r="WQI57" s="38"/>
      <c r="WQJ57" s="38"/>
      <c r="WQK57" s="38"/>
      <c r="WQL57" s="38"/>
      <c r="WQM57" s="38"/>
      <c r="WQN57" s="38"/>
      <c r="WQO57" s="38"/>
      <c r="WQP57" s="38"/>
      <c r="WQQ57" s="38"/>
      <c r="WQR57" s="38"/>
      <c r="WQS57" s="38"/>
      <c r="WQT57" s="38"/>
      <c r="WQU57" s="38"/>
      <c r="WQV57" s="38"/>
      <c r="WQW57" s="38"/>
      <c r="WQX57" s="38"/>
      <c r="WQY57" s="38"/>
      <c r="WQZ57" s="38"/>
      <c r="WRA57" s="38"/>
      <c r="WRB57" s="38"/>
      <c r="WRC57" s="38"/>
      <c r="WRD57" s="38"/>
      <c r="WRE57" s="38"/>
      <c r="WRF57" s="38"/>
      <c r="WRG57" s="38"/>
      <c r="WRH57" s="38"/>
      <c r="WRI57" s="38"/>
      <c r="WRJ57" s="38"/>
      <c r="WRK57" s="38"/>
      <c r="WRL57" s="38"/>
      <c r="WRM57" s="38"/>
      <c r="WRN57" s="38"/>
      <c r="WRO57" s="38"/>
      <c r="WRP57" s="38"/>
      <c r="WRQ57" s="38"/>
      <c r="WRR57" s="38"/>
      <c r="WRS57" s="38"/>
      <c r="WRT57" s="38"/>
      <c r="WRU57" s="38"/>
      <c r="WRV57" s="38"/>
      <c r="WRW57" s="38"/>
      <c r="WRX57" s="38"/>
      <c r="WRY57" s="38"/>
      <c r="WRZ57" s="38"/>
      <c r="WSA57" s="38"/>
      <c r="WSB57" s="38"/>
      <c r="WSC57" s="38"/>
      <c r="WSD57" s="38"/>
      <c r="WSE57" s="38"/>
      <c r="WSF57" s="38"/>
      <c r="WSG57" s="38"/>
      <c r="WSH57" s="38"/>
      <c r="WSI57" s="38"/>
      <c r="WSJ57" s="38"/>
      <c r="WSK57" s="38"/>
      <c r="WSL57" s="38"/>
      <c r="WSM57" s="38"/>
      <c r="WSN57" s="38"/>
      <c r="WSO57" s="38"/>
      <c r="WSP57" s="38"/>
      <c r="WSQ57" s="38"/>
      <c r="WSR57" s="38"/>
      <c r="WSS57" s="38"/>
      <c r="WST57" s="38"/>
      <c r="WSU57" s="38"/>
      <c r="WSV57" s="38"/>
      <c r="WSW57" s="38"/>
      <c r="WSX57" s="38"/>
      <c r="WSY57" s="38"/>
      <c r="WSZ57" s="38"/>
      <c r="WTA57" s="38"/>
      <c r="WTB57" s="38"/>
      <c r="WTC57" s="38"/>
      <c r="WTD57" s="38"/>
      <c r="WTE57" s="38"/>
      <c r="WTF57" s="38"/>
      <c r="WTG57" s="38"/>
      <c r="WTH57" s="38"/>
      <c r="WTI57" s="38"/>
      <c r="WTJ57" s="38"/>
      <c r="WTK57" s="38"/>
      <c r="WTL57" s="38"/>
      <c r="WTM57" s="38"/>
      <c r="WTN57" s="38"/>
      <c r="WTO57" s="38"/>
      <c r="WTP57" s="38"/>
      <c r="WTQ57" s="38"/>
      <c r="WTR57" s="38"/>
      <c r="WTS57" s="38"/>
      <c r="WTT57" s="38"/>
      <c r="WTU57" s="38"/>
      <c r="WTV57" s="38"/>
      <c r="WTW57" s="38"/>
      <c r="WTX57" s="38"/>
      <c r="WTY57" s="38"/>
      <c r="WTZ57" s="38"/>
      <c r="WUA57" s="38"/>
      <c r="WUB57" s="38"/>
      <c r="WUC57" s="38"/>
      <c r="WUD57" s="38"/>
      <c r="WUE57" s="38"/>
      <c r="WUF57" s="38"/>
      <c r="WUG57" s="38"/>
      <c r="WUH57" s="38"/>
      <c r="WUI57" s="38"/>
      <c r="WUJ57" s="38"/>
      <c r="WUK57" s="38"/>
      <c r="WUL57" s="38"/>
      <c r="WUM57" s="38"/>
      <c r="WUN57" s="38"/>
      <c r="WUO57" s="38"/>
      <c r="WUP57" s="38"/>
      <c r="WUQ57" s="38"/>
      <c r="WUR57" s="38"/>
      <c r="WUS57" s="38"/>
      <c r="WUT57" s="38"/>
      <c r="WUU57" s="38"/>
      <c r="WUV57" s="38"/>
      <c r="WUW57" s="38"/>
      <c r="WUX57" s="38"/>
      <c r="WUY57" s="38"/>
      <c r="WUZ57" s="38"/>
      <c r="WVA57" s="38"/>
    </row>
    <row r="58" spans="1:16121" ht="11.85" customHeight="1" x14ac:dyDescent="0.2">
      <c r="B58" s="38" t="s">
        <v>803</v>
      </c>
      <c r="C58" s="369"/>
      <c r="D58" s="370"/>
      <c r="E58" s="385" t="e">
        <f>(#REF!/#REF!)*1000</f>
        <v>#REF!</v>
      </c>
      <c r="F58" s="370"/>
      <c r="G58" s="370"/>
      <c r="H58" s="385" t="e">
        <f>(#REF!/#REF!)*1000</f>
        <v>#REF!</v>
      </c>
      <c r="I58" s="372"/>
      <c r="J58" s="373"/>
      <c r="K58" s="385" t="e">
        <f>(#REF!/#REF!)*1000</f>
        <v>#REF!</v>
      </c>
      <c r="L58" s="369"/>
      <c r="M58" s="370"/>
      <c r="N58" s="385" t="e">
        <f>(#REF!/#REF!)*1000</f>
        <v>#REF!</v>
      </c>
      <c r="O58" s="370"/>
      <c r="P58" s="370"/>
      <c r="Q58" s="385" t="e">
        <f>(#REF!/#REF!)*1000</f>
        <v>#REF!</v>
      </c>
      <c r="R58" s="372"/>
      <c r="S58" s="373"/>
      <c r="T58" s="385" t="e">
        <f>(#REF!/#REF!)*1000</f>
        <v>#REF!</v>
      </c>
      <c r="U58" s="372"/>
      <c r="V58" s="373"/>
      <c r="W58" s="384" t="e">
        <f>(#REF!/#REF!)*1000</f>
        <v>#REF!</v>
      </c>
    </row>
    <row r="59" spans="1:16121" ht="8.1" customHeight="1" x14ac:dyDescent="0.2">
      <c r="B59" s="38"/>
      <c r="C59" s="369"/>
      <c r="D59" s="370"/>
      <c r="E59" s="371"/>
      <c r="F59" s="370"/>
      <c r="G59" s="370"/>
      <c r="H59" s="371"/>
      <c r="I59" s="372"/>
      <c r="J59" s="373"/>
      <c r="K59" s="371"/>
      <c r="L59" s="369"/>
      <c r="M59" s="370"/>
      <c r="N59" s="371"/>
      <c r="O59" s="370"/>
      <c r="P59" s="370"/>
      <c r="Q59" s="371"/>
      <c r="R59" s="372"/>
      <c r="S59" s="373"/>
      <c r="T59" s="371"/>
      <c r="U59" s="372"/>
      <c r="V59" s="373"/>
      <c r="W59" s="370"/>
      <c r="Y59" s="38"/>
      <c r="Z59" s="38"/>
    </row>
    <row r="60" spans="1:16121" x14ac:dyDescent="0.2">
      <c r="A60" s="390" t="s">
        <v>337</v>
      </c>
      <c r="C60" s="364"/>
      <c r="D60" s="365"/>
      <c r="E60" s="366" t="e">
        <f>(#REF!/#REF!)*1000</f>
        <v>#REF!</v>
      </c>
      <c r="F60" s="365"/>
      <c r="G60" s="365"/>
      <c r="H60" s="366" t="e">
        <f>(#REF!/#REF!)*1000</f>
        <v>#REF!</v>
      </c>
      <c r="I60" s="367"/>
      <c r="J60" s="368"/>
      <c r="K60" s="366" t="e">
        <f>(#REF!/#REF!)*1000</f>
        <v>#REF!</v>
      </c>
      <c r="L60" s="364"/>
      <c r="M60" s="365"/>
      <c r="N60" s="366" t="e">
        <f>(#REF!/#REF!)*1000</f>
        <v>#REF!</v>
      </c>
      <c r="O60" s="365"/>
      <c r="P60" s="365"/>
      <c r="Q60" s="366" t="e">
        <f>(#REF!/#REF!)*1000</f>
        <v>#REF!</v>
      </c>
      <c r="R60" s="367"/>
      <c r="S60" s="368"/>
      <c r="T60" s="366" t="e">
        <f>(#REF!/#REF!)*1000</f>
        <v>#REF!</v>
      </c>
      <c r="U60" s="367"/>
      <c r="V60" s="368"/>
      <c r="W60" s="365" t="e">
        <f>(#REF!/#REF!)*1000</f>
        <v>#REF!</v>
      </c>
    </row>
    <row r="61" spans="1:16121" ht="5.0999999999999996" customHeight="1" x14ac:dyDescent="0.2">
      <c r="A61" s="151"/>
      <c r="B61" s="38"/>
      <c r="C61" s="369"/>
      <c r="D61" s="370"/>
      <c r="E61" s="371"/>
      <c r="F61" s="370"/>
      <c r="G61" s="370"/>
      <c r="H61" s="371"/>
      <c r="I61" s="372"/>
      <c r="J61" s="373"/>
      <c r="K61" s="371"/>
      <c r="L61" s="369"/>
      <c r="M61" s="370"/>
      <c r="N61" s="371"/>
      <c r="O61" s="370"/>
      <c r="P61" s="370"/>
      <c r="Q61" s="371"/>
      <c r="R61" s="372"/>
      <c r="S61" s="373"/>
      <c r="T61" s="371"/>
      <c r="U61" s="372"/>
      <c r="V61" s="373"/>
      <c r="W61" s="370"/>
      <c r="Y61" s="38"/>
      <c r="Z61" s="38"/>
    </row>
    <row r="62" spans="1:16121" x14ac:dyDescent="0.2">
      <c r="A62" s="391"/>
      <c r="B62" s="38" t="s">
        <v>804</v>
      </c>
      <c r="C62" s="369"/>
      <c r="D62" s="370"/>
      <c r="E62" s="385" t="e">
        <f>(#REF!/#REF!)*1000</f>
        <v>#REF!</v>
      </c>
      <c r="F62" s="370"/>
      <c r="G62" s="370"/>
      <c r="H62" s="385" t="e">
        <f>(#REF!/#REF!)*1000</f>
        <v>#REF!</v>
      </c>
      <c r="I62" s="372"/>
      <c r="J62" s="373"/>
      <c r="K62" s="385" t="e">
        <f>(#REF!/#REF!)*1000</f>
        <v>#REF!</v>
      </c>
      <c r="L62" s="369"/>
      <c r="M62" s="370"/>
      <c r="N62" s="385" t="e">
        <f>(#REF!/#REF!)*1000</f>
        <v>#REF!</v>
      </c>
      <c r="O62" s="370"/>
      <c r="P62" s="370"/>
      <c r="Q62" s="385" t="e">
        <f>(#REF!/#REF!)*1000</f>
        <v>#REF!</v>
      </c>
      <c r="R62" s="372"/>
      <c r="S62" s="373"/>
      <c r="T62" s="385" t="e">
        <f>(#REF!/#REF!)*1000</f>
        <v>#REF!</v>
      </c>
      <c r="U62" s="372"/>
      <c r="V62" s="373"/>
      <c r="W62" s="384" t="e">
        <f>(#REF!/#REF!)*1000</f>
        <v>#REF!</v>
      </c>
    </row>
    <row r="63" spans="1:16121" x14ac:dyDescent="0.2">
      <c r="A63" s="391"/>
      <c r="B63" s="38" t="s">
        <v>805</v>
      </c>
      <c r="C63" s="369"/>
      <c r="D63" s="370"/>
      <c r="E63" s="385" t="e">
        <f>(#REF!/#REF!)*1000</f>
        <v>#REF!</v>
      </c>
      <c r="F63" s="370"/>
      <c r="G63" s="370"/>
      <c r="H63" s="385" t="e">
        <f>(#REF!/#REF!)*1000</f>
        <v>#REF!</v>
      </c>
      <c r="I63" s="372"/>
      <c r="J63" s="373"/>
      <c r="K63" s="385" t="e">
        <f>(#REF!/#REF!)*1000</f>
        <v>#REF!</v>
      </c>
      <c r="L63" s="369"/>
      <c r="M63" s="370"/>
      <c r="N63" s="385" t="e">
        <f>(#REF!/#REF!)*1000</f>
        <v>#REF!</v>
      </c>
      <c r="O63" s="370"/>
      <c r="P63" s="370"/>
      <c r="Q63" s="385" t="e">
        <f>(#REF!/#REF!)*1000</f>
        <v>#REF!</v>
      </c>
      <c r="R63" s="372"/>
      <c r="S63" s="373"/>
      <c r="T63" s="385" t="e">
        <f>(#REF!/#REF!)*1000</f>
        <v>#REF!</v>
      </c>
      <c r="U63" s="372"/>
      <c r="V63" s="373"/>
      <c r="W63" s="384" t="e">
        <f>(#REF!/#REF!)*1000</f>
        <v>#REF!</v>
      </c>
      <c r="Y63" s="38"/>
      <c r="Z63" s="38"/>
    </row>
    <row r="64" spans="1:16121" x14ac:dyDescent="0.2">
      <c r="A64" s="391"/>
      <c r="B64" s="38" t="s">
        <v>806</v>
      </c>
      <c r="C64" s="369"/>
      <c r="D64" s="370"/>
      <c r="E64" s="385" t="e">
        <f>(#REF!/#REF!)*1000</f>
        <v>#REF!</v>
      </c>
      <c r="F64" s="370"/>
      <c r="G64" s="370"/>
      <c r="H64" s="385" t="e">
        <f>(#REF!/#REF!)*1000</f>
        <v>#REF!</v>
      </c>
      <c r="I64" s="372"/>
      <c r="J64" s="373"/>
      <c r="K64" s="385" t="e">
        <f>(#REF!/#REF!)*1000</f>
        <v>#REF!</v>
      </c>
      <c r="L64" s="369"/>
      <c r="M64" s="370"/>
      <c r="N64" s="385" t="e">
        <f>(#REF!/#REF!)*1000</f>
        <v>#REF!</v>
      </c>
      <c r="O64" s="370"/>
      <c r="P64" s="370"/>
      <c r="Q64" s="385" t="e">
        <f>(#REF!/#REF!)*1000</f>
        <v>#REF!</v>
      </c>
      <c r="R64" s="372"/>
      <c r="S64" s="373"/>
      <c r="T64" s="385" t="e">
        <f>(#REF!/#REF!)*1000</f>
        <v>#REF!</v>
      </c>
      <c r="U64" s="372"/>
      <c r="V64" s="373"/>
      <c r="W64" s="384" t="e">
        <f>(#REF!/#REF!)*1000</f>
        <v>#REF!</v>
      </c>
    </row>
    <row r="65" spans="1:26" x14ac:dyDescent="0.2">
      <c r="A65" s="391"/>
      <c r="B65" s="38" t="s">
        <v>829</v>
      </c>
      <c r="C65" s="383"/>
      <c r="D65" s="384"/>
      <c r="E65" s="385" t="e">
        <f>(#REF!/#REF!)*1000</f>
        <v>#REF!</v>
      </c>
      <c r="F65" s="384"/>
      <c r="G65" s="384"/>
      <c r="H65" s="385" t="e">
        <f>(#REF!/#REF!)*1000</f>
        <v>#REF!</v>
      </c>
      <c r="I65" s="386"/>
      <c r="J65" s="387"/>
      <c r="K65" s="385" t="e">
        <f>(#REF!/#REF!)*1000</f>
        <v>#REF!</v>
      </c>
      <c r="L65" s="383"/>
      <c r="M65" s="384"/>
      <c r="N65" s="385" t="e">
        <f>(#REF!/#REF!)*1000</f>
        <v>#REF!</v>
      </c>
      <c r="O65" s="384"/>
      <c r="P65" s="384"/>
      <c r="Q65" s="385" t="e">
        <f>(#REF!/#REF!)*1000</f>
        <v>#REF!</v>
      </c>
      <c r="R65" s="386"/>
      <c r="S65" s="387"/>
      <c r="T65" s="385" t="e">
        <f>(#REF!/#REF!)*1000</f>
        <v>#REF!</v>
      </c>
      <c r="U65" s="386"/>
      <c r="V65" s="387"/>
      <c r="W65" s="384" t="e">
        <f>(#REF!/#REF!)*1000</f>
        <v>#REF!</v>
      </c>
      <c r="Y65" s="38"/>
      <c r="Z65" s="38"/>
    </row>
    <row r="66" spans="1:26" x14ac:dyDescent="0.2">
      <c r="A66" s="391"/>
      <c r="B66" s="38" t="s">
        <v>807</v>
      </c>
      <c r="C66" s="383"/>
      <c r="D66" s="384"/>
      <c r="E66" s="385" t="e">
        <f>(#REF!/#REF!)*1000</f>
        <v>#REF!</v>
      </c>
      <c r="F66" s="384"/>
      <c r="G66" s="384"/>
      <c r="H66" s="385" t="e">
        <f>(#REF!/#REF!)*1000</f>
        <v>#REF!</v>
      </c>
      <c r="I66" s="386"/>
      <c r="J66" s="387"/>
      <c r="K66" s="385" t="e">
        <f>(#REF!/#REF!)*1000</f>
        <v>#REF!</v>
      </c>
      <c r="L66" s="383"/>
      <c r="M66" s="384"/>
      <c r="N66" s="385" t="e">
        <f>(#REF!/#REF!)*1000</f>
        <v>#REF!</v>
      </c>
      <c r="O66" s="384"/>
      <c r="P66" s="384"/>
      <c r="Q66" s="385" t="e">
        <f>(#REF!/#REF!)*1000</f>
        <v>#REF!</v>
      </c>
      <c r="R66" s="386"/>
      <c r="S66" s="387"/>
      <c r="T66" s="385" t="e">
        <f>(#REF!/#REF!)*1000</f>
        <v>#REF!</v>
      </c>
      <c r="U66" s="386"/>
      <c r="V66" s="387"/>
      <c r="W66" s="384" t="e">
        <f>(#REF!/#REF!)*1000</f>
        <v>#REF!</v>
      </c>
      <c r="Y66" s="38"/>
      <c r="Z66" s="38"/>
    </row>
    <row r="67" spans="1:26" x14ac:dyDescent="0.2">
      <c r="A67" s="63"/>
      <c r="B67" s="38" t="s">
        <v>808</v>
      </c>
      <c r="C67" s="369"/>
      <c r="D67" s="370"/>
      <c r="E67" s="385" t="e">
        <f>(#REF!/#REF!)*1000</f>
        <v>#REF!</v>
      </c>
      <c r="F67" s="370"/>
      <c r="G67" s="370"/>
      <c r="H67" s="385" t="e">
        <f>(#REF!/#REF!)*1000</f>
        <v>#REF!</v>
      </c>
      <c r="I67" s="372"/>
      <c r="J67" s="373"/>
      <c r="K67" s="385" t="e">
        <f>(#REF!/#REF!)*1000</f>
        <v>#REF!</v>
      </c>
      <c r="L67" s="369"/>
      <c r="M67" s="370"/>
      <c r="N67" s="385" t="e">
        <f>(#REF!/#REF!)*1000</f>
        <v>#REF!</v>
      </c>
      <c r="O67" s="370"/>
      <c r="P67" s="370"/>
      <c r="Q67" s="385" t="e">
        <f>(#REF!/#REF!)*1000</f>
        <v>#REF!</v>
      </c>
      <c r="R67" s="372"/>
      <c r="S67" s="373"/>
      <c r="T67" s="385" t="e">
        <f>(#REF!/#REF!)*1000</f>
        <v>#REF!</v>
      </c>
      <c r="U67" s="372"/>
      <c r="V67" s="373"/>
      <c r="W67" s="384" t="e">
        <f>(#REF!/#REF!)*1000</f>
        <v>#REF!</v>
      </c>
      <c r="Y67" s="38"/>
      <c r="Z67" s="38"/>
    </row>
    <row r="68" spans="1:26" x14ac:dyDescent="0.2">
      <c r="A68" s="390"/>
      <c r="B68" s="38" t="s">
        <v>809</v>
      </c>
      <c r="C68" s="383"/>
      <c r="D68" s="384"/>
      <c r="E68" s="385" t="e">
        <f>(#REF!/#REF!)*1000</f>
        <v>#REF!</v>
      </c>
      <c r="F68" s="384"/>
      <c r="G68" s="384"/>
      <c r="H68" s="385" t="e">
        <f>(#REF!/#REF!)*1000</f>
        <v>#REF!</v>
      </c>
      <c r="I68" s="386"/>
      <c r="J68" s="387"/>
      <c r="K68" s="385" t="e">
        <f>(#REF!/#REF!)*1000</f>
        <v>#REF!</v>
      </c>
      <c r="L68" s="383"/>
      <c r="M68" s="384"/>
      <c r="N68" s="385" t="e">
        <f>(#REF!/#REF!)*1000</f>
        <v>#REF!</v>
      </c>
      <c r="O68" s="384"/>
      <c r="P68" s="384"/>
      <c r="Q68" s="385" t="e">
        <f>(#REF!/#REF!)*1000</f>
        <v>#REF!</v>
      </c>
      <c r="R68" s="386"/>
      <c r="S68" s="387"/>
      <c r="T68" s="385" t="e">
        <f>(#REF!/#REF!)*1000</f>
        <v>#REF!</v>
      </c>
      <c r="U68" s="386"/>
      <c r="V68" s="387"/>
      <c r="W68" s="384" t="e">
        <f>(#REF!/#REF!)*1000</f>
        <v>#REF!</v>
      </c>
      <c r="Y68" s="38"/>
      <c r="Z68" s="38"/>
    </row>
    <row r="69" spans="1:26" x14ac:dyDescent="0.2">
      <c r="A69" s="391"/>
      <c r="B69" s="38" t="s">
        <v>810</v>
      </c>
      <c r="C69" s="383"/>
      <c r="D69" s="384"/>
      <c r="E69" s="385" t="e">
        <f>(#REF!/#REF!)*1000</f>
        <v>#REF!</v>
      </c>
      <c r="F69" s="384"/>
      <c r="G69" s="384"/>
      <c r="H69" s="385" t="e">
        <f>(#REF!/#REF!)*1000</f>
        <v>#REF!</v>
      </c>
      <c r="I69" s="386"/>
      <c r="J69" s="387"/>
      <c r="K69" s="385" t="e">
        <f>(#REF!/#REF!)*1000</f>
        <v>#REF!</v>
      </c>
      <c r="L69" s="383"/>
      <c r="M69" s="384"/>
      <c r="N69" s="385" t="e">
        <f>(#REF!/#REF!)*1000</f>
        <v>#REF!</v>
      </c>
      <c r="O69" s="384"/>
      <c r="P69" s="384"/>
      <c r="Q69" s="385" t="e">
        <f>(#REF!/#REF!)*1000</f>
        <v>#REF!</v>
      </c>
      <c r="R69" s="386"/>
      <c r="S69" s="387"/>
      <c r="T69" s="385" t="e">
        <f>(#REF!/#REF!)*1000</f>
        <v>#REF!</v>
      </c>
      <c r="U69" s="386"/>
      <c r="V69" s="387"/>
      <c r="W69" s="384" t="e">
        <f>(#REF!/#REF!)*1000</f>
        <v>#REF!</v>
      </c>
    </row>
    <row r="70" spans="1:26" x14ac:dyDescent="0.2">
      <c r="A70" s="391"/>
      <c r="B70" s="38" t="s">
        <v>811</v>
      </c>
      <c r="C70" s="369"/>
      <c r="D70" s="370"/>
      <c r="E70" s="385" t="e">
        <f>(#REF!/#REF!)*1000</f>
        <v>#REF!</v>
      </c>
      <c r="F70" s="370"/>
      <c r="G70" s="370"/>
      <c r="H70" s="385" t="e">
        <f>(#REF!/#REF!)*1000</f>
        <v>#REF!</v>
      </c>
      <c r="I70" s="372"/>
      <c r="J70" s="373"/>
      <c r="K70" s="385" t="e">
        <f>(#REF!/#REF!)*1000</f>
        <v>#REF!</v>
      </c>
      <c r="L70" s="369"/>
      <c r="M70" s="370"/>
      <c r="N70" s="385" t="e">
        <f>(#REF!/#REF!)*1000</f>
        <v>#REF!</v>
      </c>
      <c r="O70" s="370"/>
      <c r="P70" s="370"/>
      <c r="Q70" s="385" t="e">
        <f>(#REF!/#REF!)*1000</f>
        <v>#REF!</v>
      </c>
      <c r="R70" s="372"/>
      <c r="S70" s="373"/>
      <c r="T70" s="385" t="e">
        <f>(#REF!/#REF!)*1000</f>
        <v>#REF!</v>
      </c>
      <c r="U70" s="372"/>
      <c r="V70" s="373"/>
      <c r="W70" s="384" t="e">
        <f>(#REF!/#REF!)*1000</f>
        <v>#REF!</v>
      </c>
      <c r="Y70" s="38"/>
      <c r="Z70" s="38"/>
    </row>
    <row r="71" spans="1:26" x14ac:dyDescent="0.2">
      <c r="A71" s="391"/>
      <c r="B71" s="38" t="s">
        <v>812</v>
      </c>
      <c r="C71" s="369"/>
      <c r="D71" s="370"/>
      <c r="E71" s="385" t="e">
        <f>(#REF!/#REF!)*1000</f>
        <v>#REF!</v>
      </c>
      <c r="F71" s="370"/>
      <c r="G71" s="370"/>
      <c r="H71" s="385" t="e">
        <f>(#REF!/#REF!)*1000</f>
        <v>#REF!</v>
      </c>
      <c r="I71" s="372"/>
      <c r="J71" s="373"/>
      <c r="K71" s="385" t="e">
        <f>(#REF!/#REF!)*1000</f>
        <v>#REF!</v>
      </c>
      <c r="L71" s="369"/>
      <c r="M71" s="370"/>
      <c r="N71" s="385" t="e">
        <f>(#REF!/#REF!)*1000</f>
        <v>#REF!</v>
      </c>
      <c r="O71" s="370"/>
      <c r="P71" s="370"/>
      <c r="Q71" s="385" t="e">
        <f>(#REF!/#REF!)*1000</f>
        <v>#REF!</v>
      </c>
      <c r="R71" s="372"/>
      <c r="S71" s="373"/>
      <c r="T71" s="385" t="e">
        <f>(#REF!/#REF!)*1000</f>
        <v>#REF!</v>
      </c>
      <c r="U71" s="372"/>
      <c r="V71" s="373"/>
      <c r="W71" s="384" t="e">
        <f>(#REF!/#REF!)*1000</f>
        <v>#REF!</v>
      </c>
    </row>
    <row r="72" spans="1:26" ht="12" thickBot="1" x14ac:dyDescent="0.25">
      <c r="A72" s="392"/>
      <c r="B72" s="392"/>
      <c r="C72" s="393"/>
      <c r="D72" s="394"/>
      <c r="E72" s="395"/>
      <c r="F72" s="394"/>
      <c r="G72" s="394"/>
      <c r="H72" s="395"/>
      <c r="I72" s="393"/>
      <c r="J72" s="394"/>
      <c r="K72" s="394"/>
      <c r="L72" s="393"/>
      <c r="M72" s="394"/>
      <c r="N72" s="395"/>
      <c r="O72" s="394"/>
      <c r="P72" s="394"/>
      <c r="Q72" s="395"/>
      <c r="R72" s="393"/>
      <c r="S72" s="394"/>
      <c r="T72" s="394"/>
      <c r="U72" s="393"/>
      <c r="V72" s="394"/>
      <c r="W72" s="394"/>
      <c r="Y72" s="38"/>
      <c r="Z72" s="38"/>
    </row>
    <row r="73" spans="1:26" x14ac:dyDescent="0.2">
      <c r="L73" s="357"/>
      <c r="M73" s="357"/>
      <c r="N73" s="357"/>
      <c r="O73" s="357"/>
      <c r="P73" s="357"/>
      <c r="Q73" s="357"/>
      <c r="R73" s="357"/>
      <c r="S73" s="357"/>
      <c r="T73" s="357"/>
      <c r="U73" s="357"/>
      <c r="V73" s="357"/>
      <c r="W73" s="357"/>
    </row>
    <row r="74" spans="1:26" x14ac:dyDescent="0.2">
      <c r="L74" s="357"/>
      <c r="M74" s="357"/>
      <c r="N74" s="357"/>
      <c r="O74" s="357"/>
      <c r="P74" s="357"/>
      <c r="Q74" s="357"/>
      <c r="R74" s="357"/>
      <c r="S74" s="357"/>
      <c r="T74" s="357"/>
      <c r="U74" s="357"/>
      <c r="V74" s="357"/>
      <c r="W74" s="357"/>
      <c r="Y74" s="38"/>
      <c r="Z74" s="38"/>
    </row>
    <row r="75" spans="1:26" x14ac:dyDescent="0.2">
      <c r="L75" s="357"/>
      <c r="M75" s="357"/>
      <c r="N75" s="357"/>
      <c r="O75" s="357"/>
      <c r="P75" s="357"/>
      <c r="Q75" s="357"/>
      <c r="R75" s="357"/>
      <c r="S75" s="357"/>
      <c r="T75" s="357"/>
      <c r="U75" s="357"/>
      <c r="V75" s="357"/>
      <c r="W75" s="357"/>
      <c r="Y75" s="38"/>
      <c r="Z75" s="38"/>
    </row>
    <row r="76" spans="1:26" ht="12.75" x14ac:dyDescent="0.2">
      <c r="A76" s="49" t="s">
        <v>359</v>
      </c>
      <c r="L76" s="357"/>
      <c r="M76" s="357"/>
      <c r="N76" s="357"/>
      <c r="O76" s="357"/>
      <c r="P76" s="357"/>
      <c r="Q76" s="357"/>
      <c r="R76" s="357"/>
      <c r="S76" s="357"/>
      <c r="T76" s="357"/>
      <c r="U76" s="357"/>
      <c r="V76" s="357"/>
      <c r="W76" s="357"/>
    </row>
    <row r="77" spans="1:26" ht="12" thickBot="1" x14ac:dyDescent="0.25">
      <c r="L77" s="357"/>
      <c r="M77" s="357"/>
      <c r="N77" s="357"/>
      <c r="O77" s="357"/>
      <c r="P77" s="357"/>
      <c r="Q77" s="357"/>
      <c r="R77" s="357"/>
      <c r="S77" s="357"/>
      <c r="T77" s="357"/>
      <c r="U77" s="357"/>
      <c r="V77" s="357"/>
      <c r="W77" s="357"/>
    </row>
    <row r="78" spans="1:26" x14ac:dyDescent="0.2">
      <c r="A78" s="730" t="s">
        <v>306</v>
      </c>
      <c r="B78" s="731"/>
      <c r="C78" s="728" t="s">
        <v>360</v>
      </c>
      <c r="D78" s="729"/>
      <c r="E78" s="734"/>
      <c r="F78" s="728" t="s">
        <v>361</v>
      </c>
      <c r="G78" s="729"/>
      <c r="H78" s="734"/>
      <c r="I78" s="728" t="s">
        <v>362</v>
      </c>
      <c r="J78" s="729"/>
      <c r="K78" s="734"/>
      <c r="L78" s="728" t="s">
        <v>363</v>
      </c>
      <c r="M78" s="729"/>
      <c r="N78" s="734"/>
      <c r="O78" s="728" t="s">
        <v>364</v>
      </c>
      <c r="P78" s="729"/>
      <c r="Q78" s="734"/>
      <c r="R78" s="728" t="s">
        <v>365</v>
      </c>
      <c r="S78" s="729"/>
      <c r="T78" s="734"/>
      <c r="U78" s="728" t="s">
        <v>366</v>
      </c>
      <c r="V78" s="729"/>
      <c r="W78" s="729"/>
    </row>
    <row r="79" spans="1:26" x14ac:dyDescent="0.2">
      <c r="A79" s="732"/>
      <c r="B79" s="733"/>
      <c r="C79" s="361" t="s">
        <v>307</v>
      </c>
      <c r="D79" s="361" t="s">
        <v>308</v>
      </c>
      <c r="E79" s="361" t="s">
        <v>1</v>
      </c>
      <c r="F79" s="361" t="s">
        <v>307</v>
      </c>
      <c r="G79" s="361" t="s">
        <v>308</v>
      </c>
      <c r="H79" s="361" t="s">
        <v>1</v>
      </c>
      <c r="I79" s="360" t="s">
        <v>307</v>
      </c>
      <c r="J79" s="360" t="s">
        <v>308</v>
      </c>
      <c r="K79" s="361" t="s">
        <v>1</v>
      </c>
      <c r="L79" s="361" t="s">
        <v>307</v>
      </c>
      <c r="M79" s="361" t="s">
        <v>308</v>
      </c>
      <c r="N79" s="361" t="s">
        <v>1</v>
      </c>
      <c r="O79" s="361" t="s">
        <v>307</v>
      </c>
      <c r="P79" s="361" t="s">
        <v>308</v>
      </c>
      <c r="Q79" s="361" t="s">
        <v>1</v>
      </c>
      <c r="R79" s="360" t="s">
        <v>307</v>
      </c>
      <c r="S79" s="360" t="s">
        <v>308</v>
      </c>
      <c r="T79" s="361" t="s">
        <v>1</v>
      </c>
      <c r="U79" s="360" t="s">
        <v>307</v>
      </c>
      <c r="V79" s="360" t="s">
        <v>308</v>
      </c>
      <c r="W79" s="451" t="s">
        <v>1</v>
      </c>
    </row>
    <row r="80" spans="1:26" x14ac:dyDescent="0.2">
      <c r="A80" s="396"/>
      <c r="B80" s="397"/>
      <c r="C80" s="344"/>
      <c r="D80" s="344"/>
      <c r="E80" s="398"/>
      <c r="F80" s="399"/>
      <c r="G80" s="344"/>
      <c r="H80" s="400"/>
      <c r="I80" s="377"/>
      <c r="J80" s="377"/>
      <c r="K80" s="377"/>
      <c r="L80" s="399"/>
      <c r="M80" s="344"/>
      <c r="N80" s="398"/>
      <c r="O80" s="399"/>
      <c r="P80" s="344"/>
      <c r="Q80" s="400"/>
      <c r="R80" s="377"/>
      <c r="S80" s="377"/>
      <c r="T80" s="401"/>
      <c r="U80" s="377"/>
      <c r="V80" s="377"/>
      <c r="W80" s="377"/>
    </row>
    <row r="81" spans="1:23" x14ac:dyDescent="0.2">
      <c r="A81" s="390" t="s">
        <v>344</v>
      </c>
      <c r="B81" s="111"/>
      <c r="C81" s="377"/>
      <c r="D81" s="377"/>
      <c r="E81" s="377" t="e">
        <f>(#REF!/#REF!)*1000</f>
        <v>#REF!</v>
      </c>
      <c r="F81" s="402"/>
      <c r="G81" s="403"/>
      <c r="H81" s="404" t="e">
        <f>(#REF!/#REF!)*1000</f>
        <v>#REF!</v>
      </c>
      <c r="I81" s="381"/>
      <c r="J81" s="381"/>
      <c r="K81" s="381" t="e">
        <f>(#REF!/#REF!)*1000</f>
        <v>#REF!</v>
      </c>
      <c r="L81" s="376"/>
      <c r="M81" s="377"/>
      <c r="N81" s="377" t="e">
        <f>(#REF!/#REF!)*1000</f>
        <v>#REF!</v>
      </c>
      <c r="O81" s="402"/>
      <c r="P81" s="403"/>
      <c r="Q81" s="404" t="e">
        <f>(#REF!/#REF!)*1000</f>
        <v>#REF!</v>
      </c>
      <c r="R81" s="381"/>
      <c r="S81" s="381"/>
      <c r="T81" s="382" t="e">
        <f>(#REF!/#REF!)*1000</f>
        <v>#REF!</v>
      </c>
      <c r="U81" s="381"/>
      <c r="V81" s="381"/>
      <c r="W81" s="381" t="e">
        <f>(#REF!/#REF!)*1000</f>
        <v>#REF!</v>
      </c>
    </row>
    <row r="82" spans="1:23" x14ac:dyDescent="0.2">
      <c r="A82" s="405"/>
      <c r="B82" s="111"/>
      <c r="C82" s="384"/>
      <c r="D82" s="384"/>
      <c r="E82" s="384"/>
      <c r="F82" s="88"/>
      <c r="G82" s="352"/>
      <c r="H82" s="406"/>
      <c r="I82" s="387"/>
      <c r="J82" s="387"/>
      <c r="K82" s="387"/>
      <c r="L82" s="383"/>
      <c r="M82" s="384"/>
      <c r="N82" s="384"/>
      <c r="O82" s="88"/>
      <c r="P82" s="352"/>
      <c r="Q82" s="406"/>
      <c r="R82" s="387"/>
      <c r="S82" s="387"/>
      <c r="T82" s="388"/>
      <c r="U82" s="387"/>
      <c r="V82" s="387"/>
      <c r="W82" s="387"/>
    </row>
    <row r="83" spans="1:23" x14ac:dyDescent="0.2">
      <c r="A83" s="391"/>
      <c r="B83" s="111" t="s">
        <v>813</v>
      </c>
      <c r="C83" s="384"/>
      <c r="D83" s="384"/>
      <c r="E83" s="385" t="e">
        <f>(#REF!/#REF!)*1000</f>
        <v>#REF!</v>
      </c>
      <c r="F83" s="105"/>
      <c r="G83" s="407"/>
      <c r="H83" s="385" t="e">
        <f>(#REF!/#REF!)*1000</f>
        <v>#REF!</v>
      </c>
      <c r="I83" s="387"/>
      <c r="J83" s="387"/>
      <c r="K83" s="385" t="e">
        <f>(#REF!/#REF!)*1000</f>
        <v>#REF!</v>
      </c>
      <c r="L83" s="383"/>
      <c r="M83" s="384"/>
      <c r="N83" s="385" t="e">
        <f>(#REF!/#REF!)*1000</f>
        <v>#REF!</v>
      </c>
      <c r="O83" s="105"/>
      <c r="P83" s="407"/>
      <c r="Q83" s="385" t="e">
        <f>(#REF!/#REF!)*1000</f>
        <v>#REF!</v>
      </c>
      <c r="R83" s="387"/>
      <c r="S83" s="387"/>
      <c r="T83" s="385" t="e">
        <f>(#REF!/#REF!)*1000</f>
        <v>#REF!</v>
      </c>
      <c r="U83" s="387"/>
      <c r="V83" s="387"/>
      <c r="W83" s="384" t="e">
        <f>(#REF!/#REF!)*1000</f>
        <v>#REF!</v>
      </c>
    </row>
    <row r="84" spans="1:23" x14ac:dyDescent="0.2">
      <c r="A84" s="391"/>
      <c r="B84" s="111" t="s">
        <v>814</v>
      </c>
      <c r="C84" s="384"/>
      <c r="D84" s="384"/>
      <c r="E84" s="385" t="e">
        <f>(#REF!/#REF!)*1000</f>
        <v>#REF!</v>
      </c>
      <c r="F84" s="88"/>
      <c r="G84" s="352"/>
      <c r="H84" s="385" t="e">
        <f>(#REF!/#REF!)*1000</f>
        <v>#REF!</v>
      </c>
      <c r="I84" s="387"/>
      <c r="J84" s="387"/>
      <c r="K84" s="385" t="e">
        <f>(#REF!/#REF!)*1000</f>
        <v>#REF!</v>
      </c>
      <c r="L84" s="383"/>
      <c r="M84" s="384"/>
      <c r="N84" s="385" t="e">
        <f>(#REF!/#REF!)*1000</f>
        <v>#REF!</v>
      </c>
      <c r="O84" s="88"/>
      <c r="P84" s="352"/>
      <c r="Q84" s="385" t="e">
        <f>(#REF!/#REF!)*1000</f>
        <v>#REF!</v>
      </c>
      <c r="R84" s="387"/>
      <c r="S84" s="387"/>
      <c r="T84" s="385" t="e">
        <f>(#REF!/#REF!)*1000</f>
        <v>#REF!</v>
      </c>
      <c r="U84" s="387"/>
      <c r="V84" s="387"/>
      <c r="W84" s="384" t="e">
        <f>(#REF!/#REF!)*1000</f>
        <v>#REF!</v>
      </c>
    </row>
    <row r="85" spans="1:23" x14ac:dyDescent="0.2">
      <c r="A85" s="391"/>
      <c r="B85" s="111" t="s">
        <v>815</v>
      </c>
      <c r="C85" s="384"/>
      <c r="D85" s="384"/>
      <c r="E85" s="385" t="e">
        <f>(#REF!/#REF!)*1000</f>
        <v>#REF!</v>
      </c>
      <c r="F85" s="105"/>
      <c r="G85" s="407"/>
      <c r="H85" s="385" t="e">
        <f>(#REF!/#REF!)*1000</f>
        <v>#REF!</v>
      </c>
      <c r="I85" s="387"/>
      <c r="J85" s="387"/>
      <c r="K85" s="385" t="e">
        <f>(#REF!/#REF!)*1000</f>
        <v>#REF!</v>
      </c>
      <c r="L85" s="383"/>
      <c r="M85" s="384"/>
      <c r="N85" s="385" t="e">
        <f>(#REF!/#REF!)*1000</f>
        <v>#REF!</v>
      </c>
      <c r="O85" s="105"/>
      <c r="P85" s="407"/>
      <c r="Q85" s="385" t="e">
        <f>(#REF!/#REF!)*1000</f>
        <v>#REF!</v>
      </c>
      <c r="R85" s="387"/>
      <c r="S85" s="387"/>
      <c r="T85" s="385" t="e">
        <f>(#REF!/#REF!)*1000</f>
        <v>#REF!</v>
      </c>
      <c r="U85" s="387"/>
      <c r="V85" s="387"/>
      <c r="W85" s="384" t="e">
        <f>(#REF!/#REF!)*1000</f>
        <v>#REF!</v>
      </c>
    </row>
    <row r="86" spans="1:23" x14ac:dyDescent="0.2">
      <c r="A86" s="391"/>
      <c r="B86" s="111" t="s">
        <v>816</v>
      </c>
      <c r="C86" s="384"/>
      <c r="D86" s="384"/>
      <c r="E86" s="385" t="e">
        <f>(#REF!/#REF!)*1000</f>
        <v>#REF!</v>
      </c>
      <c r="F86" s="105"/>
      <c r="G86" s="407"/>
      <c r="H86" s="385" t="e">
        <f>(#REF!/#REF!)*1000</f>
        <v>#REF!</v>
      </c>
      <c r="I86" s="387"/>
      <c r="J86" s="387"/>
      <c r="K86" s="385" t="e">
        <f>(#REF!/#REF!)*1000</f>
        <v>#REF!</v>
      </c>
      <c r="L86" s="383"/>
      <c r="M86" s="384"/>
      <c r="N86" s="385" t="e">
        <f>(#REF!/#REF!)*1000</f>
        <v>#REF!</v>
      </c>
      <c r="O86" s="105"/>
      <c r="P86" s="407"/>
      <c r="Q86" s="385" t="e">
        <f>(#REF!/#REF!)*1000</f>
        <v>#REF!</v>
      </c>
      <c r="R86" s="387"/>
      <c r="S86" s="387"/>
      <c r="T86" s="385" t="e">
        <f>(#REF!/#REF!)*1000</f>
        <v>#REF!</v>
      </c>
      <c r="U86" s="387"/>
      <c r="V86" s="387"/>
      <c r="W86" s="384" t="e">
        <f>(#REF!/#REF!)*1000</f>
        <v>#REF!</v>
      </c>
    </row>
    <row r="87" spans="1:23" x14ac:dyDescent="0.2">
      <c r="A87" s="63"/>
      <c r="B87" s="111" t="s">
        <v>817</v>
      </c>
      <c r="C87" s="384"/>
      <c r="D87" s="384"/>
      <c r="E87" s="385" t="e">
        <f>(#REF!/#REF!)*1000</f>
        <v>#REF!</v>
      </c>
      <c r="F87" s="88"/>
      <c r="G87" s="352"/>
      <c r="H87" s="385" t="e">
        <f>(#REF!/#REF!)*1000</f>
        <v>#REF!</v>
      </c>
      <c r="I87" s="387"/>
      <c r="J87" s="387"/>
      <c r="K87" s="385" t="e">
        <f>(#REF!/#REF!)*1000</f>
        <v>#REF!</v>
      </c>
      <c r="L87" s="383"/>
      <c r="M87" s="384"/>
      <c r="N87" s="385" t="e">
        <f>(#REF!/#REF!)*1000</f>
        <v>#REF!</v>
      </c>
      <c r="O87" s="88"/>
      <c r="P87" s="352"/>
      <c r="Q87" s="385" t="e">
        <f>(#REF!/#REF!)*1000</f>
        <v>#REF!</v>
      </c>
      <c r="R87" s="387"/>
      <c r="S87" s="387"/>
      <c r="T87" s="385" t="e">
        <f>(#REF!/#REF!)*1000</f>
        <v>#REF!</v>
      </c>
      <c r="U87" s="387"/>
      <c r="V87" s="387"/>
      <c r="W87" s="384" t="e">
        <f>(#REF!/#REF!)*1000</f>
        <v>#REF!</v>
      </c>
    </row>
    <row r="88" spans="1:23" x14ac:dyDescent="0.2">
      <c r="A88" s="38"/>
      <c r="B88" s="103" t="s">
        <v>818</v>
      </c>
      <c r="C88" s="384"/>
      <c r="D88" s="384"/>
      <c r="E88" s="385" t="e">
        <f>(#REF!/#REF!)*1000</f>
        <v>#REF!</v>
      </c>
      <c r="F88" s="88"/>
      <c r="G88" s="352"/>
      <c r="H88" s="385" t="e">
        <f>(#REF!/#REF!)*1000</f>
        <v>#REF!</v>
      </c>
      <c r="I88" s="387"/>
      <c r="J88" s="387"/>
      <c r="K88" s="385" t="e">
        <f>(#REF!/#REF!)*1000</f>
        <v>#REF!</v>
      </c>
      <c r="L88" s="383"/>
      <c r="M88" s="384"/>
      <c r="N88" s="385" t="e">
        <f>(#REF!/#REF!)*1000</f>
        <v>#REF!</v>
      </c>
      <c r="O88" s="88"/>
      <c r="P88" s="352"/>
      <c r="Q88" s="385" t="e">
        <f>(#REF!/#REF!)*1000</f>
        <v>#REF!</v>
      </c>
      <c r="R88" s="387"/>
      <c r="S88" s="387"/>
      <c r="T88" s="385" t="e">
        <f>(#REF!/#REF!)*1000</f>
        <v>#REF!</v>
      </c>
      <c r="U88" s="387"/>
      <c r="V88" s="387"/>
      <c r="W88" s="384" t="e">
        <f>(#REF!/#REF!)*1000</f>
        <v>#REF!</v>
      </c>
    </row>
    <row r="89" spans="1:23" x14ac:dyDescent="0.2">
      <c r="A89" s="30"/>
      <c r="B89" s="103"/>
      <c r="C89" s="384"/>
      <c r="D89" s="384"/>
      <c r="E89" s="384"/>
      <c r="F89" s="88"/>
      <c r="G89" s="352"/>
      <c r="H89" s="385"/>
      <c r="I89" s="387"/>
      <c r="J89" s="387"/>
      <c r="K89" s="384"/>
      <c r="L89" s="383"/>
      <c r="M89" s="384"/>
      <c r="N89" s="384"/>
      <c r="O89" s="88"/>
      <c r="P89" s="352"/>
      <c r="Q89" s="385"/>
      <c r="R89" s="387"/>
      <c r="S89" s="387"/>
      <c r="T89" s="385"/>
      <c r="U89" s="387"/>
      <c r="V89" s="387"/>
      <c r="W89" s="384"/>
    </row>
    <row r="90" spans="1:23" x14ac:dyDescent="0.2">
      <c r="A90" s="390" t="s">
        <v>310</v>
      </c>
      <c r="B90" s="103"/>
      <c r="C90" s="377"/>
      <c r="D90" s="377"/>
      <c r="E90" s="377" t="e">
        <f>(#REF!/#REF!)*1000</f>
        <v>#REF!</v>
      </c>
      <c r="F90" s="402"/>
      <c r="G90" s="403"/>
      <c r="H90" s="378" t="e">
        <f>(#REF!/#REF!)*1000</f>
        <v>#REF!</v>
      </c>
      <c r="I90" s="381"/>
      <c r="J90" s="381"/>
      <c r="K90" s="377" t="e">
        <f>(#REF!/#REF!)*1000</f>
        <v>#REF!</v>
      </c>
      <c r="L90" s="376"/>
      <c r="M90" s="377"/>
      <c r="N90" s="377" t="e">
        <f>(#REF!/#REF!)*1000</f>
        <v>#REF!</v>
      </c>
      <c r="O90" s="402"/>
      <c r="P90" s="403"/>
      <c r="Q90" s="378" t="e">
        <f>(#REF!/#REF!)*1000</f>
        <v>#REF!</v>
      </c>
      <c r="R90" s="381"/>
      <c r="S90" s="381"/>
      <c r="T90" s="378" t="e">
        <f>(#REF!/#REF!)*1000</f>
        <v>#REF!</v>
      </c>
      <c r="U90" s="381"/>
      <c r="V90" s="381"/>
      <c r="W90" s="377" t="e">
        <f>(#REF!/#REF!)*1000</f>
        <v>#REF!</v>
      </c>
    </row>
    <row r="91" spans="1:23" x14ac:dyDescent="0.2">
      <c r="A91" s="391"/>
      <c r="B91" s="111"/>
      <c r="C91" s="384"/>
      <c r="D91" s="384"/>
      <c r="E91" s="384"/>
      <c r="F91" s="88"/>
      <c r="G91" s="352"/>
      <c r="H91" s="385"/>
      <c r="I91" s="387"/>
      <c r="J91" s="387"/>
      <c r="K91" s="384"/>
      <c r="L91" s="383"/>
      <c r="M91" s="384"/>
      <c r="N91" s="384"/>
      <c r="O91" s="88"/>
      <c r="P91" s="352"/>
      <c r="Q91" s="385"/>
      <c r="R91" s="387"/>
      <c r="S91" s="387"/>
      <c r="T91" s="385"/>
      <c r="U91" s="387"/>
      <c r="V91" s="387"/>
      <c r="W91" s="384"/>
    </row>
    <row r="92" spans="1:23" x14ac:dyDescent="0.2">
      <c r="A92" s="391"/>
      <c r="B92" s="111" t="s">
        <v>819</v>
      </c>
      <c r="C92" s="370"/>
      <c r="D92" s="370"/>
      <c r="E92" s="385" t="e">
        <f>(#REF!/#REF!)*1000</f>
        <v>#REF!</v>
      </c>
      <c r="F92" s="105"/>
      <c r="G92" s="407"/>
      <c r="H92" s="385" t="e">
        <f>(#REF!/#REF!)*1000</f>
        <v>#REF!</v>
      </c>
      <c r="I92" s="373"/>
      <c r="J92" s="373"/>
      <c r="K92" s="385" t="e">
        <f>(#REF!/#REF!)*1000</f>
        <v>#REF!</v>
      </c>
      <c r="L92" s="369"/>
      <c r="M92" s="370"/>
      <c r="N92" s="385" t="e">
        <f>(#REF!/#REF!)*1000</f>
        <v>#REF!</v>
      </c>
      <c r="O92" s="105"/>
      <c r="P92" s="407"/>
      <c r="Q92" s="385" t="e">
        <f>(#REF!/#REF!)*1000</f>
        <v>#REF!</v>
      </c>
      <c r="R92" s="373"/>
      <c r="S92" s="373"/>
      <c r="T92" s="385" t="e">
        <f>(#REF!/#REF!)*1000</f>
        <v>#REF!</v>
      </c>
      <c r="U92" s="373"/>
      <c r="V92" s="373"/>
      <c r="W92" s="384" t="e">
        <f>(#REF!/#REF!)*1000</f>
        <v>#REF!</v>
      </c>
    </row>
    <row r="93" spans="1:23" x14ac:dyDescent="0.2">
      <c r="A93" s="391"/>
      <c r="B93" s="111" t="s">
        <v>350</v>
      </c>
      <c r="C93" s="370"/>
      <c r="D93" s="370"/>
      <c r="E93" s="385" t="e">
        <f>(#REF!/#REF!)*1000</f>
        <v>#REF!</v>
      </c>
      <c r="F93" s="105"/>
      <c r="G93" s="407"/>
      <c r="H93" s="385" t="e">
        <f>(#REF!/#REF!)*1000</f>
        <v>#REF!</v>
      </c>
      <c r="I93" s="373"/>
      <c r="J93" s="373"/>
      <c r="K93" s="385" t="e">
        <f>(#REF!/#REF!)*1000</f>
        <v>#REF!</v>
      </c>
      <c r="L93" s="369"/>
      <c r="M93" s="370"/>
      <c r="N93" s="385" t="e">
        <f>(#REF!/#REF!)*1000</f>
        <v>#REF!</v>
      </c>
      <c r="O93" s="105"/>
      <c r="P93" s="407"/>
      <c r="Q93" s="385" t="e">
        <f>(#REF!/#REF!)*1000</f>
        <v>#REF!</v>
      </c>
      <c r="R93" s="373"/>
      <c r="S93" s="373"/>
      <c r="T93" s="385" t="e">
        <f>(#REF!/#REF!)*1000</f>
        <v>#REF!</v>
      </c>
      <c r="U93" s="373"/>
      <c r="V93" s="373"/>
      <c r="W93" s="384" t="e">
        <f>(#REF!/#REF!)*1000</f>
        <v>#REF!</v>
      </c>
    </row>
    <row r="94" spans="1:23" x14ac:dyDescent="0.2">
      <c r="A94" s="391"/>
      <c r="B94" s="111" t="s">
        <v>820</v>
      </c>
      <c r="C94" s="384"/>
      <c r="D94" s="384"/>
      <c r="E94" s="385" t="e">
        <f>(#REF!/#REF!)*1000</f>
        <v>#REF!</v>
      </c>
      <c r="F94" s="88"/>
      <c r="G94" s="352"/>
      <c r="H94" s="385" t="e">
        <f>(#REF!/#REF!)*1000</f>
        <v>#REF!</v>
      </c>
      <c r="I94" s="387"/>
      <c r="J94" s="387"/>
      <c r="K94" s="385" t="e">
        <f>(#REF!/#REF!)*1000</f>
        <v>#REF!</v>
      </c>
      <c r="L94" s="383"/>
      <c r="M94" s="384"/>
      <c r="N94" s="385" t="e">
        <f>(#REF!/#REF!)*1000</f>
        <v>#REF!</v>
      </c>
      <c r="O94" s="88"/>
      <c r="P94" s="352"/>
      <c r="Q94" s="385" t="e">
        <f>(#REF!/#REF!)*1000</f>
        <v>#REF!</v>
      </c>
      <c r="R94" s="387"/>
      <c r="S94" s="387"/>
      <c r="T94" s="385" t="e">
        <f>(#REF!/#REF!)*1000</f>
        <v>#REF!</v>
      </c>
      <c r="U94" s="387"/>
      <c r="V94" s="387"/>
      <c r="W94" s="384" t="e">
        <f>(#REF!/#REF!)*1000</f>
        <v>#REF!</v>
      </c>
    </row>
    <row r="95" spans="1:23" x14ac:dyDescent="0.2">
      <c r="A95" s="391"/>
      <c r="B95" s="111" t="s">
        <v>821</v>
      </c>
      <c r="C95" s="384"/>
      <c r="D95" s="384"/>
      <c r="E95" s="385" t="e">
        <f>(#REF!/#REF!)*1000</f>
        <v>#REF!</v>
      </c>
      <c r="F95" s="105"/>
      <c r="G95" s="407"/>
      <c r="H95" s="385" t="e">
        <f>(#REF!/#REF!)*1000</f>
        <v>#REF!</v>
      </c>
      <c r="I95" s="387"/>
      <c r="J95" s="387"/>
      <c r="K95" s="385" t="e">
        <f>(#REF!/#REF!)*1000</f>
        <v>#REF!</v>
      </c>
      <c r="L95" s="383"/>
      <c r="M95" s="384"/>
      <c r="N95" s="385" t="e">
        <f>(#REF!/#REF!)*1000</f>
        <v>#REF!</v>
      </c>
      <c r="O95" s="105"/>
      <c r="P95" s="407"/>
      <c r="Q95" s="385" t="e">
        <f>(#REF!/#REF!)*1000</f>
        <v>#REF!</v>
      </c>
      <c r="R95" s="387"/>
      <c r="S95" s="387"/>
      <c r="T95" s="385" t="e">
        <f>(#REF!/#REF!)*1000</f>
        <v>#REF!</v>
      </c>
      <c r="U95" s="387"/>
      <c r="V95" s="387"/>
      <c r="W95" s="384" t="e">
        <f>(#REF!/#REF!)*1000</f>
        <v>#REF!</v>
      </c>
    </row>
    <row r="96" spans="1:23" x14ac:dyDescent="0.2">
      <c r="A96" s="391"/>
      <c r="B96" s="103" t="s">
        <v>822</v>
      </c>
      <c r="C96" s="384"/>
      <c r="D96" s="384"/>
      <c r="E96" s="385" t="e">
        <f>(#REF!/#REF!)*1000</f>
        <v>#REF!</v>
      </c>
      <c r="F96" s="105"/>
      <c r="G96" s="407"/>
      <c r="H96" s="385" t="e">
        <f>(#REF!/#REF!)*1000</f>
        <v>#REF!</v>
      </c>
      <c r="I96" s="387"/>
      <c r="J96" s="387"/>
      <c r="K96" s="385" t="e">
        <f>(#REF!/#REF!)*1000</f>
        <v>#REF!</v>
      </c>
      <c r="L96" s="383"/>
      <c r="M96" s="384"/>
      <c r="N96" s="385" t="e">
        <f>(#REF!/#REF!)*1000</f>
        <v>#REF!</v>
      </c>
      <c r="O96" s="105"/>
      <c r="P96" s="407"/>
      <c r="Q96" s="385" t="e">
        <f>(#REF!/#REF!)*1000</f>
        <v>#REF!</v>
      </c>
      <c r="R96" s="387"/>
      <c r="S96" s="387"/>
      <c r="T96" s="385" t="e">
        <f>(#REF!/#REF!)*1000</f>
        <v>#REF!</v>
      </c>
      <c r="U96" s="387"/>
      <c r="V96" s="387"/>
      <c r="W96" s="384" t="e">
        <f>(#REF!/#REF!)*1000</f>
        <v>#REF!</v>
      </c>
    </row>
    <row r="97" spans="1:23" x14ac:dyDescent="0.2">
      <c r="A97" s="391"/>
      <c r="B97" s="103" t="s">
        <v>823</v>
      </c>
      <c r="C97" s="384"/>
      <c r="D97" s="384"/>
      <c r="E97" s="385" t="e">
        <f>(#REF!/#REF!)*1000</f>
        <v>#REF!</v>
      </c>
      <c r="F97" s="88"/>
      <c r="G97" s="352"/>
      <c r="H97" s="385" t="e">
        <f>(#REF!/#REF!)*1000</f>
        <v>#REF!</v>
      </c>
      <c r="I97" s="387"/>
      <c r="J97" s="387"/>
      <c r="K97" s="385" t="e">
        <f>(#REF!/#REF!)*1000</f>
        <v>#REF!</v>
      </c>
      <c r="L97" s="383"/>
      <c r="M97" s="384"/>
      <c r="N97" s="385" t="e">
        <f>(#REF!/#REF!)*1000</f>
        <v>#REF!</v>
      </c>
      <c r="O97" s="88"/>
      <c r="P97" s="352"/>
      <c r="Q97" s="385" t="e">
        <f>(#REF!/#REF!)*1000</f>
        <v>#REF!</v>
      </c>
      <c r="R97" s="387"/>
      <c r="S97" s="387"/>
      <c r="T97" s="385" t="e">
        <f>(#REF!/#REF!)*1000</f>
        <v>#REF!</v>
      </c>
      <c r="U97" s="387"/>
      <c r="V97" s="387"/>
      <c r="W97" s="384" t="e">
        <f>(#REF!/#REF!)*1000</f>
        <v>#REF!</v>
      </c>
    </row>
    <row r="98" spans="1:23" x14ac:dyDescent="0.2">
      <c r="A98" s="63"/>
      <c r="B98" s="103" t="s">
        <v>824</v>
      </c>
      <c r="C98" s="384"/>
      <c r="D98" s="384"/>
      <c r="E98" s="385" t="e">
        <f>(#REF!/#REF!)*1000</f>
        <v>#REF!</v>
      </c>
      <c r="F98" s="88"/>
      <c r="G98" s="352"/>
      <c r="H98" s="385" t="e">
        <f>(#REF!/#REF!)*1000</f>
        <v>#REF!</v>
      </c>
      <c r="I98" s="387"/>
      <c r="J98" s="387"/>
      <c r="K98" s="385" t="e">
        <f>(#REF!/#REF!)*1000</f>
        <v>#REF!</v>
      </c>
      <c r="L98" s="383"/>
      <c r="M98" s="384"/>
      <c r="N98" s="385" t="e">
        <f>(#REF!/#REF!)*1000</f>
        <v>#REF!</v>
      </c>
      <c r="O98" s="88"/>
      <c r="P98" s="352"/>
      <c r="Q98" s="385" t="e">
        <f>(#REF!/#REF!)*1000</f>
        <v>#REF!</v>
      </c>
      <c r="R98" s="387"/>
      <c r="S98" s="387"/>
      <c r="T98" s="385" t="e">
        <f>(#REF!/#REF!)*1000</f>
        <v>#REF!</v>
      </c>
      <c r="U98" s="387"/>
      <c r="V98" s="387"/>
      <c r="W98" s="384" t="e">
        <f>(#REF!/#REF!)*1000</f>
        <v>#REF!</v>
      </c>
    </row>
    <row r="99" spans="1:23" x14ac:dyDescent="0.2">
      <c r="A99" s="63"/>
      <c r="B99" s="111" t="s">
        <v>356</v>
      </c>
      <c r="C99" s="384"/>
      <c r="D99" s="384"/>
      <c r="E99" s="385" t="e">
        <f>(#REF!/#REF!)*1000</f>
        <v>#REF!</v>
      </c>
      <c r="F99" s="105"/>
      <c r="G99" s="407"/>
      <c r="H99" s="385" t="e">
        <f>(#REF!/#REF!)*1000</f>
        <v>#REF!</v>
      </c>
      <c r="I99" s="387"/>
      <c r="J99" s="387"/>
      <c r="K99" s="385" t="e">
        <f>(#REF!/#REF!)*1000</f>
        <v>#REF!</v>
      </c>
      <c r="L99" s="383"/>
      <c r="M99" s="384"/>
      <c r="N99" s="385" t="e">
        <f>(#REF!/#REF!)*1000</f>
        <v>#REF!</v>
      </c>
      <c r="O99" s="105"/>
      <c r="P99" s="407"/>
      <c r="Q99" s="385" t="e">
        <f>(#REF!/#REF!)*1000</f>
        <v>#REF!</v>
      </c>
      <c r="R99" s="387"/>
      <c r="S99" s="387"/>
      <c r="T99" s="385" t="e">
        <f>(#REF!/#REF!)*1000</f>
        <v>#REF!</v>
      </c>
      <c r="U99" s="387"/>
      <c r="V99" s="387"/>
      <c r="W99" s="384" t="e">
        <f>(#REF!/#REF!)*1000</f>
        <v>#REF!</v>
      </c>
    </row>
    <row r="100" spans="1:23" x14ac:dyDescent="0.2">
      <c r="A100" s="391"/>
      <c r="B100" s="111" t="s">
        <v>408</v>
      </c>
      <c r="C100" s="370"/>
      <c r="D100" s="370"/>
      <c r="E100" s="385" t="e">
        <f>(#REF!/#REF!)*1000</f>
        <v>#REF!</v>
      </c>
      <c r="F100" s="105"/>
      <c r="G100" s="407"/>
      <c r="H100" s="385" t="e">
        <f>(#REF!/#REF!)*1000</f>
        <v>#REF!</v>
      </c>
      <c r="I100" s="373"/>
      <c r="J100" s="373"/>
      <c r="K100" s="385" t="e">
        <f>(#REF!/#REF!)*1000</f>
        <v>#REF!</v>
      </c>
      <c r="L100" s="369"/>
      <c r="M100" s="370"/>
      <c r="N100" s="385" t="e">
        <f>(#REF!/#REF!)*1000</f>
        <v>#REF!</v>
      </c>
      <c r="O100" s="105"/>
      <c r="P100" s="407"/>
      <c r="Q100" s="385" t="e">
        <f>(#REF!/#REF!)*1000</f>
        <v>#REF!</v>
      </c>
      <c r="R100" s="373"/>
      <c r="S100" s="373"/>
      <c r="T100" s="385" t="e">
        <f>(#REF!/#REF!)*1000</f>
        <v>#REF!</v>
      </c>
      <c r="U100" s="373"/>
      <c r="V100" s="373"/>
      <c r="W100" s="384" t="e">
        <f>(#REF!/#REF!)*1000</f>
        <v>#REF!</v>
      </c>
    </row>
    <row r="101" spans="1:23" x14ac:dyDescent="0.2">
      <c r="A101" s="63"/>
      <c r="B101" s="111" t="s">
        <v>409</v>
      </c>
      <c r="C101" s="384"/>
      <c r="D101" s="384"/>
      <c r="E101" s="385" t="e">
        <f>(#REF!/#REF!)*1000</f>
        <v>#REF!</v>
      </c>
      <c r="F101" s="105"/>
      <c r="G101" s="407"/>
      <c r="H101" s="385" t="e">
        <f>(#REF!/#REF!)*1000</f>
        <v>#REF!</v>
      </c>
      <c r="I101" s="387"/>
      <c r="J101" s="387"/>
      <c r="K101" s="385" t="e">
        <f>(#REF!/#REF!)*1000</f>
        <v>#REF!</v>
      </c>
      <c r="L101" s="383"/>
      <c r="M101" s="384"/>
      <c r="N101" s="385" t="e">
        <f>(#REF!/#REF!)*1000</f>
        <v>#REF!</v>
      </c>
      <c r="O101" s="105"/>
      <c r="P101" s="407"/>
      <c r="Q101" s="385" t="e">
        <f>(#REF!/#REF!)*1000</f>
        <v>#REF!</v>
      </c>
      <c r="R101" s="387"/>
      <c r="S101" s="387"/>
      <c r="T101" s="385" t="e">
        <f>(#REF!/#REF!)*1000</f>
        <v>#REF!</v>
      </c>
      <c r="U101" s="387"/>
      <c r="V101" s="387"/>
      <c r="W101" s="384" t="e">
        <f>(#REF!/#REF!)*1000</f>
        <v>#REF!</v>
      </c>
    </row>
    <row r="102" spans="1:23" x14ac:dyDescent="0.2">
      <c r="A102" s="391"/>
      <c r="B102" s="111" t="s">
        <v>828</v>
      </c>
      <c r="C102" s="384"/>
      <c r="D102" s="384"/>
      <c r="E102" s="385" t="e">
        <f>(#REF!/#REF!)*1000</f>
        <v>#REF!</v>
      </c>
      <c r="F102" s="88"/>
      <c r="G102" s="352"/>
      <c r="H102" s="385" t="e">
        <f>(#REF!/#REF!)*1000</f>
        <v>#REF!</v>
      </c>
      <c r="I102" s="387"/>
      <c r="J102" s="387"/>
      <c r="K102" s="385" t="e">
        <f>(#REF!/#REF!)*1000</f>
        <v>#REF!</v>
      </c>
      <c r="L102" s="383"/>
      <c r="M102" s="384"/>
      <c r="N102" s="385" t="e">
        <f>(#REF!/#REF!)*1000</f>
        <v>#REF!</v>
      </c>
      <c r="O102" s="88"/>
      <c r="P102" s="352"/>
      <c r="Q102" s="385" t="e">
        <f>(#REF!/#REF!)*1000</f>
        <v>#REF!</v>
      </c>
      <c r="R102" s="387"/>
      <c r="S102" s="387"/>
      <c r="T102" s="385" t="e">
        <f>(#REF!/#REF!)*1000</f>
        <v>#REF!</v>
      </c>
      <c r="U102" s="387"/>
      <c r="V102" s="387"/>
      <c r="W102" s="384" t="e">
        <f>(#REF!/#REF!)*1000</f>
        <v>#REF!</v>
      </c>
    </row>
    <row r="103" spans="1:23" x14ac:dyDescent="0.2">
      <c r="A103" s="391"/>
      <c r="B103" s="111" t="s">
        <v>825</v>
      </c>
      <c r="C103" s="384"/>
      <c r="D103" s="384"/>
      <c r="E103" s="385" t="e">
        <f>(#REF!/#REF!)*1000</f>
        <v>#REF!</v>
      </c>
      <c r="F103" s="105"/>
      <c r="G103" s="407"/>
      <c r="H103" s="385" t="e">
        <f>(#REF!/#REF!)*1000</f>
        <v>#REF!</v>
      </c>
      <c r="I103" s="387"/>
      <c r="J103" s="387"/>
      <c r="K103" s="385" t="e">
        <f>(#REF!/#REF!)*1000</f>
        <v>#REF!</v>
      </c>
      <c r="L103" s="383"/>
      <c r="M103" s="384"/>
      <c r="N103" s="385" t="e">
        <f>(#REF!/#REF!)*1000</f>
        <v>#REF!</v>
      </c>
      <c r="O103" s="105"/>
      <c r="P103" s="407"/>
      <c r="Q103" s="385" t="e">
        <f>(#REF!/#REF!)*1000</f>
        <v>#REF!</v>
      </c>
      <c r="R103" s="387"/>
      <c r="S103" s="387"/>
      <c r="T103" s="385" t="e">
        <f>(#REF!/#REF!)*1000</f>
        <v>#REF!</v>
      </c>
      <c r="U103" s="387"/>
      <c r="V103" s="387"/>
      <c r="W103" s="384" t="e">
        <f>(#REF!/#REF!)*1000</f>
        <v>#REF!</v>
      </c>
    </row>
    <row r="104" spans="1:23" x14ac:dyDescent="0.2">
      <c r="A104" s="391"/>
      <c r="B104" s="111" t="s">
        <v>826</v>
      </c>
      <c r="C104" s="384"/>
      <c r="D104" s="384"/>
      <c r="E104" s="385" t="e">
        <f>(#REF!/#REF!)*1000</f>
        <v>#REF!</v>
      </c>
      <c r="F104" s="105"/>
      <c r="G104" s="407"/>
      <c r="H104" s="385" t="e">
        <f>(#REF!/#REF!)*1000</f>
        <v>#REF!</v>
      </c>
      <c r="I104" s="387"/>
      <c r="J104" s="387"/>
      <c r="K104" s="385" t="e">
        <f>(#REF!/#REF!)*1000</f>
        <v>#REF!</v>
      </c>
      <c r="L104" s="383"/>
      <c r="M104" s="384"/>
      <c r="N104" s="385" t="e">
        <f>(#REF!/#REF!)*1000</f>
        <v>#REF!</v>
      </c>
      <c r="O104" s="105"/>
      <c r="P104" s="407"/>
      <c r="Q104" s="385" t="e">
        <f>(#REF!/#REF!)*1000</f>
        <v>#REF!</v>
      </c>
      <c r="R104" s="387"/>
      <c r="S104" s="387"/>
      <c r="T104" s="385" t="e">
        <f>(#REF!/#REF!)*1000</f>
        <v>#REF!</v>
      </c>
      <c r="U104" s="387"/>
      <c r="V104" s="387"/>
      <c r="W104" s="384" t="e">
        <f>(#REF!/#REF!)*1000</f>
        <v>#REF!</v>
      </c>
    </row>
    <row r="105" spans="1:23" x14ac:dyDescent="0.2">
      <c r="A105" s="504"/>
      <c r="B105" s="111" t="s">
        <v>827</v>
      </c>
      <c r="C105" s="384"/>
      <c r="D105" s="384"/>
      <c r="E105" s="385" t="e">
        <f>(#REF!/#REF!)*1000</f>
        <v>#REF!</v>
      </c>
      <c r="F105" s="105"/>
      <c r="G105" s="407"/>
      <c r="H105" s="385" t="e">
        <f>(#REF!/#REF!)*1000</f>
        <v>#REF!</v>
      </c>
      <c r="I105" s="387"/>
      <c r="J105" s="387"/>
      <c r="K105" s="385" t="e">
        <f>(#REF!/#REF!)*1000</f>
        <v>#REF!</v>
      </c>
      <c r="L105" s="383"/>
      <c r="M105" s="384"/>
      <c r="N105" s="385" t="e">
        <f>(#REF!/#REF!)*1000</f>
        <v>#REF!</v>
      </c>
      <c r="O105" s="105"/>
      <c r="P105" s="407"/>
      <c r="Q105" s="385" t="e">
        <f>(#REF!/#REF!)*1000</f>
        <v>#REF!</v>
      </c>
      <c r="R105" s="387"/>
      <c r="S105" s="387"/>
      <c r="T105" s="385" t="e">
        <f>(#REF!/#REF!)*1000</f>
        <v>#REF!</v>
      </c>
      <c r="U105" s="387"/>
      <c r="V105" s="387"/>
      <c r="W105" s="384" t="e">
        <f>(#REF!/#REF!)*1000</f>
        <v>#REF!</v>
      </c>
    </row>
    <row r="106" spans="1:23" ht="12" thickBot="1" x14ac:dyDescent="0.25">
      <c r="A106" s="392"/>
      <c r="B106" s="408"/>
      <c r="C106" s="392"/>
      <c r="D106" s="392"/>
      <c r="E106" s="392"/>
      <c r="F106" s="409"/>
      <c r="G106" s="392"/>
      <c r="H106" s="408"/>
      <c r="I106" s="394"/>
      <c r="J106" s="394"/>
      <c r="K106" s="394"/>
      <c r="L106" s="393"/>
      <c r="M106" s="394"/>
      <c r="N106" s="395"/>
      <c r="O106" s="394"/>
      <c r="P106" s="394"/>
      <c r="Q106" s="395"/>
      <c r="R106" s="394"/>
      <c r="S106" s="394"/>
      <c r="T106" s="395"/>
      <c r="U106" s="394"/>
      <c r="V106" s="394"/>
      <c r="W106" s="394"/>
    </row>
    <row r="107" spans="1:23" x14ac:dyDescent="0.2">
      <c r="A107" s="38"/>
      <c r="B107" s="38"/>
      <c r="C107" s="38"/>
      <c r="D107" s="38"/>
      <c r="E107" s="38"/>
      <c r="F107" s="38"/>
      <c r="G107" s="38"/>
      <c r="H107" s="38"/>
      <c r="I107" s="455"/>
      <c r="J107" s="455"/>
      <c r="K107" s="455"/>
      <c r="L107" s="455"/>
      <c r="M107" s="455"/>
      <c r="N107" s="455"/>
      <c r="O107" s="455"/>
      <c r="P107" s="455"/>
      <c r="Q107" s="455"/>
      <c r="R107" s="455"/>
      <c r="S107" s="455"/>
      <c r="T107" s="455"/>
      <c r="U107" s="455"/>
      <c r="V107" s="455"/>
      <c r="W107" s="455"/>
    </row>
    <row r="108" spans="1:23" x14ac:dyDescent="0.2">
      <c r="A108" s="32" t="s">
        <v>381</v>
      </c>
    </row>
    <row r="109" spans="1:23" x14ac:dyDescent="0.2">
      <c r="A109" s="32"/>
    </row>
    <row r="110" spans="1:23" ht="15" x14ac:dyDescent="0.25">
      <c r="A110" s="32" t="s">
        <v>286</v>
      </c>
      <c r="B110"/>
      <c r="C110"/>
      <c r="D110"/>
      <c r="E110"/>
      <c r="F110"/>
      <c r="G110"/>
      <c r="H110"/>
      <c r="I110"/>
      <c r="J110"/>
      <c r="K110"/>
      <c r="L110"/>
      <c r="M110"/>
      <c r="N110"/>
      <c r="O110"/>
      <c r="P110"/>
    </row>
    <row r="111" spans="1:23" x14ac:dyDescent="0.2">
      <c r="A111" s="735" t="s">
        <v>369</v>
      </c>
      <c r="B111" s="735"/>
      <c r="C111" s="735"/>
      <c r="D111" s="735"/>
      <c r="E111" s="735"/>
      <c r="F111" s="735"/>
      <c r="G111" s="735"/>
      <c r="H111" s="735"/>
      <c r="I111" s="735"/>
      <c r="J111" s="735"/>
      <c r="K111" s="735"/>
      <c r="L111" s="735"/>
      <c r="M111" s="735"/>
      <c r="N111" s="735"/>
      <c r="O111" s="735"/>
      <c r="P111" s="735"/>
      <c r="Q111" s="735"/>
      <c r="R111" s="735"/>
      <c r="S111" s="735"/>
      <c r="T111" s="735"/>
    </row>
    <row r="112" spans="1:23" x14ac:dyDescent="0.2">
      <c r="A112" s="736" t="s">
        <v>370</v>
      </c>
      <c r="B112" s="736"/>
      <c r="C112" s="736"/>
      <c r="D112" s="736"/>
      <c r="E112" s="736"/>
      <c r="F112" s="736"/>
      <c r="G112" s="736"/>
      <c r="H112" s="736"/>
      <c r="I112" s="736"/>
      <c r="J112" s="736"/>
      <c r="K112" s="736"/>
      <c r="L112" s="736"/>
      <c r="M112" s="736"/>
      <c r="N112" s="736"/>
      <c r="O112" s="736"/>
      <c r="P112" s="736"/>
      <c r="Q112" s="736"/>
      <c r="R112" s="736"/>
      <c r="S112" s="736"/>
      <c r="T112" s="736"/>
      <c r="U112" s="736"/>
      <c r="V112" s="736"/>
    </row>
    <row r="113" spans="1:22" x14ac:dyDescent="0.2">
      <c r="A113" s="736" t="s">
        <v>367</v>
      </c>
      <c r="B113" s="736"/>
      <c r="C113" s="736"/>
      <c r="D113" s="736"/>
      <c r="E113" s="736"/>
      <c r="F113" s="736"/>
      <c r="G113" s="736"/>
      <c r="H113" s="736"/>
      <c r="I113" s="736"/>
      <c r="J113" s="736"/>
      <c r="K113" s="736"/>
      <c r="L113" s="736"/>
      <c r="M113" s="736"/>
      <c r="N113" s="736"/>
      <c r="O113" s="736"/>
      <c r="P113" s="736"/>
      <c r="Q113" s="736"/>
      <c r="R113" s="736"/>
      <c r="S113" s="736"/>
      <c r="T113" s="736"/>
      <c r="U113" s="736"/>
      <c r="V113" s="736"/>
    </row>
    <row r="114" spans="1:22" x14ac:dyDescent="0.2">
      <c r="A114" s="736" t="s">
        <v>368</v>
      </c>
      <c r="B114" s="736"/>
      <c r="C114" s="736"/>
      <c r="D114" s="736"/>
      <c r="E114" s="736"/>
      <c r="F114" s="736"/>
      <c r="G114" s="736"/>
      <c r="H114" s="736"/>
      <c r="I114" s="736"/>
      <c r="J114" s="736"/>
      <c r="K114" s="736"/>
      <c r="L114" s="736"/>
      <c r="M114" s="736"/>
      <c r="N114" s="736"/>
      <c r="O114" s="736"/>
      <c r="P114" s="736"/>
      <c r="Q114" s="736"/>
    </row>
    <row r="115" spans="1:22" x14ac:dyDescent="0.2">
      <c r="A115" s="736" t="s">
        <v>371</v>
      </c>
      <c r="B115" s="736"/>
      <c r="C115" s="736"/>
      <c r="D115" s="736"/>
      <c r="E115" s="736"/>
      <c r="F115" s="736"/>
      <c r="G115" s="736"/>
      <c r="H115" s="736"/>
      <c r="I115" s="736"/>
      <c r="J115" s="736"/>
      <c r="K115" s="736"/>
      <c r="L115" s="736"/>
      <c r="M115" s="736"/>
      <c r="N115" s="736"/>
      <c r="O115" s="736"/>
      <c r="P115" s="736"/>
      <c r="Q115" s="736"/>
      <c r="R115" s="736"/>
      <c r="S115" s="736"/>
    </row>
    <row r="116" spans="1:22" x14ac:dyDescent="0.2">
      <c r="A116" s="736" t="s">
        <v>372</v>
      </c>
      <c r="B116" s="736"/>
      <c r="C116" s="736"/>
      <c r="D116" s="736"/>
      <c r="E116" s="736"/>
      <c r="F116" s="736"/>
      <c r="G116" s="736"/>
      <c r="H116" s="736"/>
      <c r="I116" s="736"/>
      <c r="J116" s="736"/>
      <c r="K116" s="736"/>
      <c r="L116" s="736"/>
      <c r="M116" s="736"/>
      <c r="N116" s="736"/>
      <c r="O116" s="736"/>
      <c r="P116" s="736"/>
      <c r="Q116" s="736"/>
      <c r="R116" s="736"/>
      <c r="S116" s="736"/>
    </row>
    <row r="117" spans="1:22" x14ac:dyDescent="0.2">
      <c r="A117" s="735" t="s">
        <v>373</v>
      </c>
      <c r="B117" s="727"/>
      <c r="C117" s="727"/>
      <c r="D117" s="727"/>
      <c r="E117" s="727"/>
      <c r="F117" s="727"/>
      <c r="G117" s="727"/>
      <c r="H117" s="727"/>
      <c r="I117" s="727"/>
      <c r="J117" s="727"/>
      <c r="K117" s="727"/>
      <c r="L117" s="727"/>
      <c r="M117" s="727"/>
      <c r="N117" s="727"/>
      <c r="O117" s="727"/>
      <c r="P117" s="727"/>
      <c r="Q117" s="727"/>
      <c r="R117" s="727"/>
    </row>
  </sheetData>
  <sortState xmlns:xlrd2="http://schemas.microsoft.com/office/spreadsheetml/2017/richdata2" ref="Y10:Z77">
    <sortCondition ref="Z10:Z77"/>
  </sortState>
  <mergeCells count="23">
    <mergeCell ref="A117:R117"/>
    <mergeCell ref="A111:T111"/>
    <mergeCell ref="A112:V112"/>
    <mergeCell ref="A113:V113"/>
    <mergeCell ref="A114:Q114"/>
    <mergeCell ref="A115:S115"/>
    <mergeCell ref="A116:S116"/>
    <mergeCell ref="R3:T3"/>
    <mergeCell ref="U3:W3"/>
    <mergeCell ref="A78:B79"/>
    <mergeCell ref="C78:E78"/>
    <mergeCell ref="F78:H78"/>
    <mergeCell ref="I78:K78"/>
    <mergeCell ref="L78:N78"/>
    <mergeCell ref="O78:Q78"/>
    <mergeCell ref="R78:T78"/>
    <mergeCell ref="U78:W78"/>
    <mergeCell ref="A3:B4"/>
    <mergeCell ref="C3:E3"/>
    <mergeCell ref="F3:H3"/>
    <mergeCell ref="I3:K3"/>
    <mergeCell ref="L3:N3"/>
    <mergeCell ref="O3:Q3"/>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94">
    <tabColor rgb="FFFF0000"/>
  </sheetPr>
  <dimension ref="A1:Z86"/>
  <sheetViews>
    <sheetView workbookViewId="0"/>
  </sheetViews>
  <sheetFormatPr defaultRowHeight="15" x14ac:dyDescent="0.25"/>
  <cols>
    <col min="1" max="1" width="15.7109375" customWidth="1"/>
    <col min="10" max="10" width="15.42578125" bestFit="1" customWidth="1"/>
    <col min="11" max="11" width="15" bestFit="1" customWidth="1"/>
    <col min="12" max="12" width="20.85546875" bestFit="1" customWidth="1"/>
    <col min="14" max="14" width="11" bestFit="1" customWidth="1"/>
  </cols>
  <sheetData>
    <row r="1" spans="1:26" x14ac:dyDescent="0.25">
      <c r="Q1" s="737"/>
      <c r="R1" s="737"/>
      <c r="S1" s="737"/>
      <c r="T1" s="737"/>
      <c r="U1" s="737"/>
      <c r="V1" s="737"/>
      <c r="W1" s="737"/>
      <c r="X1" s="737"/>
      <c r="Y1" s="737"/>
      <c r="Z1" s="737"/>
    </row>
    <row r="2" spans="1:26" ht="22.5" customHeight="1" x14ac:dyDescent="0.25">
      <c r="A2" s="464" t="s">
        <v>383</v>
      </c>
      <c r="B2" s="465" t="s">
        <v>384</v>
      </c>
      <c r="C2" s="609" t="s">
        <v>1</v>
      </c>
      <c r="D2" s="609" t="s">
        <v>732</v>
      </c>
      <c r="E2" s="609" t="s">
        <v>735</v>
      </c>
      <c r="F2" s="466" t="s">
        <v>46</v>
      </c>
      <c r="G2" s="466" t="s">
        <v>4</v>
      </c>
      <c r="H2" s="466" t="s">
        <v>6</v>
      </c>
      <c r="I2" s="466" t="s">
        <v>7</v>
      </c>
      <c r="J2" s="466" t="s">
        <v>13</v>
      </c>
      <c r="K2" s="466" t="s">
        <v>9</v>
      </c>
      <c r="L2" s="467" t="s">
        <v>11</v>
      </c>
      <c r="Q2" s="609"/>
      <c r="R2" s="609"/>
      <c r="S2" s="609"/>
      <c r="T2" s="466"/>
      <c r="U2" s="466"/>
      <c r="V2" s="466"/>
      <c r="W2" s="466"/>
      <c r="X2" s="466"/>
      <c r="Y2" s="466"/>
      <c r="Z2" s="467"/>
    </row>
    <row r="3" spans="1:26" x14ac:dyDescent="0.25">
      <c r="A3" s="390"/>
      <c r="B3" s="30" t="s">
        <v>318</v>
      </c>
      <c r="C3" s="643" t="e">
        <f>#REF!/#REF!*1000</f>
        <v>#REF!</v>
      </c>
      <c r="D3" s="643" t="e">
        <f>#REF!/#REF!*1000</f>
        <v>#REF!</v>
      </c>
      <c r="E3" s="643" t="e">
        <f>#REF!/#REF!*1000</f>
        <v>#REF!</v>
      </c>
      <c r="F3" s="331" t="e">
        <f>'Beneficiaries per 1,000 pop'!E26</f>
        <v>#REF!</v>
      </c>
      <c r="G3" s="331" t="e">
        <f>'Beneficiaries per 1,000 pop'!H26</f>
        <v>#REF!</v>
      </c>
      <c r="H3" s="331" t="e">
        <f>'Beneficiaries per 1,000 pop'!K26</f>
        <v>#REF!</v>
      </c>
      <c r="I3" s="331" t="e">
        <f>'Beneficiaries per 1,000 pop'!N26</f>
        <v>#REF!</v>
      </c>
      <c r="J3" s="331" t="e">
        <f>'Beneficiaries per 1,000 pop'!Q26</f>
        <v>#REF!</v>
      </c>
      <c r="K3" s="331" t="e">
        <f>'Beneficiaries per 1,000 pop'!T26</f>
        <v>#REF!</v>
      </c>
      <c r="L3" s="331" t="e">
        <f>'Beneficiaries per 1,000 pop'!W26</f>
        <v>#REF!</v>
      </c>
      <c r="N3" s="331" t="e">
        <f>H3-H4</f>
        <v>#REF!</v>
      </c>
    </row>
    <row r="4" spans="1:26" x14ac:dyDescent="0.25">
      <c r="A4" s="391"/>
      <c r="B4" s="38" t="s">
        <v>778</v>
      </c>
      <c r="C4" s="230" t="e">
        <f>#REF!/#REF!*1000</f>
        <v>#REF!</v>
      </c>
      <c r="D4" s="230" t="e">
        <f>#REF!/#REF!*1000</f>
        <v>#REF!</v>
      </c>
      <c r="E4" s="230" t="e">
        <f>#REF!/#REF!*1000</f>
        <v>#REF!</v>
      </c>
      <c r="F4" s="331" t="e">
        <f>'Beneficiaries per 1,000 pop'!E15</f>
        <v>#REF!</v>
      </c>
      <c r="G4" s="331" t="e">
        <f>'Beneficiaries per 1,000 pop'!H15</f>
        <v>#REF!</v>
      </c>
      <c r="H4" s="331" t="e">
        <f>'Beneficiaries per 1,000 pop'!K15</f>
        <v>#REF!</v>
      </c>
      <c r="I4" s="331" t="e">
        <f>'Beneficiaries per 1,000 pop'!N15</f>
        <v>#REF!</v>
      </c>
      <c r="J4" s="331" t="e">
        <f>'Beneficiaries per 1,000 pop'!Q15</f>
        <v>#REF!</v>
      </c>
      <c r="K4" s="331" t="e">
        <f>'Beneficiaries per 1,000 pop'!T15</f>
        <v>#REF!</v>
      </c>
      <c r="L4" s="331" t="e">
        <f>'Beneficiaries per 1,000 pop'!W15</f>
        <v>#REF!</v>
      </c>
    </row>
    <row r="5" spans="1:26" x14ac:dyDescent="0.25">
      <c r="A5" s="38"/>
      <c r="B5" s="38" t="s">
        <v>317</v>
      </c>
      <c r="C5" s="230" t="e">
        <f>#REF!/#REF!*1000</f>
        <v>#REF!</v>
      </c>
      <c r="D5" s="230" t="e">
        <f>#REF!/#REF!*1000</f>
        <v>#REF!</v>
      </c>
      <c r="E5" s="230" t="e">
        <f>#REF!/#REF!*1000</f>
        <v>#REF!</v>
      </c>
      <c r="F5" s="331" t="e">
        <f>'Beneficiaries per 1,000 pop'!E24</f>
        <v>#REF!</v>
      </c>
      <c r="G5" s="331" t="e">
        <f>'Beneficiaries per 1,000 pop'!H24</f>
        <v>#REF!</v>
      </c>
      <c r="H5" s="331" t="e">
        <f>'Beneficiaries per 1,000 pop'!K24</f>
        <v>#REF!</v>
      </c>
      <c r="I5" s="331" t="e">
        <f>'Beneficiaries per 1,000 pop'!N24</f>
        <v>#REF!</v>
      </c>
      <c r="J5" s="331" t="e">
        <f>'Beneficiaries per 1,000 pop'!Q24</f>
        <v>#REF!</v>
      </c>
      <c r="K5" s="331" t="e">
        <f>'Beneficiaries per 1,000 pop'!T24</f>
        <v>#REF!</v>
      </c>
      <c r="L5" s="331" t="e">
        <f>'Beneficiaries per 1,000 pop'!W24</f>
        <v>#REF!</v>
      </c>
      <c r="O5" s="516"/>
    </row>
    <row r="6" spans="1:26" x14ac:dyDescent="0.25">
      <c r="A6" s="391"/>
      <c r="B6" s="38" t="s">
        <v>313</v>
      </c>
      <c r="C6" s="230" t="e">
        <f>#REF!/#REF!*1000</f>
        <v>#REF!</v>
      </c>
      <c r="D6" s="230" t="e">
        <f>#REF!/#REF!*1000</f>
        <v>#REF!</v>
      </c>
      <c r="E6" s="230" t="e">
        <f>#REF!/#REF!*1000</f>
        <v>#REF!</v>
      </c>
      <c r="F6" s="331" t="e">
        <f>'Beneficiaries per 1,000 pop'!E17</f>
        <v>#REF!</v>
      </c>
      <c r="G6" s="331" t="e">
        <f>'Beneficiaries per 1,000 pop'!H17</f>
        <v>#REF!</v>
      </c>
      <c r="H6" s="331" t="e">
        <f>'Beneficiaries per 1,000 pop'!K17</f>
        <v>#REF!</v>
      </c>
      <c r="I6" s="331" t="e">
        <f>'Beneficiaries per 1,000 pop'!N17</f>
        <v>#REF!</v>
      </c>
      <c r="J6" s="331" t="e">
        <f>'Beneficiaries per 1,000 pop'!Q17</f>
        <v>#REF!</v>
      </c>
      <c r="K6" s="331" t="e">
        <f>'Beneficiaries per 1,000 pop'!T17</f>
        <v>#REF!</v>
      </c>
      <c r="L6" s="331" t="e">
        <f>'Beneficiaries per 1,000 pop'!W17</f>
        <v>#REF!</v>
      </c>
    </row>
    <row r="7" spans="1:26" x14ac:dyDescent="0.25">
      <c r="A7" s="38"/>
      <c r="B7" s="38" t="s">
        <v>786</v>
      </c>
      <c r="C7" s="230" t="e">
        <f>#REF!/#REF!*1000</f>
        <v>#REF!</v>
      </c>
      <c r="D7" s="230" t="e">
        <f>#REF!/#REF!*1000</f>
        <v>#REF!</v>
      </c>
      <c r="E7" s="230" t="e">
        <f>#REF!/#REF!*1000</f>
        <v>#REF!</v>
      </c>
      <c r="F7" s="331" t="e">
        <f>'Beneficiaries per 1,000 pop'!E25</f>
        <v>#REF!</v>
      </c>
      <c r="G7" s="331" t="e">
        <f>'Beneficiaries per 1,000 pop'!H25</f>
        <v>#REF!</v>
      </c>
      <c r="H7" s="331" t="e">
        <f>'Beneficiaries per 1,000 pop'!K25</f>
        <v>#REF!</v>
      </c>
      <c r="I7" s="331" t="e">
        <f>'Beneficiaries per 1,000 pop'!N25</f>
        <v>#REF!</v>
      </c>
      <c r="J7" s="331" t="e">
        <f>'Beneficiaries per 1,000 pop'!Q25</f>
        <v>#REF!</v>
      </c>
      <c r="K7" s="331" t="e">
        <f>'Beneficiaries per 1,000 pop'!T25</f>
        <v>#REF!</v>
      </c>
      <c r="L7" s="331" t="e">
        <f>'Beneficiaries per 1,000 pop'!W25</f>
        <v>#REF!</v>
      </c>
    </row>
    <row r="8" spans="1:26" x14ac:dyDescent="0.25">
      <c r="A8" s="63"/>
      <c r="B8" s="29" t="s">
        <v>809</v>
      </c>
      <c r="C8" s="230" t="e">
        <f>#REF!/#REF!*1000</f>
        <v>#REF!</v>
      </c>
      <c r="D8" s="230" t="e">
        <f>#REF!/#REF!*1000</f>
        <v>#REF!</v>
      </c>
      <c r="E8" s="230" t="e">
        <f>#REF!/#REF!*1000</f>
        <v>#REF!</v>
      </c>
      <c r="F8" s="331" t="e">
        <f>'Beneficiaries per 1,000 pop'!E68</f>
        <v>#REF!</v>
      </c>
      <c r="G8" s="331" t="e">
        <f>'Beneficiaries per 1,000 pop'!H68</f>
        <v>#REF!</v>
      </c>
      <c r="H8" s="331" t="e">
        <f>'Beneficiaries per 1,000 pop'!K68</f>
        <v>#REF!</v>
      </c>
      <c r="I8" s="331" t="e">
        <f>'Beneficiaries per 1,000 pop'!N68</f>
        <v>#REF!</v>
      </c>
      <c r="J8" s="331" t="e">
        <f>'Beneficiaries per 1,000 pop'!Q68</f>
        <v>#REF!</v>
      </c>
      <c r="K8" s="331" t="e">
        <f>'Beneficiaries per 1,000 pop'!T68</f>
        <v>#REF!</v>
      </c>
      <c r="L8" s="331" t="e">
        <f>'Beneficiaries per 1,000 pop'!W68</f>
        <v>#REF!</v>
      </c>
      <c r="Q8" s="24"/>
      <c r="R8" s="24"/>
      <c r="S8" s="24"/>
      <c r="T8" s="24"/>
      <c r="U8" s="24"/>
      <c r="V8" s="24"/>
      <c r="W8" s="24"/>
      <c r="X8" s="24"/>
      <c r="Y8" s="24"/>
      <c r="Z8" s="24"/>
    </row>
    <row r="9" spans="1:26" x14ac:dyDescent="0.25">
      <c r="A9" s="391"/>
      <c r="B9" s="38" t="s">
        <v>787</v>
      </c>
      <c r="C9" s="230" t="e">
        <f>#REF!/#REF!*1000</f>
        <v>#REF!</v>
      </c>
      <c r="D9" s="230" t="e">
        <f>#REF!/#REF!*1000</f>
        <v>#REF!</v>
      </c>
      <c r="E9" s="230" t="e">
        <f>#REF!/#REF!*1000</f>
        <v>#REF!</v>
      </c>
      <c r="F9" s="331" t="e">
        <f>'Beneficiaries per 1,000 pop'!E27</f>
        <v>#REF!</v>
      </c>
      <c r="G9" s="331" t="e">
        <f>'Beneficiaries per 1,000 pop'!H27</f>
        <v>#REF!</v>
      </c>
      <c r="H9" s="331" t="e">
        <f>'Beneficiaries per 1,000 pop'!K27</f>
        <v>#REF!</v>
      </c>
      <c r="I9" s="331" t="e">
        <f>'Beneficiaries per 1,000 pop'!N27</f>
        <v>#REF!</v>
      </c>
      <c r="J9" s="331" t="e">
        <f>'Beneficiaries per 1,000 pop'!Q27</f>
        <v>#REF!</v>
      </c>
      <c r="K9" s="331" t="e">
        <f>'Beneficiaries per 1,000 pop'!T27</f>
        <v>#REF!</v>
      </c>
      <c r="L9" s="331" t="e">
        <f>'Beneficiaries per 1,000 pop'!W27</f>
        <v>#REF!</v>
      </c>
    </row>
    <row r="10" spans="1:26" x14ac:dyDescent="0.25">
      <c r="A10" s="391"/>
      <c r="B10" s="38" t="s">
        <v>784</v>
      </c>
      <c r="C10" s="230" t="e">
        <f>#REF!/#REF!*1000</f>
        <v>#REF!</v>
      </c>
      <c r="D10" s="230" t="e">
        <f>#REF!/#REF!*1000</f>
        <v>#REF!</v>
      </c>
      <c r="E10" s="230" t="e">
        <f>#REF!/#REF!*1000</f>
        <v>#REF!</v>
      </c>
      <c r="F10" s="331" t="e">
        <f>'Beneficiaries per 1,000 pop'!E22</f>
        <v>#REF!</v>
      </c>
      <c r="G10" s="331" t="e">
        <f>'Beneficiaries per 1,000 pop'!H22</f>
        <v>#REF!</v>
      </c>
      <c r="H10" s="331" t="e">
        <f>'Beneficiaries per 1,000 pop'!K22</f>
        <v>#REF!</v>
      </c>
      <c r="I10" s="331" t="e">
        <f>'Beneficiaries per 1,000 pop'!N22</f>
        <v>#REF!</v>
      </c>
      <c r="J10" s="331" t="e">
        <f>'Beneficiaries per 1,000 pop'!Q22</f>
        <v>#REF!</v>
      </c>
      <c r="K10" s="331" t="e">
        <f>'Beneficiaries per 1,000 pop'!T22</f>
        <v>#REF!</v>
      </c>
      <c r="L10" s="331" t="e">
        <f>'Beneficiaries per 1,000 pop'!W22</f>
        <v>#REF!</v>
      </c>
      <c r="O10" s="516" t="e">
        <f>G10/G67</f>
        <v>#REF!</v>
      </c>
    </row>
    <row r="11" spans="1:26" x14ac:dyDescent="0.25">
      <c r="A11" s="38"/>
      <c r="B11" s="38" t="s">
        <v>802</v>
      </c>
      <c r="C11" s="230" t="e">
        <f>#REF!/#REF!*1000</f>
        <v>#REF!</v>
      </c>
      <c r="D11" s="230" t="e">
        <f>#REF!/#REF!*1000</f>
        <v>#REF!</v>
      </c>
      <c r="E11" s="230" t="e">
        <f>#REF!/#REF!*1000</f>
        <v>#REF!</v>
      </c>
      <c r="F11" s="331" t="e">
        <f>'Beneficiaries per 1,000 pop'!E57</f>
        <v>#REF!</v>
      </c>
      <c r="G11" s="331" t="e">
        <f>'Beneficiaries per 1,000 pop'!H57</f>
        <v>#REF!</v>
      </c>
      <c r="H11" s="331" t="e">
        <f>'Beneficiaries per 1,000 pop'!K57</f>
        <v>#REF!</v>
      </c>
      <c r="I11" s="331" t="e">
        <f>'Beneficiaries per 1,000 pop'!N57</f>
        <v>#REF!</v>
      </c>
      <c r="J11" s="331" t="e">
        <f>'Beneficiaries per 1,000 pop'!Q57</f>
        <v>#REF!</v>
      </c>
      <c r="K11" s="331" t="e">
        <f>'Beneficiaries per 1,000 pop'!T57</f>
        <v>#REF!</v>
      </c>
      <c r="L11" s="331" t="e">
        <f>'Beneficiaries per 1,000 pop'!W57</f>
        <v>#REF!</v>
      </c>
    </row>
    <row r="12" spans="1:26" x14ac:dyDescent="0.25">
      <c r="A12" s="63"/>
      <c r="B12" s="29" t="s">
        <v>791</v>
      </c>
      <c r="C12" s="60" t="e">
        <f>#REF!/#REF!*1000</f>
        <v>#REF!</v>
      </c>
      <c r="D12" s="60" t="e">
        <f>#REF!/#REF!*1000</f>
        <v>#REF!</v>
      </c>
      <c r="E12" s="60" t="e">
        <f>#REF!/#REF!*1000</f>
        <v>#REF!</v>
      </c>
      <c r="F12" s="331" t="e">
        <f>'Beneficiaries per 1,000 pop'!E35</f>
        <v>#REF!</v>
      </c>
      <c r="G12" s="331" t="e">
        <f>'Beneficiaries per 1,000 pop'!H35</f>
        <v>#REF!</v>
      </c>
      <c r="H12" s="331" t="e">
        <f>'Beneficiaries per 1,000 pop'!K35</f>
        <v>#REF!</v>
      </c>
      <c r="I12" s="331" t="e">
        <f>'Beneficiaries per 1,000 pop'!N35</f>
        <v>#REF!</v>
      </c>
      <c r="J12" s="331" t="e">
        <f>'Beneficiaries per 1,000 pop'!Q35</f>
        <v>#REF!</v>
      </c>
      <c r="K12" s="331" t="e">
        <f>'Beneficiaries per 1,000 pop'!T35</f>
        <v>#REF!</v>
      </c>
      <c r="L12" s="331" t="e">
        <f>'Beneficiaries per 1,000 pop'!W35</f>
        <v>#REF!</v>
      </c>
      <c r="N12" t="e">
        <f>L12/L31</f>
        <v>#REF!</v>
      </c>
      <c r="O12" t="e">
        <f>L12/L64</f>
        <v>#REF!</v>
      </c>
      <c r="Q12" s="331" t="e">
        <f>L12-L31</f>
        <v>#REF!</v>
      </c>
      <c r="R12" t="e">
        <f>L12/L65</f>
        <v>#REF!</v>
      </c>
    </row>
    <row r="13" spans="1:26" x14ac:dyDescent="0.25">
      <c r="A13" s="391"/>
      <c r="B13" s="38" t="s">
        <v>811</v>
      </c>
      <c r="C13" s="230" t="e">
        <f>#REF!/#REF!*1000</f>
        <v>#REF!</v>
      </c>
      <c r="D13" s="230" t="e">
        <f>#REF!/#REF!*1000</f>
        <v>#REF!</v>
      </c>
      <c r="E13" s="230" t="e">
        <f>#REF!/#REF!*1000</f>
        <v>#REF!</v>
      </c>
      <c r="F13" s="331" t="e">
        <f>'Beneficiaries per 1,000 pop'!E70</f>
        <v>#REF!</v>
      </c>
      <c r="G13" s="331" t="e">
        <f>'Beneficiaries per 1,000 pop'!H70</f>
        <v>#REF!</v>
      </c>
      <c r="H13" s="331" t="e">
        <f>'Beneficiaries per 1,000 pop'!K70</f>
        <v>#REF!</v>
      </c>
      <c r="I13" s="331" t="e">
        <f>'Beneficiaries per 1,000 pop'!N70</f>
        <v>#REF!</v>
      </c>
      <c r="J13" s="331" t="e">
        <f>'Beneficiaries per 1,000 pop'!Q70</f>
        <v>#REF!</v>
      </c>
      <c r="K13" s="331" t="e">
        <f>'Beneficiaries per 1,000 pop'!T70</f>
        <v>#REF!</v>
      </c>
      <c r="L13" s="331" t="e">
        <f>'Beneficiaries per 1,000 pop'!W70</f>
        <v>#REF!</v>
      </c>
      <c r="O13" t="e">
        <f>F13/F59</f>
        <v>#REF!</v>
      </c>
    </row>
    <row r="14" spans="1:26" s="24" customFormat="1" x14ac:dyDescent="0.25">
      <c r="A14" s="405" t="s">
        <v>311</v>
      </c>
      <c r="B14" s="33"/>
      <c r="C14" s="644" t="e">
        <f>#REF!/#REF!*1000</f>
        <v>#REF!</v>
      </c>
      <c r="D14" s="644" t="e">
        <f>#REF!/#REF!*1000</f>
        <v>#REF!</v>
      </c>
      <c r="E14" s="644" t="e">
        <f>#REF!/#REF!*1000</f>
        <v>#REF!</v>
      </c>
      <c r="F14" s="599" t="e">
        <f>'Beneficiaries per 1,000 pop'!E13</f>
        <v>#REF!</v>
      </c>
      <c r="G14" s="599" t="e">
        <f>'Beneficiaries per 1,000 pop'!H13</f>
        <v>#REF!</v>
      </c>
      <c r="H14" s="599" t="e">
        <f>'Beneficiaries per 1,000 pop'!K13</f>
        <v>#REF!</v>
      </c>
      <c r="I14" s="599" t="e">
        <f>'Beneficiaries per 1,000 pop'!N13</f>
        <v>#REF!</v>
      </c>
      <c r="J14" s="599" t="e">
        <f>'Beneficiaries per 1,000 pop'!Q13</f>
        <v>#REF!</v>
      </c>
      <c r="K14" s="599" t="e">
        <f>'Beneficiaries per 1,000 pop'!T13</f>
        <v>#REF!</v>
      </c>
      <c r="L14" s="599" t="e">
        <f>'Beneficiaries per 1,000 pop'!W13</f>
        <v>#REF!</v>
      </c>
      <c r="O14" s="599" t="e">
        <f>C14-C65</f>
        <v>#REF!</v>
      </c>
    </row>
    <row r="15" spans="1:26" x14ac:dyDescent="0.25">
      <c r="A15" s="391"/>
      <c r="B15" s="38" t="s">
        <v>785</v>
      </c>
      <c r="C15" s="230" t="e">
        <f>#REF!/#REF!*1000</f>
        <v>#REF!</v>
      </c>
      <c r="D15" s="230" t="e">
        <f>#REF!/#REF!*1000</f>
        <v>#REF!</v>
      </c>
      <c r="E15" s="230" t="e">
        <f>#REF!/#REF!*1000</f>
        <v>#REF!</v>
      </c>
      <c r="F15" s="331" t="e">
        <f>'Beneficiaries per 1,000 pop'!E23</f>
        <v>#REF!</v>
      </c>
      <c r="G15" s="331" t="e">
        <f>'Beneficiaries per 1,000 pop'!H23</f>
        <v>#REF!</v>
      </c>
      <c r="H15" s="331" t="e">
        <f>'Beneficiaries per 1,000 pop'!K23</f>
        <v>#REF!</v>
      </c>
      <c r="I15" s="331" t="e">
        <f>'Beneficiaries per 1,000 pop'!N23</f>
        <v>#REF!</v>
      </c>
      <c r="J15" s="331" t="e">
        <f>'Beneficiaries per 1,000 pop'!Q23</f>
        <v>#REF!</v>
      </c>
      <c r="K15" s="331" t="e">
        <f>'Beneficiaries per 1,000 pop'!T23</f>
        <v>#REF!</v>
      </c>
      <c r="L15" s="331" t="e">
        <f>'Beneficiaries per 1,000 pop'!W23</f>
        <v>#REF!</v>
      </c>
    </row>
    <row r="16" spans="1:26" x14ac:dyDescent="0.25">
      <c r="A16" s="29"/>
      <c r="B16" s="38" t="s">
        <v>790</v>
      </c>
      <c r="C16" s="230" t="e">
        <f>#REF!/#REF!*1000</f>
        <v>#REF!</v>
      </c>
      <c r="D16" s="230" t="e">
        <f>#REF!/#REF!*1000</f>
        <v>#REF!</v>
      </c>
      <c r="E16" s="230" t="e">
        <f>#REF!/#REF!*1000</f>
        <v>#REF!</v>
      </c>
      <c r="F16" s="331" t="e">
        <f>'Beneficiaries per 1,000 pop'!E34</f>
        <v>#REF!</v>
      </c>
      <c r="G16" s="331" t="e">
        <f>'Beneficiaries per 1,000 pop'!H34</f>
        <v>#REF!</v>
      </c>
      <c r="H16" s="331" t="e">
        <f>'Beneficiaries per 1,000 pop'!K34</f>
        <v>#REF!</v>
      </c>
      <c r="I16" s="331" t="e">
        <f>'Beneficiaries per 1,000 pop'!N34</f>
        <v>#REF!</v>
      </c>
      <c r="J16" s="331" t="e">
        <f>'Beneficiaries per 1,000 pop'!Q34</f>
        <v>#REF!</v>
      </c>
      <c r="K16" s="331" t="e">
        <f>'Beneficiaries per 1,000 pop'!T34</f>
        <v>#REF!</v>
      </c>
      <c r="L16" s="331" t="e">
        <f>'Beneficiaries per 1,000 pop'!W34</f>
        <v>#REF!</v>
      </c>
    </row>
    <row r="17" spans="1:14" x14ac:dyDescent="0.25">
      <c r="A17" s="391"/>
      <c r="B17" s="389" t="s">
        <v>782</v>
      </c>
      <c r="C17" s="230" t="e">
        <f>#REF!/#REF!*1000</f>
        <v>#REF!</v>
      </c>
      <c r="D17" s="230" t="e">
        <f>#REF!/#REF!*1000</f>
        <v>#REF!</v>
      </c>
      <c r="E17" s="230" t="e">
        <f>#REF!/#REF!*1000</f>
        <v>#REF!</v>
      </c>
      <c r="F17" s="331" t="e">
        <f>'Beneficiaries per 1,000 pop'!E20</f>
        <v>#REF!</v>
      </c>
      <c r="G17" s="331" t="e">
        <f>'Beneficiaries per 1,000 pop'!H20</f>
        <v>#REF!</v>
      </c>
      <c r="H17" s="331" t="e">
        <f>'Beneficiaries per 1,000 pop'!K20</f>
        <v>#REF!</v>
      </c>
      <c r="I17" s="331" t="e">
        <f>'Beneficiaries per 1,000 pop'!N20</f>
        <v>#REF!</v>
      </c>
      <c r="J17" s="331" t="e">
        <f>'Beneficiaries per 1,000 pop'!Q20</f>
        <v>#REF!</v>
      </c>
      <c r="K17" s="331" t="e">
        <f>'Beneficiaries per 1,000 pop'!T20</f>
        <v>#REF!</v>
      </c>
      <c r="L17" s="331" t="e">
        <f>'Beneficiaries per 1,000 pop'!W20</f>
        <v>#REF!</v>
      </c>
    </row>
    <row r="18" spans="1:14" x14ac:dyDescent="0.25">
      <c r="A18" s="391"/>
      <c r="B18" s="38" t="s">
        <v>781</v>
      </c>
      <c r="C18" s="230" t="e">
        <f>#REF!/#REF!*1000</f>
        <v>#REF!</v>
      </c>
      <c r="D18" s="230" t="e">
        <f>#REF!/#REF!*1000</f>
        <v>#REF!</v>
      </c>
      <c r="E18" s="230" t="e">
        <f>#REF!/#REF!*1000</f>
        <v>#REF!</v>
      </c>
      <c r="F18" s="331" t="e">
        <f>'Beneficiaries per 1,000 pop'!E19</f>
        <v>#REF!</v>
      </c>
      <c r="G18" s="331" t="e">
        <f>'Beneficiaries per 1,000 pop'!H19</f>
        <v>#REF!</v>
      </c>
      <c r="H18" s="331" t="e">
        <f>'Beneficiaries per 1,000 pop'!K19</f>
        <v>#REF!</v>
      </c>
      <c r="I18" s="331" t="e">
        <f>'Beneficiaries per 1,000 pop'!N19</f>
        <v>#REF!</v>
      </c>
      <c r="J18" s="331" t="e">
        <f>'Beneficiaries per 1,000 pop'!Q19</f>
        <v>#REF!</v>
      </c>
      <c r="K18" s="331" t="e">
        <f>'Beneficiaries per 1,000 pop'!T19</f>
        <v>#REF!</v>
      </c>
      <c r="L18" s="331" t="e">
        <f>'Beneficiaries per 1,000 pop'!W19</f>
        <v>#REF!</v>
      </c>
      <c r="N18" t="e">
        <f>J18/J64</f>
        <v>#REF!</v>
      </c>
    </row>
    <row r="19" spans="1:14" s="24" customFormat="1" x14ac:dyDescent="0.25">
      <c r="A19" s="38"/>
      <c r="B19" s="389" t="s">
        <v>823</v>
      </c>
      <c r="C19" s="230" t="e">
        <f>#REF!/#REF!*1000</f>
        <v>#REF!</v>
      </c>
      <c r="D19" s="230" t="e">
        <f>#REF!/#REF!*1000</f>
        <v>#REF!</v>
      </c>
      <c r="E19" s="230" t="e">
        <f>#REF!/#REF!*1000</f>
        <v>#REF!</v>
      </c>
      <c r="F19" s="331" t="e">
        <f>'Beneficiaries per 1,000 pop'!E97</f>
        <v>#REF!</v>
      </c>
      <c r="G19" s="331" t="e">
        <f>'Beneficiaries per 1,000 pop'!H97</f>
        <v>#REF!</v>
      </c>
      <c r="H19" s="331" t="e">
        <f>'Beneficiaries per 1,000 pop'!K97</f>
        <v>#REF!</v>
      </c>
      <c r="I19" s="331" t="e">
        <f>'Beneficiaries per 1,000 pop'!N97</f>
        <v>#REF!</v>
      </c>
      <c r="J19" s="331" t="e">
        <f>'Beneficiaries per 1,000 pop'!Q97</f>
        <v>#REF!</v>
      </c>
      <c r="K19" s="331" t="e">
        <f>'Beneficiaries per 1,000 pop'!T97</f>
        <v>#REF!</v>
      </c>
      <c r="L19" s="331" t="e">
        <f>'Beneficiaries per 1,000 pop'!W97</f>
        <v>#REF!</v>
      </c>
    </row>
    <row r="20" spans="1:14" x14ac:dyDescent="0.25">
      <c r="B20" t="s">
        <v>826</v>
      </c>
      <c r="C20" s="331" t="e">
        <f>#REF!/#REF!*1000</f>
        <v>#REF!</v>
      </c>
      <c r="D20" s="331" t="e">
        <f>#REF!/#REF!*1000</f>
        <v>#REF!</v>
      </c>
      <c r="E20" s="331" t="e">
        <f>#REF!/#REF!*1000</f>
        <v>#REF!</v>
      </c>
      <c r="F20" s="331" t="e">
        <f>'Beneficiaries per 1,000 pop'!E104</f>
        <v>#REF!</v>
      </c>
      <c r="G20" s="331" t="e">
        <f>'Beneficiaries per 1,000 pop'!H104</f>
        <v>#REF!</v>
      </c>
      <c r="H20" s="331" t="e">
        <f>'Beneficiaries per 1,000 pop'!K104</f>
        <v>#REF!</v>
      </c>
      <c r="I20" s="331" t="e">
        <f>'Beneficiaries per 1,000 pop'!N104</f>
        <v>#REF!</v>
      </c>
      <c r="J20" s="331" t="e">
        <f>'Beneficiaries per 1,000 pop'!Q104</f>
        <v>#REF!</v>
      </c>
      <c r="K20" s="331" t="e">
        <f>'Beneficiaries per 1,000 pop'!T104</f>
        <v>#REF!</v>
      </c>
      <c r="L20" s="331" t="e">
        <f>'Beneficiaries per 1,000 pop'!W104</f>
        <v>#REF!</v>
      </c>
    </row>
    <row r="21" spans="1:14" x14ac:dyDescent="0.25">
      <c r="A21" s="38"/>
      <c r="B21" s="389" t="s">
        <v>797</v>
      </c>
      <c r="C21" s="230" t="e">
        <f>#REF!/#REF!*1000</f>
        <v>#REF!</v>
      </c>
      <c r="D21" s="230" t="e">
        <f>#REF!/#REF!*1000</f>
        <v>#REF!</v>
      </c>
      <c r="E21" s="230" t="e">
        <f>#REF!/#REF!*1000</f>
        <v>#REF!</v>
      </c>
      <c r="F21" s="331" t="e">
        <f>'Beneficiaries per 1,000 pop'!E50</f>
        <v>#REF!</v>
      </c>
      <c r="G21" s="331" t="e">
        <f>'Beneficiaries per 1,000 pop'!H50</f>
        <v>#REF!</v>
      </c>
      <c r="H21" s="331" t="e">
        <f>'Beneficiaries per 1,000 pop'!K50</f>
        <v>#REF!</v>
      </c>
      <c r="I21" s="331" t="e">
        <f>'Beneficiaries per 1,000 pop'!N50</f>
        <v>#REF!</v>
      </c>
      <c r="J21" s="331" t="e">
        <f>'Beneficiaries per 1,000 pop'!Q50</f>
        <v>#REF!</v>
      </c>
      <c r="K21" s="331" t="e">
        <f>'Beneficiaries per 1,000 pop'!T50</f>
        <v>#REF!</v>
      </c>
      <c r="L21" s="331" t="e">
        <f>'Beneficiaries per 1,000 pop'!W50</f>
        <v>#REF!</v>
      </c>
    </row>
    <row r="22" spans="1:14" x14ac:dyDescent="0.25">
      <c r="A22" s="391"/>
      <c r="B22" s="38" t="s">
        <v>779</v>
      </c>
      <c r="C22" s="230" t="e">
        <f>#REF!/#REF!*1000</f>
        <v>#REF!</v>
      </c>
      <c r="D22" s="230" t="e">
        <f>#REF!/#REF!*1000</f>
        <v>#REF!</v>
      </c>
      <c r="E22" s="230" t="e">
        <f>#REF!/#REF!*1000</f>
        <v>#REF!</v>
      </c>
      <c r="F22" s="331" t="e">
        <f>'Beneficiaries per 1,000 pop'!E16</f>
        <v>#REF!</v>
      </c>
      <c r="G22" s="331" t="e">
        <f>'Beneficiaries per 1,000 pop'!H16</f>
        <v>#REF!</v>
      </c>
      <c r="H22" s="331" t="e">
        <f>'Beneficiaries per 1,000 pop'!K16</f>
        <v>#REF!</v>
      </c>
      <c r="I22" s="331" t="e">
        <f>'Beneficiaries per 1,000 pop'!N16</f>
        <v>#REF!</v>
      </c>
      <c r="J22" s="331" t="e">
        <f>'Beneficiaries per 1,000 pop'!Q16</f>
        <v>#REF!</v>
      </c>
      <c r="K22" s="331" t="e">
        <f>'Beneficiaries per 1,000 pop'!T16</f>
        <v>#REF!</v>
      </c>
      <c r="L22" s="331" t="e">
        <f>'Beneficiaries per 1,000 pop'!W16</f>
        <v>#REF!</v>
      </c>
    </row>
    <row r="23" spans="1:14" x14ac:dyDescent="0.25">
      <c r="A23" s="391"/>
      <c r="B23" s="38" t="s">
        <v>824</v>
      </c>
      <c r="C23" s="230" t="e">
        <f>#REF!/#REF!*1000</f>
        <v>#REF!</v>
      </c>
      <c r="D23" s="230" t="e">
        <f>#REF!/#REF!*1000</f>
        <v>#REF!</v>
      </c>
      <c r="E23" s="230" t="e">
        <f>#REF!/#REF!*1000</f>
        <v>#REF!</v>
      </c>
      <c r="F23" s="331" t="e">
        <f>'Beneficiaries per 1,000 pop'!E98</f>
        <v>#REF!</v>
      </c>
      <c r="G23" s="331" t="e">
        <f>'Beneficiaries per 1,000 pop'!H98</f>
        <v>#REF!</v>
      </c>
      <c r="H23" s="331" t="e">
        <f>'Beneficiaries per 1,000 pop'!K98</f>
        <v>#REF!</v>
      </c>
      <c r="I23" s="331" t="e">
        <f>'Beneficiaries per 1,000 pop'!N98</f>
        <v>#REF!</v>
      </c>
      <c r="J23" s="331" t="e">
        <f>'Beneficiaries per 1,000 pop'!Q98</f>
        <v>#REF!</v>
      </c>
      <c r="K23" s="331" t="e">
        <f>'Beneficiaries per 1,000 pop'!T98</f>
        <v>#REF!</v>
      </c>
      <c r="L23" s="331" t="e">
        <f>'Beneficiaries per 1,000 pop'!W98</f>
        <v>#REF!</v>
      </c>
      <c r="N23" t="e">
        <f>J23/J69</f>
        <v>#REF!</v>
      </c>
    </row>
    <row r="24" spans="1:14" x14ac:dyDescent="0.25">
      <c r="A24" s="38"/>
      <c r="B24" s="38" t="s">
        <v>803</v>
      </c>
      <c r="C24" s="230" t="e">
        <f>#REF!/#REF!*1000</f>
        <v>#REF!</v>
      </c>
      <c r="D24" s="230" t="e">
        <f>#REF!/#REF!*1000</f>
        <v>#REF!</v>
      </c>
      <c r="E24" s="230" t="e">
        <f>#REF!/#REF!*1000</f>
        <v>#REF!</v>
      </c>
      <c r="F24" s="331" t="e">
        <f>'Beneficiaries per 1,000 pop'!E58</f>
        <v>#REF!</v>
      </c>
      <c r="G24" s="331" t="e">
        <f>'Beneficiaries per 1,000 pop'!H58</f>
        <v>#REF!</v>
      </c>
      <c r="H24" s="331" t="e">
        <f>'Beneficiaries per 1,000 pop'!K58</f>
        <v>#REF!</v>
      </c>
      <c r="I24" s="331" t="e">
        <f>'Beneficiaries per 1,000 pop'!N58</f>
        <v>#REF!</v>
      </c>
      <c r="J24" s="331" t="e">
        <f>'Beneficiaries per 1,000 pop'!Q58</f>
        <v>#REF!</v>
      </c>
      <c r="K24" s="331" t="e">
        <f>'Beneficiaries per 1,000 pop'!T58</f>
        <v>#REF!</v>
      </c>
      <c r="L24" s="331" t="e">
        <f>'Beneficiaries per 1,000 pop'!W58</f>
        <v>#REF!</v>
      </c>
    </row>
    <row r="25" spans="1:14" x14ac:dyDescent="0.25">
      <c r="A25" s="391"/>
      <c r="B25" s="389" t="s">
        <v>780</v>
      </c>
      <c r="C25" s="230" t="e">
        <f>#REF!/#REF!*1000</f>
        <v>#REF!</v>
      </c>
      <c r="D25" s="230" t="e">
        <f>#REF!/#REF!*1000</f>
        <v>#REF!</v>
      </c>
      <c r="E25" s="230" t="e">
        <f>#REF!/#REF!*1000</f>
        <v>#REF!</v>
      </c>
      <c r="F25" s="331" t="e">
        <f>'Beneficiaries per 1,000 pop'!E18</f>
        <v>#REF!</v>
      </c>
      <c r="G25" s="331" t="e">
        <f>'Beneficiaries per 1,000 pop'!H18</f>
        <v>#REF!</v>
      </c>
      <c r="H25" s="331" t="e">
        <f>'Beneficiaries per 1,000 pop'!K18</f>
        <v>#REF!</v>
      </c>
      <c r="I25" s="331" t="e">
        <f>'Beneficiaries per 1,000 pop'!N18</f>
        <v>#REF!</v>
      </c>
      <c r="J25" s="331" t="e">
        <f>'Beneficiaries per 1,000 pop'!Q18</f>
        <v>#REF!</v>
      </c>
      <c r="K25" s="331" t="e">
        <f>'Beneficiaries per 1,000 pop'!T18</f>
        <v>#REF!</v>
      </c>
      <c r="L25" s="331" t="e">
        <f>'Beneficiaries per 1,000 pop'!W18</f>
        <v>#REF!</v>
      </c>
    </row>
    <row r="26" spans="1:14" x14ac:dyDescent="0.25">
      <c r="B26" t="s">
        <v>828</v>
      </c>
      <c r="C26" s="331" t="e">
        <f>#REF!/#REF!*1000</f>
        <v>#REF!</v>
      </c>
      <c r="D26" s="331" t="e">
        <f>#REF!/#REF!*1000</f>
        <v>#REF!</v>
      </c>
      <c r="E26" s="331" t="e">
        <f>#REF!/#REF!*1000</f>
        <v>#REF!</v>
      </c>
      <c r="F26" s="331" t="e">
        <f>'Beneficiaries per 1,000 pop'!E102</f>
        <v>#REF!</v>
      </c>
      <c r="G26" s="331" t="e">
        <f>'Beneficiaries per 1,000 pop'!H102</f>
        <v>#REF!</v>
      </c>
      <c r="H26" s="331" t="e">
        <f>'Beneficiaries per 1,000 pop'!K102</f>
        <v>#REF!</v>
      </c>
      <c r="I26" s="331" t="e">
        <f>'Beneficiaries per 1,000 pop'!N102</f>
        <v>#REF!</v>
      </c>
      <c r="J26" s="331" t="e">
        <f>'Beneficiaries per 1,000 pop'!Q102</f>
        <v>#REF!</v>
      </c>
      <c r="K26" s="331" t="e">
        <f>'Beneficiaries per 1,000 pop'!T102</f>
        <v>#REF!</v>
      </c>
      <c r="L26" s="331" t="e">
        <f>'Beneficiaries per 1,000 pop'!W102</f>
        <v>#REF!</v>
      </c>
    </row>
    <row r="27" spans="1:14" x14ac:dyDescent="0.25">
      <c r="A27" s="390"/>
      <c r="B27" s="30" t="s">
        <v>801</v>
      </c>
      <c r="C27" s="230" t="e">
        <f>#REF!/#REF!*1000</f>
        <v>#REF!</v>
      </c>
      <c r="D27" s="230" t="e">
        <f>#REF!/#REF!*1000</f>
        <v>#REF!</v>
      </c>
      <c r="E27" s="230" t="e">
        <f>#REF!/#REF!*1000</f>
        <v>#REF!</v>
      </c>
      <c r="F27" s="331" t="e">
        <f>'Beneficiaries per 1,000 pop'!E56</f>
        <v>#REF!</v>
      </c>
      <c r="G27" s="331" t="e">
        <f>'Beneficiaries per 1,000 pop'!H56</f>
        <v>#REF!</v>
      </c>
      <c r="H27" s="331" t="e">
        <f>'Beneficiaries per 1,000 pop'!K56</f>
        <v>#REF!</v>
      </c>
      <c r="I27" s="331" t="e">
        <f>'Beneficiaries per 1,000 pop'!N56</f>
        <v>#REF!</v>
      </c>
      <c r="J27" s="331" t="e">
        <f>'Beneficiaries per 1,000 pop'!Q56</f>
        <v>#REF!</v>
      </c>
      <c r="K27" s="331" t="e">
        <f>'Beneficiaries per 1,000 pop'!T56</f>
        <v>#REF!</v>
      </c>
      <c r="L27" s="331" t="e">
        <f>'Beneficiaries per 1,000 pop'!W56</f>
        <v>#REF!</v>
      </c>
    </row>
    <row r="28" spans="1:14" x14ac:dyDescent="0.25">
      <c r="A28" s="63"/>
      <c r="B28" s="38" t="s">
        <v>783</v>
      </c>
      <c r="C28" s="230" t="e">
        <f>#REF!/#REF!*1000</f>
        <v>#REF!</v>
      </c>
      <c r="D28" s="230" t="e">
        <f>#REF!/#REF!*1000</f>
        <v>#REF!</v>
      </c>
      <c r="E28" s="230" t="e">
        <f>#REF!/#REF!*1000</f>
        <v>#REF!</v>
      </c>
      <c r="F28" s="331" t="e">
        <f>'Beneficiaries per 1,000 pop'!E21</f>
        <v>#REF!</v>
      </c>
      <c r="G28" s="331" t="e">
        <f>'Beneficiaries per 1,000 pop'!H21</f>
        <v>#REF!</v>
      </c>
      <c r="H28" s="331" t="e">
        <f>'Beneficiaries per 1,000 pop'!K21</f>
        <v>#REF!</v>
      </c>
      <c r="I28" s="331" t="e">
        <f>'Beneficiaries per 1,000 pop'!N21</f>
        <v>#REF!</v>
      </c>
      <c r="J28" s="331" t="e">
        <f>'Beneficiaries per 1,000 pop'!Q21</f>
        <v>#REF!</v>
      </c>
      <c r="K28" s="331" t="e">
        <f>'Beneficiaries per 1,000 pop'!T21</f>
        <v>#REF!</v>
      </c>
      <c r="L28" s="331" t="e">
        <f>'Beneficiaries per 1,000 pop'!W21</f>
        <v>#REF!</v>
      </c>
    </row>
    <row r="29" spans="1:14" x14ac:dyDescent="0.25">
      <c r="A29" s="38"/>
      <c r="B29" s="389" t="s">
        <v>350</v>
      </c>
      <c r="C29" s="230" t="e">
        <f>#REF!/#REF!*1000</f>
        <v>#REF!</v>
      </c>
      <c r="D29" s="230" t="e">
        <f>#REF!/#REF!*1000</f>
        <v>#REF!</v>
      </c>
      <c r="E29" s="230" t="e">
        <f>#REF!/#REF!*1000</f>
        <v>#REF!</v>
      </c>
      <c r="F29" s="331" t="e">
        <f>'Beneficiaries per 1,000 pop'!E93</f>
        <v>#REF!</v>
      </c>
      <c r="G29" s="331" t="e">
        <f>'Beneficiaries per 1,000 pop'!H93</f>
        <v>#REF!</v>
      </c>
      <c r="H29" s="331" t="e">
        <f>'Beneficiaries per 1,000 pop'!K93</f>
        <v>#REF!</v>
      </c>
      <c r="I29" s="331" t="e">
        <f>'Beneficiaries per 1,000 pop'!N93</f>
        <v>#REF!</v>
      </c>
      <c r="J29" s="331" t="e">
        <f>'Beneficiaries per 1,000 pop'!Q93</f>
        <v>#REF!</v>
      </c>
      <c r="K29" s="331" t="e">
        <f>'Beneficiaries per 1,000 pop'!T93</f>
        <v>#REF!</v>
      </c>
      <c r="L29" s="331" t="e">
        <f>'Beneficiaries per 1,000 pop'!W93</f>
        <v>#REF!</v>
      </c>
    </row>
    <row r="30" spans="1:14" x14ac:dyDescent="0.25">
      <c r="A30" s="63"/>
      <c r="B30" s="29" t="s">
        <v>800</v>
      </c>
      <c r="C30" s="230" t="e">
        <f>#REF!/#REF!*1000</f>
        <v>#REF!</v>
      </c>
      <c r="D30" s="230" t="e">
        <f>#REF!/#REF!*1000</f>
        <v>#REF!</v>
      </c>
      <c r="E30" s="230" t="e">
        <f>#REF!/#REF!*1000</f>
        <v>#REF!</v>
      </c>
      <c r="F30" s="331" t="e">
        <f>'Beneficiaries per 1,000 pop'!E55</f>
        <v>#REF!</v>
      </c>
      <c r="G30" s="331" t="e">
        <f>'Beneficiaries per 1,000 pop'!H55</f>
        <v>#REF!</v>
      </c>
      <c r="H30" s="331" t="e">
        <f>'Beneficiaries per 1,000 pop'!K55</f>
        <v>#REF!</v>
      </c>
      <c r="I30" s="331" t="e">
        <f>'Beneficiaries per 1,000 pop'!N55</f>
        <v>#REF!</v>
      </c>
      <c r="J30" s="331" t="e">
        <f>'Beneficiaries per 1,000 pop'!Q55</f>
        <v>#REF!</v>
      </c>
      <c r="K30" s="331" t="e">
        <f>'Beneficiaries per 1,000 pop'!T55</f>
        <v>#REF!</v>
      </c>
      <c r="L30" s="331" t="e">
        <f>'Beneficiaries per 1,000 pop'!W55</f>
        <v>#REF!</v>
      </c>
    </row>
    <row r="31" spans="1:14" x14ac:dyDescent="0.25">
      <c r="A31" s="38"/>
      <c r="B31" s="38" t="s">
        <v>812</v>
      </c>
      <c r="C31" s="230" t="e">
        <f>#REF!/#REF!*1000</f>
        <v>#REF!</v>
      </c>
      <c r="D31" s="230" t="e">
        <f>#REF!/#REF!*1000</f>
        <v>#REF!</v>
      </c>
      <c r="E31" s="230" t="e">
        <f>#REF!/#REF!*1000</f>
        <v>#REF!</v>
      </c>
      <c r="F31" s="331" t="e">
        <f>'Beneficiaries per 1,000 pop'!E71</f>
        <v>#REF!</v>
      </c>
      <c r="G31" s="331" t="e">
        <f>'Beneficiaries per 1,000 pop'!H71</f>
        <v>#REF!</v>
      </c>
      <c r="H31" s="331" t="e">
        <f>'Beneficiaries per 1,000 pop'!K71</f>
        <v>#REF!</v>
      </c>
      <c r="I31" s="331" t="e">
        <f>'Beneficiaries per 1,000 pop'!N71</f>
        <v>#REF!</v>
      </c>
      <c r="J31" s="331" t="e">
        <f>'Beneficiaries per 1,000 pop'!Q71</f>
        <v>#REF!</v>
      </c>
      <c r="K31" s="331" t="e">
        <f>'Beneficiaries per 1,000 pop'!T71</f>
        <v>#REF!</v>
      </c>
      <c r="L31" s="331" t="e">
        <f>'Beneficiaries per 1,000 pop'!W71</f>
        <v>#REF!</v>
      </c>
    </row>
    <row r="32" spans="1:14" x14ac:dyDescent="0.25">
      <c r="B32" t="s">
        <v>408</v>
      </c>
      <c r="C32" s="230" t="e">
        <f>#REF!/#REF!*1000</f>
        <v>#REF!</v>
      </c>
      <c r="D32" s="230" t="e">
        <f>#REF!/#REF!*1000</f>
        <v>#REF!</v>
      </c>
      <c r="E32" s="230" t="e">
        <f>#REF!/#REF!*1000</f>
        <v>#REF!</v>
      </c>
      <c r="F32" s="331" t="e">
        <f>'Beneficiaries per 1,000 pop'!E100</f>
        <v>#REF!</v>
      </c>
      <c r="G32" s="331" t="e">
        <f>'Beneficiaries per 1,000 pop'!H100</f>
        <v>#REF!</v>
      </c>
      <c r="H32" s="331" t="e">
        <f>'Beneficiaries per 1,000 pop'!K100</f>
        <v>#REF!</v>
      </c>
      <c r="I32" s="331" t="e">
        <f>'Beneficiaries per 1,000 pop'!N100</f>
        <v>#REF!</v>
      </c>
      <c r="J32" s="331" t="e">
        <f>'Beneficiaries per 1,000 pop'!Q100</f>
        <v>#REF!</v>
      </c>
      <c r="K32" s="331" t="e">
        <f>'Beneficiaries per 1,000 pop'!T100</f>
        <v>#REF!</v>
      </c>
      <c r="L32" s="331" t="e">
        <f>'Beneficiaries per 1,000 pop'!W100</f>
        <v>#REF!</v>
      </c>
    </row>
    <row r="33" spans="1:12" x14ac:dyDescent="0.25">
      <c r="A33" s="38"/>
      <c r="B33" s="38" t="s">
        <v>819</v>
      </c>
      <c r="C33" s="230" t="e">
        <f>#REF!/#REF!*1000</f>
        <v>#REF!</v>
      </c>
      <c r="D33" s="230" t="e">
        <f>#REF!/#REF!*1000</f>
        <v>#REF!</v>
      </c>
      <c r="E33" s="230" t="e">
        <f>#REF!/#REF!*1000</f>
        <v>#REF!</v>
      </c>
      <c r="F33" s="331" t="e">
        <f>'Beneficiaries per 1,000 pop'!E92</f>
        <v>#REF!</v>
      </c>
      <c r="G33" s="331" t="e">
        <f>'Beneficiaries per 1,000 pop'!H92</f>
        <v>#REF!</v>
      </c>
      <c r="H33" s="331" t="e">
        <f>'Beneficiaries per 1,000 pop'!K92</f>
        <v>#REF!</v>
      </c>
      <c r="I33" s="331" t="e">
        <f>'Beneficiaries per 1,000 pop'!N92</f>
        <v>#REF!</v>
      </c>
      <c r="J33" s="331" t="e">
        <f>'Beneficiaries per 1,000 pop'!Q92</f>
        <v>#REF!</v>
      </c>
      <c r="K33" s="331" t="e">
        <f>'Beneficiaries per 1,000 pop'!T92</f>
        <v>#REF!</v>
      </c>
      <c r="L33" s="331" t="e">
        <f>'Beneficiaries per 1,000 pop'!W92</f>
        <v>#REF!</v>
      </c>
    </row>
    <row r="34" spans="1:12" x14ac:dyDescent="0.25">
      <c r="A34" s="38"/>
      <c r="B34" s="389" t="s">
        <v>821</v>
      </c>
      <c r="C34" s="230" t="e">
        <f>#REF!/#REF!*1000</f>
        <v>#REF!</v>
      </c>
      <c r="D34" s="230" t="e">
        <f>#REF!/#REF!*1000</f>
        <v>#REF!</v>
      </c>
      <c r="E34" s="230" t="e">
        <f>#REF!/#REF!*1000</f>
        <v>#REF!</v>
      </c>
      <c r="F34" s="331" t="e">
        <f>'Beneficiaries per 1,000 pop'!E95</f>
        <v>#REF!</v>
      </c>
      <c r="G34" s="331" t="e">
        <f>'Beneficiaries per 1,000 pop'!H95</f>
        <v>#REF!</v>
      </c>
      <c r="H34" s="331" t="e">
        <f>'Beneficiaries per 1,000 pop'!K95</f>
        <v>#REF!</v>
      </c>
      <c r="I34" s="331" t="e">
        <f>'Beneficiaries per 1,000 pop'!N95</f>
        <v>#REF!</v>
      </c>
      <c r="J34" s="331" t="e">
        <f>'Beneficiaries per 1,000 pop'!Q95</f>
        <v>#REF!</v>
      </c>
      <c r="K34" s="331" t="e">
        <f>'Beneficiaries per 1,000 pop'!T95</f>
        <v>#REF!</v>
      </c>
      <c r="L34" s="331" t="e">
        <f>'Beneficiaries per 1,000 pop'!W95</f>
        <v>#REF!</v>
      </c>
    </row>
    <row r="35" spans="1:12" x14ac:dyDescent="0.25">
      <c r="A35" s="38"/>
      <c r="B35" s="38" t="s">
        <v>327</v>
      </c>
      <c r="C35" s="230" t="e">
        <f>#REF!/#REF!*1000</f>
        <v>#REF!</v>
      </c>
      <c r="D35" s="230" t="e">
        <f>#REF!/#REF!*1000</f>
        <v>#REF!</v>
      </c>
      <c r="E35" s="230" t="e">
        <f>#REF!/#REF!*1000</f>
        <v>#REF!</v>
      </c>
      <c r="F35" s="331" t="e">
        <f>'Beneficiaries per 1,000 pop'!E39</f>
        <v>#REF!</v>
      </c>
      <c r="G35" s="331" t="e">
        <f>'Beneficiaries per 1,000 pop'!H39</f>
        <v>#REF!</v>
      </c>
      <c r="H35" s="331" t="e">
        <f>'Beneficiaries per 1,000 pop'!K39</f>
        <v>#REF!</v>
      </c>
      <c r="I35" s="331" t="e">
        <f>'Beneficiaries per 1,000 pop'!N39</f>
        <v>#REF!</v>
      </c>
      <c r="J35" s="331" t="e">
        <f>'Beneficiaries per 1,000 pop'!Q39</f>
        <v>#REF!</v>
      </c>
      <c r="K35" s="331" t="e">
        <f>'Beneficiaries per 1,000 pop'!T39</f>
        <v>#REF!</v>
      </c>
      <c r="L35" s="331" t="e">
        <f>'Beneficiaries per 1,000 pop'!W39</f>
        <v>#REF!</v>
      </c>
    </row>
    <row r="36" spans="1:12" x14ac:dyDescent="0.25">
      <c r="A36" s="38"/>
      <c r="B36" s="38" t="s">
        <v>807</v>
      </c>
      <c r="C36" s="230" t="e">
        <f>#REF!/#REF!*1000</f>
        <v>#REF!</v>
      </c>
      <c r="D36" s="230" t="e">
        <f>#REF!/#REF!*1000</f>
        <v>#REF!</v>
      </c>
      <c r="E36" s="230" t="e">
        <f>#REF!/#REF!*1000</f>
        <v>#REF!</v>
      </c>
      <c r="F36" s="331" t="e">
        <f>'Beneficiaries per 1,000 pop'!E66</f>
        <v>#REF!</v>
      </c>
      <c r="G36" s="331" t="e">
        <f>'Beneficiaries per 1,000 pop'!H66</f>
        <v>#REF!</v>
      </c>
      <c r="H36" s="331" t="e">
        <f>'Beneficiaries per 1,000 pop'!K66</f>
        <v>#REF!</v>
      </c>
      <c r="I36" s="331" t="e">
        <f>'Beneficiaries per 1,000 pop'!N66</f>
        <v>#REF!</v>
      </c>
      <c r="J36" s="331" t="e">
        <f>'Beneficiaries per 1,000 pop'!Q66</f>
        <v>#REF!</v>
      </c>
      <c r="K36" s="331" t="e">
        <f>'Beneficiaries per 1,000 pop'!T66</f>
        <v>#REF!</v>
      </c>
      <c r="L36" s="331" t="e">
        <f>'Beneficiaries per 1,000 pop'!W66</f>
        <v>#REF!</v>
      </c>
    </row>
    <row r="37" spans="1:12" x14ac:dyDescent="0.25">
      <c r="A37" s="33" t="s">
        <v>310</v>
      </c>
      <c r="B37" s="33"/>
      <c r="C37" s="644" t="e">
        <f>#REF!/#REF!*1000</f>
        <v>#REF!</v>
      </c>
      <c r="D37" s="644" t="e">
        <f>#REF!/#REF!*1000</f>
        <v>#REF!</v>
      </c>
      <c r="E37" s="644" t="e">
        <f>#REF!/#REF!*1000</f>
        <v>#REF!</v>
      </c>
      <c r="F37" s="599" t="e">
        <f>'Beneficiaries per 1,000 pop'!E90</f>
        <v>#REF!</v>
      </c>
      <c r="G37" s="599" t="e">
        <f>'Beneficiaries per 1,000 pop'!H90</f>
        <v>#REF!</v>
      </c>
      <c r="H37" s="599" t="e">
        <f>'Beneficiaries per 1,000 pop'!K90</f>
        <v>#REF!</v>
      </c>
      <c r="I37" s="599" t="e">
        <f>'Beneficiaries per 1,000 pop'!N90</f>
        <v>#REF!</v>
      </c>
      <c r="J37" s="599" t="e">
        <f>'Beneficiaries per 1,000 pop'!Q90</f>
        <v>#REF!</v>
      </c>
      <c r="K37" s="599" t="e">
        <f>'Beneficiaries per 1,000 pop'!T90</f>
        <v>#REF!</v>
      </c>
      <c r="L37" s="599" t="e">
        <f>'Beneficiaries per 1,000 pop'!W90</f>
        <v>#REF!</v>
      </c>
    </row>
    <row r="38" spans="1:12" x14ac:dyDescent="0.25">
      <c r="A38" s="374"/>
      <c r="B38" s="30" t="s">
        <v>798</v>
      </c>
      <c r="C38" s="230" t="e">
        <f>#REF!/#REF!*1000</f>
        <v>#REF!</v>
      </c>
      <c r="D38" s="230" t="e">
        <f>#REF!/#REF!*1000</f>
        <v>#REF!</v>
      </c>
      <c r="E38" s="230" t="e">
        <f>#REF!/#REF!*1000</f>
        <v>#REF!</v>
      </c>
      <c r="F38" s="331" t="e">
        <f>'Beneficiaries per 1,000 pop'!E51</f>
        <v>#REF!</v>
      </c>
      <c r="G38" s="331" t="e">
        <f>'Beneficiaries per 1,000 pop'!H51</f>
        <v>#REF!</v>
      </c>
      <c r="H38" s="331" t="e">
        <f>'Beneficiaries per 1,000 pop'!K51</f>
        <v>#REF!</v>
      </c>
      <c r="I38" s="331" t="e">
        <f>'Beneficiaries per 1,000 pop'!N51</f>
        <v>#REF!</v>
      </c>
      <c r="J38" s="331" t="e">
        <f>'Beneficiaries per 1,000 pop'!Q51</f>
        <v>#REF!</v>
      </c>
      <c r="K38" s="331" t="e">
        <f>'Beneficiaries per 1,000 pop'!T51</f>
        <v>#REF!</v>
      </c>
      <c r="L38" s="331" t="e">
        <f>'Beneficiaries per 1,000 pop'!W51</f>
        <v>#REF!</v>
      </c>
    </row>
    <row r="39" spans="1:12" x14ac:dyDescent="0.25">
      <c r="B39" t="s">
        <v>409</v>
      </c>
      <c r="C39" s="230" t="e">
        <f>#REF!/#REF!*1000</f>
        <v>#REF!</v>
      </c>
      <c r="D39" s="230" t="e">
        <f>#REF!/#REF!*1000</f>
        <v>#REF!</v>
      </c>
      <c r="E39" s="230" t="e">
        <f>#REF!/#REF!*1000</f>
        <v>#REF!</v>
      </c>
      <c r="F39" s="331" t="e">
        <f>'Beneficiaries per 1,000 pop'!E101</f>
        <v>#REF!</v>
      </c>
      <c r="G39" s="331" t="e">
        <f>'Beneficiaries per 1,000 pop'!H101</f>
        <v>#REF!</v>
      </c>
      <c r="H39" s="331" t="e">
        <f>'Beneficiaries per 1,000 pop'!K101</f>
        <v>#REF!</v>
      </c>
      <c r="I39" s="331" t="e">
        <f>'Beneficiaries per 1,000 pop'!N101</f>
        <v>#REF!</v>
      </c>
      <c r="J39" s="331" t="e">
        <f>'Beneficiaries per 1,000 pop'!Q101</f>
        <v>#REF!</v>
      </c>
      <c r="K39" s="331" t="e">
        <f>'Beneficiaries per 1,000 pop'!T101</f>
        <v>#REF!</v>
      </c>
      <c r="L39" s="331" t="e">
        <f>'Beneficiaries per 1,000 pop'!W101</f>
        <v>#REF!</v>
      </c>
    </row>
    <row r="40" spans="1:12" s="24" customFormat="1" x14ac:dyDescent="0.25">
      <c r="A40" s="151" t="s">
        <v>330</v>
      </c>
      <c r="B40" s="33"/>
      <c r="C40" s="230" t="e">
        <f>#REF!/#REF!*1000</f>
        <v>#REF!</v>
      </c>
      <c r="D40" s="230" t="e">
        <f>#REF!/#REF!*1000</f>
        <v>#REF!</v>
      </c>
      <c r="E40" s="230" t="e">
        <f>#REF!/#REF!*1000</f>
        <v>#REF!</v>
      </c>
      <c r="F40" s="599" t="e">
        <f>'Beneficiaries per 1,000 pop'!E46</f>
        <v>#REF!</v>
      </c>
      <c r="G40" s="599" t="e">
        <f>'Beneficiaries per 1,000 pop'!H46</f>
        <v>#REF!</v>
      </c>
      <c r="H40" s="599" t="e">
        <f>'Beneficiaries per 1,000 pop'!K46</f>
        <v>#REF!</v>
      </c>
      <c r="I40" s="599" t="e">
        <f>'Beneficiaries per 1,000 pop'!N46</f>
        <v>#REF!</v>
      </c>
      <c r="J40" s="599" t="e">
        <f>'Beneficiaries per 1,000 pop'!Q46</f>
        <v>#REF!</v>
      </c>
      <c r="K40" s="599" t="e">
        <f>'Beneficiaries per 1,000 pop'!T46</f>
        <v>#REF!</v>
      </c>
      <c r="L40" s="599" t="e">
        <f>'Beneficiaries per 1,000 pop'!W46</f>
        <v>#REF!</v>
      </c>
    </row>
    <row r="41" spans="1:12" s="24" customFormat="1" x14ac:dyDescent="0.25">
      <c r="A41" s="63"/>
      <c r="B41" s="38" t="s">
        <v>321</v>
      </c>
      <c r="C41" s="230" t="e">
        <f>#REF!/#REF!*1000</f>
        <v>#REF!</v>
      </c>
      <c r="D41" s="230" t="e">
        <f>#REF!/#REF!*1000</f>
        <v>#REF!</v>
      </c>
      <c r="E41" s="230" t="e">
        <f>#REF!/#REF!*1000</f>
        <v>#REF!</v>
      </c>
      <c r="F41" s="331" t="e">
        <f>'Beneficiaries per 1,000 pop'!E32</f>
        <v>#REF!</v>
      </c>
      <c r="G41" s="331" t="e">
        <f>'Beneficiaries per 1,000 pop'!H32</f>
        <v>#REF!</v>
      </c>
      <c r="H41" s="331" t="e">
        <f>'Beneficiaries per 1,000 pop'!K32</f>
        <v>#REF!</v>
      </c>
      <c r="I41" s="331" t="e">
        <f>'Beneficiaries per 1,000 pop'!N32</f>
        <v>#REF!</v>
      </c>
      <c r="J41" s="331" t="e">
        <f>'Beneficiaries per 1,000 pop'!Q32</f>
        <v>#REF!</v>
      </c>
      <c r="K41" s="331" t="e">
        <f>'Beneficiaries per 1,000 pop'!T32</f>
        <v>#REF!</v>
      </c>
      <c r="L41" s="331" t="e">
        <f>'Beneficiaries per 1,000 pop'!W32</f>
        <v>#REF!</v>
      </c>
    </row>
    <row r="42" spans="1:12" s="24" customFormat="1" x14ac:dyDescent="0.25">
      <c r="A42"/>
      <c r="B42" t="s">
        <v>825</v>
      </c>
      <c r="C42" s="230" t="e">
        <f>#REF!/#REF!*1000</f>
        <v>#REF!</v>
      </c>
      <c r="D42" s="230" t="e">
        <f>#REF!/#REF!*1000</f>
        <v>#REF!</v>
      </c>
      <c r="E42" s="230" t="e">
        <f>#REF!/#REF!*1000</f>
        <v>#REF!</v>
      </c>
      <c r="F42" s="331" t="e">
        <f>'Beneficiaries per 1,000 pop'!E103</f>
        <v>#REF!</v>
      </c>
      <c r="G42" s="331" t="e">
        <f>'Beneficiaries per 1,000 pop'!H103</f>
        <v>#REF!</v>
      </c>
      <c r="H42" s="331" t="e">
        <f>'Beneficiaries per 1,000 pop'!K103</f>
        <v>#REF!</v>
      </c>
      <c r="I42" s="331" t="e">
        <f>'Beneficiaries per 1,000 pop'!N103</f>
        <v>#REF!</v>
      </c>
      <c r="J42" s="331" t="e">
        <f>'Beneficiaries per 1,000 pop'!Q103</f>
        <v>#REF!</v>
      </c>
      <c r="K42" s="331" t="e">
        <f>'Beneficiaries per 1,000 pop'!T103</f>
        <v>#REF!</v>
      </c>
      <c r="L42" s="331" t="e">
        <f>'Beneficiaries per 1,000 pop'!W103</f>
        <v>#REF!</v>
      </c>
    </row>
    <row r="43" spans="1:12" x14ac:dyDescent="0.25">
      <c r="A43" s="33" t="s">
        <v>337</v>
      </c>
      <c r="B43" s="33"/>
      <c r="C43" s="230" t="e">
        <f>#REF!/#REF!*1000</f>
        <v>#REF!</v>
      </c>
      <c r="D43" s="230" t="e">
        <f>#REF!/#REF!*1000</f>
        <v>#REF!</v>
      </c>
      <c r="E43" s="230" t="e">
        <f>#REF!/#REF!*1000</f>
        <v>#REF!</v>
      </c>
      <c r="F43" s="599" t="e">
        <f>'Beneficiaries per 1,000 pop'!E60</f>
        <v>#REF!</v>
      </c>
      <c r="G43" s="599" t="e">
        <f>'Beneficiaries per 1,000 pop'!H60</f>
        <v>#REF!</v>
      </c>
      <c r="H43" s="599" t="e">
        <f>'Beneficiaries per 1,000 pop'!K60</f>
        <v>#REF!</v>
      </c>
      <c r="I43" s="599" t="e">
        <f>'Beneficiaries per 1,000 pop'!N60</f>
        <v>#REF!</v>
      </c>
      <c r="J43" s="599" t="e">
        <f>'Beneficiaries per 1,000 pop'!Q60</f>
        <v>#REF!</v>
      </c>
      <c r="K43" s="599" t="e">
        <f>'Beneficiaries per 1,000 pop'!T60</f>
        <v>#REF!</v>
      </c>
      <c r="L43" s="599" t="e">
        <f>'Beneficiaries per 1,000 pop'!W60</f>
        <v>#REF!</v>
      </c>
    </row>
    <row r="44" spans="1:12" x14ac:dyDescent="0.25">
      <c r="A44" s="391"/>
      <c r="B44" s="38" t="s">
        <v>804</v>
      </c>
      <c r="C44" s="230" t="e">
        <f>#REF!/#REF!*1000</f>
        <v>#REF!</v>
      </c>
      <c r="D44" s="230" t="e">
        <f>#REF!/#REF!*1000</f>
        <v>#REF!</v>
      </c>
      <c r="E44" s="230" t="e">
        <f>#REF!/#REF!*1000</f>
        <v>#REF!</v>
      </c>
      <c r="F44" s="331" t="e">
        <f>'Beneficiaries per 1,000 pop'!E62</f>
        <v>#REF!</v>
      </c>
      <c r="G44" s="331" t="e">
        <f>'Beneficiaries per 1,000 pop'!H62</f>
        <v>#REF!</v>
      </c>
      <c r="H44" s="331" t="e">
        <f>'Beneficiaries per 1,000 pop'!K62</f>
        <v>#REF!</v>
      </c>
      <c r="I44" s="331" t="e">
        <f>'Beneficiaries per 1,000 pop'!N62</f>
        <v>#REF!</v>
      </c>
      <c r="J44" s="331" t="e">
        <f>'Beneficiaries per 1,000 pop'!Q62</f>
        <v>#REF!</v>
      </c>
      <c r="K44" s="331" t="e">
        <f>'Beneficiaries per 1,000 pop'!T62</f>
        <v>#REF!</v>
      </c>
      <c r="L44" s="331" t="e">
        <f>'Beneficiaries per 1,000 pop'!W62</f>
        <v>#REF!</v>
      </c>
    </row>
    <row r="45" spans="1:12" x14ac:dyDescent="0.25">
      <c r="A45" s="38"/>
      <c r="B45" s="38" t="s">
        <v>796</v>
      </c>
      <c r="C45" s="230" t="e">
        <f>#REF!/#REF!*1000</f>
        <v>#REF!</v>
      </c>
      <c r="D45" s="230" t="e">
        <f>#REF!/#REF!*1000</f>
        <v>#REF!</v>
      </c>
      <c r="E45" s="230" t="e">
        <f>#REF!/#REF!*1000</f>
        <v>#REF!</v>
      </c>
      <c r="F45" s="331" t="e">
        <f>'Beneficiaries per 1,000 pop'!E49</f>
        <v>#REF!</v>
      </c>
      <c r="G45" s="331" t="e">
        <f>'Beneficiaries per 1,000 pop'!H49</f>
        <v>#REF!</v>
      </c>
      <c r="H45" s="331" t="e">
        <f>'Beneficiaries per 1,000 pop'!K49</f>
        <v>#REF!</v>
      </c>
      <c r="I45" s="331" t="e">
        <f>'Beneficiaries per 1,000 pop'!N49</f>
        <v>#REF!</v>
      </c>
      <c r="J45" s="331" t="e">
        <f>'Beneficiaries per 1,000 pop'!Q49</f>
        <v>#REF!</v>
      </c>
      <c r="K45" s="331" t="e">
        <f>'Beneficiaries per 1,000 pop'!T49</f>
        <v>#REF!</v>
      </c>
      <c r="L45" s="331" t="e">
        <f>'Beneficiaries per 1,000 pop'!W49</f>
        <v>#REF!</v>
      </c>
    </row>
    <row r="46" spans="1:12" x14ac:dyDescent="0.25">
      <c r="A46" s="30"/>
      <c r="B46" s="30" t="s">
        <v>332</v>
      </c>
      <c r="C46" s="230" t="e">
        <f>#REF!/#REF!*1000</f>
        <v>#REF!</v>
      </c>
      <c r="D46" s="230" t="e">
        <f>#REF!/#REF!*1000</f>
        <v>#REF!</v>
      </c>
      <c r="E46" s="230" t="e">
        <f>#REF!/#REF!*1000</f>
        <v>#REF!</v>
      </c>
      <c r="F46" s="331" t="e">
        <f>'Beneficiaries per 1,000 pop'!E54</f>
        <v>#REF!</v>
      </c>
      <c r="G46" s="331" t="e">
        <f>'Beneficiaries per 1,000 pop'!H54</f>
        <v>#REF!</v>
      </c>
      <c r="H46" s="331" t="e">
        <f>'Beneficiaries per 1,000 pop'!K54</f>
        <v>#REF!</v>
      </c>
      <c r="I46" s="331" t="e">
        <f>'Beneficiaries per 1,000 pop'!N54</f>
        <v>#REF!</v>
      </c>
      <c r="J46" s="331" t="e">
        <f>'Beneficiaries per 1,000 pop'!Q54</f>
        <v>#REF!</v>
      </c>
      <c r="K46" s="331" t="e">
        <f>'Beneficiaries per 1,000 pop'!T54</f>
        <v>#REF!</v>
      </c>
      <c r="L46" s="331" t="e">
        <f>'Beneficiaries per 1,000 pop'!W54</f>
        <v>#REF!</v>
      </c>
    </row>
    <row r="47" spans="1:12" x14ac:dyDescent="0.25">
      <c r="A47" s="38"/>
      <c r="B47" s="389" t="s">
        <v>391</v>
      </c>
      <c r="C47" s="230" t="e">
        <f>#REF!/#REF!*1000</f>
        <v>#REF!</v>
      </c>
      <c r="D47" s="230" t="e">
        <f>#REF!/#REF!*1000</f>
        <v>#REF!</v>
      </c>
      <c r="E47" s="230" t="e">
        <f>#REF!/#REF!*1000</f>
        <v>#REF!</v>
      </c>
      <c r="F47" s="331" t="e">
        <f>'Beneficiaries per 1,000 pop'!E63</f>
        <v>#REF!</v>
      </c>
      <c r="G47" s="331" t="e">
        <f>'Beneficiaries per 1,000 pop'!H63</f>
        <v>#REF!</v>
      </c>
      <c r="H47" s="331" t="e">
        <f>'Beneficiaries per 1,000 pop'!K63</f>
        <v>#REF!</v>
      </c>
      <c r="I47" s="331" t="e">
        <f>'Beneficiaries per 1,000 pop'!N63</f>
        <v>#REF!</v>
      </c>
      <c r="J47" s="331" t="e">
        <f>'Beneficiaries per 1,000 pop'!Q63</f>
        <v>#REF!</v>
      </c>
      <c r="K47" s="331" t="e">
        <f>'Beneficiaries per 1,000 pop'!T63</f>
        <v>#REF!</v>
      </c>
      <c r="L47" s="331" t="e">
        <f>'Beneficiaries per 1,000 pop'!W63</f>
        <v>#REF!</v>
      </c>
    </row>
    <row r="48" spans="1:12" s="24" customFormat="1" x14ac:dyDescent="0.25">
      <c r="A48" s="38"/>
      <c r="B48" s="389" t="s">
        <v>820</v>
      </c>
      <c r="C48" s="230" t="e">
        <f>#REF!/#REF!*1000</f>
        <v>#REF!</v>
      </c>
      <c r="D48" s="230" t="e">
        <f>#REF!/#REF!*1000</f>
        <v>#REF!</v>
      </c>
      <c r="E48" s="230" t="e">
        <f>#REF!/#REF!*1000</f>
        <v>#REF!</v>
      </c>
      <c r="F48" s="331" t="e">
        <f>'Beneficiaries per 1,000 pop'!E94</f>
        <v>#REF!</v>
      </c>
      <c r="G48" s="331" t="e">
        <f>'Beneficiaries per 1,000 pop'!H94</f>
        <v>#REF!</v>
      </c>
      <c r="H48" s="331" t="e">
        <f>'Beneficiaries per 1,000 pop'!K94</f>
        <v>#REF!</v>
      </c>
      <c r="I48" s="331" t="e">
        <f>'Beneficiaries per 1,000 pop'!N94</f>
        <v>#REF!</v>
      </c>
      <c r="J48" s="331" t="e">
        <f>'Beneficiaries per 1,000 pop'!Q94</f>
        <v>#REF!</v>
      </c>
      <c r="K48" s="331" t="e">
        <f>'Beneficiaries per 1,000 pop'!T94</f>
        <v>#REF!</v>
      </c>
      <c r="L48" s="331" t="e">
        <f>'Beneficiaries per 1,000 pop'!W94</f>
        <v>#REF!</v>
      </c>
    </row>
    <row r="49" spans="1:16" s="24" customFormat="1" x14ac:dyDescent="0.25">
      <c r="A49" s="29"/>
      <c r="B49" s="38" t="s">
        <v>815</v>
      </c>
      <c r="C49" s="230" t="e">
        <f>#REF!/#REF!*1000</f>
        <v>#REF!</v>
      </c>
      <c r="D49" s="230" t="e">
        <f>#REF!/#REF!*1000</f>
        <v>#REF!</v>
      </c>
      <c r="E49" s="230" t="e">
        <f>#REF!/#REF!*1000</f>
        <v>#REF!</v>
      </c>
      <c r="F49" s="331" t="e">
        <f>'Beneficiaries per 1,000 pop'!E85</f>
        <v>#REF!</v>
      </c>
      <c r="G49" s="331" t="e">
        <f>'Beneficiaries per 1,000 pop'!H85</f>
        <v>#REF!</v>
      </c>
      <c r="H49" s="331" t="e">
        <f>'Beneficiaries per 1,000 pop'!K85</f>
        <v>#REF!</v>
      </c>
      <c r="I49" s="331" t="e">
        <f>'Beneficiaries per 1,000 pop'!N85</f>
        <v>#REF!</v>
      </c>
      <c r="J49" s="331" t="e">
        <f>'Beneficiaries per 1,000 pop'!Q85</f>
        <v>#REF!</v>
      </c>
      <c r="K49" s="331" t="e">
        <f>'Beneficiaries per 1,000 pop'!T85</f>
        <v>#REF!</v>
      </c>
      <c r="L49" s="331" t="e">
        <f>'Beneficiaries per 1,000 pop'!W85</f>
        <v>#REF!</v>
      </c>
    </row>
    <row r="50" spans="1:16" x14ac:dyDescent="0.25">
      <c r="A50" s="38"/>
      <c r="B50" s="38" t="s">
        <v>799</v>
      </c>
      <c r="C50" s="230" t="e">
        <f>#REF!/#REF!*1000</f>
        <v>#REF!</v>
      </c>
      <c r="D50" s="230" t="e">
        <f>#REF!/#REF!*1000</f>
        <v>#REF!</v>
      </c>
      <c r="E50" s="230" t="e">
        <f>#REF!/#REF!*1000</f>
        <v>#REF!</v>
      </c>
      <c r="F50" s="331" t="e">
        <f>'Beneficiaries per 1,000 pop'!E52</f>
        <v>#REF!</v>
      </c>
      <c r="G50" s="331" t="e">
        <f>'Beneficiaries per 1,000 pop'!H52</f>
        <v>#REF!</v>
      </c>
      <c r="H50" s="331" t="e">
        <f>'Beneficiaries per 1,000 pop'!K52</f>
        <v>#REF!</v>
      </c>
      <c r="I50" s="331" t="e">
        <f>'Beneficiaries per 1,000 pop'!N52</f>
        <v>#REF!</v>
      </c>
      <c r="J50" s="331" t="e">
        <f>'Beneficiaries per 1,000 pop'!Q52</f>
        <v>#REF!</v>
      </c>
      <c r="K50" s="331" t="e">
        <f>'Beneficiaries per 1,000 pop'!T52</f>
        <v>#REF!</v>
      </c>
      <c r="L50" s="331" t="e">
        <f>'Beneficiaries per 1,000 pop'!W52</f>
        <v>#REF!</v>
      </c>
    </row>
    <row r="51" spans="1:16" x14ac:dyDescent="0.25">
      <c r="A51" s="38"/>
      <c r="B51" s="389" t="s">
        <v>816</v>
      </c>
      <c r="C51" s="230" t="e">
        <f>#REF!/#REF!*1000</f>
        <v>#REF!</v>
      </c>
      <c r="D51" s="230" t="e">
        <f>#REF!/#REF!*1000</f>
        <v>#REF!</v>
      </c>
      <c r="E51" s="230" t="e">
        <f>#REF!/#REF!*1000</f>
        <v>#REF!</v>
      </c>
      <c r="F51" s="331" t="e">
        <f>'Beneficiaries per 1,000 pop'!E86</f>
        <v>#REF!</v>
      </c>
      <c r="G51" s="331" t="e">
        <f>'Beneficiaries per 1,000 pop'!H86</f>
        <v>#REF!</v>
      </c>
      <c r="H51" s="331" t="e">
        <f>'Beneficiaries per 1,000 pop'!K86</f>
        <v>#REF!</v>
      </c>
      <c r="I51" s="331" t="e">
        <f>'Beneficiaries per 1,000 pop'!N86</f>
        <v>#REF!</v>
      </c>
      <c r="J51" s="331" t="e">
        <f>'Beneficiaries per 1,000 pop'!Q86</f>
        <v>#REF!</v>
      </c>
      <c r="K51" s="331" t="e">
        <f>'Beneficiaries per 1,000 pop'!T86</f>
        <v>#REF!</v>
      </c>
      <c r="L51" s="331" t="e">
        <f>'Beneficiaries per 1,000 pop'!W86</f>
        <v>#REF!</v>
      </c>
    </row>
    <row r="52" spans="1:16" x14ac:dyDescent="0.25">
      <c r="A52" s="391"/>
      <c r="B52" s="389" t="s">
        <v>788</v>
      </c>
      <c r="C52" s="230" t="e">
        <f>#REF!/#REF!*1000</f>
        <v>#REF!</v>
      </c>
      <c r="D52" s="230" t="e">
        <f>#REF!/#REF!*1000</f>
        <v>#REF!</v>
      </c>
      <c r="E52" s="230" t="e">
        <f>#REF!/#REF!*1000</f>
        <v>#REF!</v>
      </c>
      <c r="F52" s="331" t="e">
        <f>'Beneficiaries per 1,000 pop'!E28</f>
        <v>#REF!</v>
      </c>
      <c r="G52" s="331" t="e">
        <f>'Beneficiaries per 1,000 pop'!H28</f>
        <v>#REF!</v>
      </c>
      <c r="H52" s="331" t="e">
        <f>'Beneficiaries per 1,000 pop'!K28</f>
        <v>#REF!</v>
      </c>
      <c r="I52" s="331" t="e">
        <f>'Beneficiaries per 1,000 pop'!N28</f>
        <v>#REF!</v>
      </c>
      <c r="J52" s="331" t="e">
        <f>'Beneficiaries per 1,000 pop'!Q28</f>
        <v>#REF!</v>
      </c>
      <c r="K52" s="331" t="e">
        <f>'Beneficiaries per 1,000 pop'!T28</f>
        <v>#REF!</v>
      </c>
      <c r="L52" s="331" t="e">
        <f>'Beneficiaries per 1,000 pop'!W28</f>
        <v>#REF!</v>
      </c>
    </row>
    <row r="53" spans="1:16" x14ac:dyDescent="0.25">
      <c r="A53" s="38"/>
      <c r="B53" s="38" t="s">
        <v>813</v>
      </c>
      <c r="C53" s="230" t="e">
        <f>#REF!/#REF!*1000</f>
        <v>#REF!</v>
      </c>
      <c r="D53" s="230" t="e">
        <f>#REF!/#REF!*1000</f>
        <v>#REF!</v>
      </c>
      <c r="E53" s="230" t="e">
        <f>#REF!/#REF!*1000</f>
        <v>#REF!</v>
      </c>
      <c r="F53" s="331" t="e">
        <f>'Beneficiaries per 1,000 pop'!E83</f>
        <v>#REF!</v>
      </c>
      <c r="G53" s="331" t="e">
        <f>'Beneficiaries per 1,000 pop'!H83</f>
        <v>#REF!</v>
      </c>
      <c r="H53" s="331" t="e">
        <f>'Beneficiaries per 1,000 pop'!K83</f>
        <v>#REF!</v>
      </c>
      <c r="I53" s="331" t="e">
        <f>'Beneficiaries per 1,000 pop'!N83</f>
        <v>#REF!</v>
      </c>
      <c r="J53" s="331" t="e">
        <f>'Beneficiaries per 1,000 pop'!Q83</f>
        <v>#REF!</v>
      </c>
      <c r="K53" s="331" t="e">
        <f>'Beneficiaries per 1,000 pop'!T83</f>
        <v>#REF!</v>
      </c>
      <c r="L53" s="331" t="e">
        <f>'Beneficiaries per 1,000 pop'!W83</f>
        <v>#REF!</v>
      </c>
    </row>
    <row r="54" spans="1:16" x14ac:dyDescent="0.25">
      <c r="A54" s="38"/>
      <c r="B54" s="38" t="s">
        <v>356</v>
      </c>
      <c r="C54" s="230" t="e">
        <f>#REF!/#REF!*1000</f>
        <v>#REF!</v>
      </c>
      <c r="D54" s="230" t="e">
        <f>#REF!/#REF!*1000</f>
        <v>#REF!</v>
      </c>
      <c r="E54" s="230" t="e">
        <f>#REF!/#REF!*1000</f>
        <v>#REF!</v>
      </c>
      <c r="F54" s="331" t="e">
        <f>'Beneficiaries per 1,000 pop'!E99</f>
        <v>#REF!</v>
      </c>
      <c r="G54" s="331" t="e">
        <f>'Beneficiaries per 1,000 pop'!H99</f>
        <v>#REF!</v>
      </c>
      <c r="H54" s="331" t="e">
        <f>'Beneficiaries per 1,000 pop'!K99</f>
        <v>#REF!</v>
      </c>
      <c r="I54" s="331" t="e">
        <f>'Beneficiaries per 1,000 pop'!N99</f>
        <v>#REF!</v>
      </c>
      <c r="J54" s="331" t="e">
        <f>'Beneficiaries per 1,000 pop'!Q99</f>
        <v>#REF!</v>
      </c>
      <c r="K54" s="331" t="e">
        <f>'Beneficiaries per 1,000 pop'!T99</f>
        <v>#REF!</v>
      </c>
      <c r="L54" s="331" t="e">
        <f>'Beneficiaries per 1,000 pop'!W99</f>
        <v>#REF!</v>
      </c>
    </row>
    <row r="55" spans="1:16" x14ac:dyDescent="0.25">
      <c r="A55" s="38"/>
      <c r="B55" s="38" t="s">
        <v>326</v>
      </c>
      <c r="C55" s="230" t="e">
        <f>#REF!/#REF!*1000</f>
        <v>#REF!</v>
      </c>
      <c r="D55" s="230" t="e">
        <f>#REF!/#REF!*1000</f>
        <v>#REF!</v>
      </c>
      <c r="E55" s="230" t="e">
        <f>#REF!/#REF!*1000</f>
        <v>#REF!</v>
      </c>
      <c r="F55" s="331" t="e">
        <f>'Beneficiaries per 1,000 pop'!E38</f>
        <v>#REF!</v>
      </c>
      <c r="G55" s="331" t="e">
        <f>'Beneficiaries per 1,000 pop'!H38</f>
        <v>#REF!</v>
      </c>
      <c r="H55" s="331" t="e">
        <f>'Beneficiaries per 1,000 pop'!K38</f>
        <v>#REF!</v>
      </c>
      <c r="I55" s="331" t="e">
        <f>'Beneficiaries per 1,000 pop'!N38</f>
        <v>#REF!</v>
      </c>
      <c r="J55" s="331" t="e">
        <f>'Beneficiaries per 1,000 pop'!Q38</f>
        <v>#REF!</v>
      </c>
      <c r="K55" s="331" t="e">
        <f>'Beneficiaries per 1,000 pop'!T38</f>
        <v>#REF!</v>
      </c>
      <c r="L55" s="331" t="e">
        <f>'Beneficiaries per 1,000 pop'!W38</f>
        <v>#REF!</v>
      </c>
    </row>
    <row r="56" spans="1:16" s="24" customFormat="1" x14ac:dyDescent="0.25">
      <c r="A56" s="374"/>
      <c r="B56" s="38" t="s">
        <v>806</v>
      </c>
      <c r="C56" s="230" t="e">
        <f>#REF!/#REF!*1000</f>
        <v>#REF!</v>
      </c>
      <c r="D56" s="230" t="e">
        <f>#REF!/#REF!*1000</f>
        <v>#REF!</v>
      </c>
      <c r="E56" s="230" t="e">
        <f>#REF!/#REF!*1000</f>
        <v>#REF!</v>
      </c>
      <c r="F56" s="331" t="e">
        <f>'Beneficiaries per 1,000 pop'!E64</f>
        <v>#REF!</v>
      </c>
      <c r="G56" s="331" t="e">
        <f>'Beneficiaries per 1,000 pop'!H64</f>
        <v>#REF!</v>
      </c>
      <c r="H56" s="331" t="e">
        <f>'Beneficiaries per 1,000 pop'!K64</f>
        <v>#REF!</v>
      </c>
      <c r="I56" s="331" t="e">
        <f>'Beneficiaries per 1,000 pop'!N64</f>
        <v>#REF!</v>
      </c>
      <c r="J56" s="331" t="e">
        <f>'Beneficiaries per 1,000 pop'!Q64</f>
        <v>#REF!</v>
      </c>
      <c r="K56" s="331" t="e">
        <f>'Beneficiaries per 1,000 pop'!T64</f>
        <v>#REF!</v>
      </c>
      <c r="L56" s="331" t="e">
        <f>'Beneficiaries per 1,000 pop'!W64</f>
        <v>#REF!</v>
      </c>
    </row>
    <row r="57" spans="1:16" x14ac:dyDescent="0.25">
      <c r="A57" s="391"/>
      <c r="B57" s="38" t="s">
        <v>329</v>
      </c>
      <c r="C57" s="230" t="e">
        <f>#REF!/#REF!*1000</f>
        <v>#REF!</v>
      </c>
      <c r="D57" s="230" t="e">
        <f>#REF!/#REF!*1000</f>
        <v>#REF!</v>
      </c>
      <c r="E57" s="230" t="e">
        <f>#REF!/#REF!*1000</f>
        <v>#REF!</v>
      </c>
      <c r="F57" s="331" t="e">
        <f>'Beneficiaries per 1,000 pop'!E42</f>
        <v>#REF!</v>
      </c>
      <c r="G57" s="331" t="e">
        <f>'Beneficiaries per 1,000 pop'!H42</f>
        <v>#REF!</v>
      </c>
      <c r="H57" s="331" t="e">
        <f>'Beneficiaries per 1,000 pop'!K42</f>
        <v>#REF!</v>
      </c>
      <c r="I57" s="331" t="e">
        <f>'Beneficiaries per 1,000 pop'!N42</f>
        <v>#REF!</v>
      </c>
      <c r="J57" s="331" t="e">
        <f>'Beneficiaries per 1,000 pop'!Q42</f>
        <v>#REF!</v>
      </c>
      <c r="K57" s="331" t="e">
        <f>'Beneficiaries per 1,000 pop'!T42</f>
        <v>#REF!</v>
      </c>
      <c r="L57" s="331" t="e">
        <f>'Beneficiaries per 1,000 pop'!W42</f>
        <v>#REF!</v>
      </c>
    </row>
    <row r="58" spans="1:16" x14ac:dyDescent="0.25">
      <c r="A58" s="391"/>
      <c r="B58" s="38" t="s">
        <v>387</v>
      </c>
      <c r="C58" s="230" t="e">
        <f>#REF!/#REF!*1000</f>
        <v>#REF!</v>
      </c>
      <c r="D58" s="230" t="e">
        <f>#REF!/#REF!*1000</f>
        <v>#REF!</v>
      </c>
      <c r="E58" s="230" t="e">
        <f>#REF!/#REF!*1000</f>
        <v>#REF!</v>
      </c>
      <c r="F58" s="331" t="e">
        <f>'Beneficiaries per 1,000 pop'!E48</f>
        <v>#REF!</v>
      </c>
      <c r="G58" s="331" t="e">
        <f>'Beneficiaries per 1,000 pop'!H48</f>
        <v>#REF!</v>
      </c>
      <c r="H58" s="331" t="e">
        <f>'Beneficiaries per 1,000 pop'!K48</f>
        <v>#REF!</v>
      </c>
      <c r="I58" s="331" t="e">
        <f>'Beneficiaries per 1,000 pop'!N48</f>
        <v>#REF!</v>
      </c>
      <c r="J58" s="331" t="e">
        <f>'Beneficiaries per 1,000 pop'!Q48</f>
        <v>#REF!</v>
      </c>
      <c r="K58" s="331" t="e">
        <f>'Beneficiaries per 1,000 pop'!T48</f>
        <v>#REF!</v>
      </c>
      <c r="L58" s="331" t="e">
        <f>'Beneficiaries per 1,000 pop'!W48</f>
        <v>#REF!</v>
      </c>
    </row>
    <row r="59" spans="1:16" x14ac:dyDescent="0.25">
      <c r="A59" s="33" t="s">
        <v>320</v>
      </c>
      <c r="B59" s="89"/>
      <c r="C59" s="230" t="e">
        <f>#REF!/#REF!*1000</f>
        <v>#REF!</v>
      </c>
      <c r="D59" s="230" t="e">
        <f>#REF!/#REF!*1000</f>
        <v>#REF!</v>
      </c>
      <c r="E59" s="230" t="e">
        <f>#REF!/#REF!*1000</f>
        <v>#REF!</v>
      </c>
      <c r="F59" s="599" t="e">
        <f>'Beneficiaries per 1,000 pop'!E30</f>
        <v>#REF!</v>
      </c>
      <c r="G59" s="599" t="e">
        <f>'Beneficiaries per 1,000 pop'!H30</f>
        <v>#REF!</v>
      </c>
      <c r="H59" s="599" t="e">
        <f>'Beneficiaries per 1,000 pop'!K30</f>
        <v>#REF!</v>
      </c>
      <c r="I59" s="599" t="e">
        <f>'Beneficiaries per 1,000 pop'!N30</f>
        <v>#REF!</v>
      </c>
      <c r="J59" s="599" t="e">
        <f>'Beneficiaries per 1,000 pop'!Q30</f>
        <v>#REF!</v>
      </c>
      <c r="K59" s="599" t="e">
        <f>'Beneficiaries per 1,000 pop'!T30</f>
        <v>#REF!</v>
      </c>
      <c r="L59" s="599" t="e">
        <f>'Beneficiaries per 1,000 pop'!W30</f>
        <v>#REF!</v>
      </c>
    </row>
    <row r="60" spans="1:16" x14ac:dyDescent="0.25">
      <c r="A60" s="390"/>
      <c r="B60" s="30" t="s">
        <v>829</v>
      </c>
      <c r="C60" s="230" t="e">
        <f>#REF!/#REF!*1000</f>
        <v>#REF!</v>
      </c>
      <c r="D60" s="230" t="e">
        <f>#REF!/#REF!*1000</f>
        <v>#REF!</v>
      </c>
      <c r="E60" s="230" t="e">
        <f>#REF!/#REF!*1000</f>
        <v>#REF!</v>
      </c>
      <c r="F60" s="331" t="e">
        <f>'Beneficiaries per 1,000 pop'!E65</f>
        <v>#REF!</v>
      </c>
      <c r="G60" s="331" t="e">
        <f>'Beneficiaries per 1,000 pop'!H65</f>
        <v>#REF!</v>
      </c>
      <c r="H60" s="331" t="e">
        <f>'Beneficiaries per 1,000 pop'!K65</f>
        <v>#REF!</v>
      </c>
      <c r="I60" s="331" t="e">
        <f>'Beneficiaries per 1,000 pop'!N65</f>
        <v>#REF!</v>
      </c>
      <c r="J60" s="331" t="e">
        <f>'Beneficiaries per 1,000 pop'!Q65</f>
        <v>#REF!</v>
      </c>
      <c r="K60" s="331" t="e">
        <f>'Beneficiaries per 1,000 pop'!T65</f>
        <v>#REF!</v>
      </c>
      <c r="L60" s="331" t="e">
        <f>'Beneficiaries per 1,000 pop'!W65</f>
        <v>#REF!</v>
      </c>
    </row>
    <row r="61" spans="1:16" x14ac:dyDescent="0.25">
      <c r="A61" s="391"/>
      <c r="B61" s="38" t="s">
        <v>810</v>
      </c>
      <c r="C61" s="230" t="e">
        <f>#REF!/#REF!*1000</f>
        <v>#REF!</v>
      </c>
      <c r="D61" s="230" t="e">
        <f>#REF!/#REF!*1000</f>
        <v>#REF!</v>
      </c>
      <c r="E61" s="230" t="e">
        <f>#REF!/#REF!*1000</f>
        <v>#REF!</v>
      </c>
      <c r="F61" s="331" t="e">
        <f>'Beneficiaries per 1,000 pop'!E69</f>
        <v>#REF!</v>
      </c>
      <c r="G61" s="331" t="e">
        <f>'Beneficiaries per 1,000 pop'!H69</f>
        <v>#REF!</v>
      </c>
      <c r="H61" s="331" t="e">
        <f>'Beneficiaries per 1,000 pop'!K69</f>
        <v>#REF!</v>
      </c>
      <c r="I61" s="331" t="e">
        <f>'Beneficiaries per 1,000 pop'!N69</f>
        <v>#REF!</v>
      </c>
      <c r="J61" s="331" t="e">
        <f>'Beneficiaries per 1,000 pop'!Q69</f>
        <v>#REF!</v>
      </c>
      <c r="K61" s="331" t="e">
        <f>'Beneficiaries per 1,000 pop'!T69</f>
        <v>#REF!</v>
      </c>
      <c r="L61" s="331" t="e">
        <f>'Beneficiaries per 1,000 pop'!W69</f>
        <v>#REF!</v>
      </c>
      <c r="P61" t="e">
        <f>F13/F61</f>
        <v>#REF!</v>
      </c>
    </row>
    <row r="62" spans="1:16" s="24" customFormat="1" x14ac:dyDescent="0.25">
      <c r="A62" s="38"/>
      <c r="B62" s="463" t="s">
        <v>348</v>
      </c>
      <c r="C62" s="230" t="e">
        <f>#REF!/#REF!*1000</f>
        <v>#REF!</v>
      </c>
      <c r="D62" s="230" t="e">
        <f>#REF!/#REF!*1000</f>
        <v>#REF!</v>
      </c>
      <c r="E62" s="230" t="e">
        <f>#REF!/#REF!*1000</f>
        <v>#REF!</v>
      </c>
      <c r="F62" s="331" t="e">
        <f>'Beneficiaries per 1,000 pop'!E87</f>
        <v>#REF!</v>
      </c>
      <c r="G62" s="331" t="e">
        <f>'Beneficiaries per 1,000 pop'!H87</f>
        <v>#REF!</v>
      </c>
      <c r="H62" s="331" t="e">
        <f>'Beneficiaries per 1,000 pop'!K87</f>
        <v>#REF!</v>
      </c>
      <c r="I62" s="331" t="e">
        <f>'Beneficiaries per 1,000 pop'!N87</f>
        <v>#REF!</v>
      </c>
      <c r="J62" s="331" t="e">
        <f>'Beneficiaries per 1,000 pop'!Q87</f>
        <v>#REF!</v>
      </c>
      <c r="K62" s="331" t="e">
        <f>'Beneficiaries per 1,000 pop'!T87</f>
        <v>#REF!</v>
      </c>
      <c r="L62" s="331" t="e">
        <f>'Beneficiaries per 1,000 pop'!W87</f>
        <v>#REF!</v>
      </c>
    </row>
    <row r="63" spans="1:16" x14ac:dyDescent="0.25">
      <c r="A63" s="379"/>
      <c r="B63" s="662" t="s">
        <v>404</v>
      </c>
      <c r="C63" s="230" t="e">
        <f>#REF!/#REF!*1000</f>
        <v>#REF!</v>
      </c>
      <c r="D63" s="230" t="e">
        <f>#REF!/#REF!*1000</f>
        <v>#REF!</v>
      </c>
      <c r="E63" s="230" t="e">
        <f>#REF!/#REF!*1000</f>
        <v>#REF!</v>
      </c>
      <c r="F63" s="331" t="e">
        <f>'Beneficiaries per 1,000 pop'!E53</f>
        <v>#REF!</v>
      </c>
      <c r="G63" s="331" t="e">
        <f>'Beneficiaries per 1,000 pop'!H53</f>
        <v>#REF!</v>
      </c>
      <c r="H63" s="331" t="e">
        <f>'Beneficiaries per 1,000 pop'!K53</f>
        <v>#REF!</v>
      </c>
      <c r="I63" s="331" t="e">
        <f>'Beneficiaries per 1,000 pop'!N53</f>
        <v>#REF!</v>
      </c>
      <c r="J63" s="331" t="e">
        <f>'Beneficiaries per 1,000 pop'!Q53</f>
        <v>#REF!</v>
      </c>
      <c r="K63" s="331" t="e">
        <f>'Beneficiaries per 1,000 pop'!T53</f>
        <v>#REF!</v>
      </c>
      <c r="L63" s="331" t="e">
        <f>'Beneficiaries per 1,000 pop'!W53</f>
        <v>#REF!</v>
      </c>
    </row>
    <row r="64" spans="1:16" x14ac:dyDescent="0.25">
      <c r="A64" s="38"/>
      <c r="B64" s="111" t="s">
        <v>338</v>
      </c>
      <c r="C64" s="230" t="e">
        <f>#REF!/#REF!*1000</f>
        <v>#REF!</v>
      </c>
      <c r="D64" s="230" t="e">
        <f>#REF!/#REF!*1000</f>
        <v>#REF!</v>
      </c>
      <c r="E64" s="230" t="e">
        <f>#REF!/#REF!*1000</f>
        <v>#REF!</v>
      </c>
      <c r="F64" s="331" t="e">
        <f>'Beneficiaries per 1,000 pop'!E67</f>
        <v>#REF!</v>
      </c>
      <c r="G64" s="331" t="e">
        <f>'Beneficiaries per 1,000 pop'!H67</f>
        <v>#REF!</v>
      </c>
      <c r="H64" s="331" t="e">
        <f>'Beneficiaries per 1,000 pop'!K67</f>
        <v>#REF!</v>
      </c>
      <c r="I64" s="331" t="e">
        <f>'Beneficiaries per 1,000 pop'!N67</f>
        <v>#REF!</v>
      </c>
      <c r="J64" s="331" t="e">
        <f>'Beneficiaries per 1,000 pop'!Q67</f>
        <v>#REF!</v>
      </c>
      <c r="K64" s="331" t="e">
        <f>'Beneficiaries per 1,000 pop'!T67</f>
        <v>#REF!</v>
      </c>
      <c r="L64" s="331" t="e">
        <f>'Beneficiaries per 1,000 pop'!W67</f>
        <v>#REF!</v>
      </c>
    </row>
    <row r="65" spans="1:12" x14ac:dyDescent="0.25">
      <c r="A65" s="33" t="s">
        <v>344</v>
      </c>
      <c r="B65" s="89"/>
      <c r="C65" s="230" t="e">
        <f>#REF!/#REF!*1000</f>
        <v>#REF!</v>
      </c>
      <c r="D65" s="230" t="e">
        <f>#REF!/#REF!*1000</f>
        <v>#REF!</v>
      </c>
      <c r="E65" s="230" t="e">
        <f>#REF!/#REF!*1000</f>
        <v>#REF!</v>
      </c>
      <c r="F65" s="599" t="e">
        <f>'Beneficiaries per 1,000 pop'!E81</f>
        <v>#REF!</v>
      </c>
      <c r="G65" s="599" t="e">
        <f>'Beneficiaries per 1,000 pop'!H81</f>
        <v>#REF!</v>
      </c>
      <c r="H65" s="599" t="e">
        <f>'Beneficiaries per 1,000 pop'!K81</f>
        <v>#REF!</v>
      </c>
      <c r="I65" s="599" t="e">
        <f>'Beneficiaries per 1,000 pop'!N81</f>
        <v>#REF!</v>
      </c>
      <c r="J65" s="599" t="e">
        <f>'Beneficiaries per 1,000 pop'!Q81</f>
        <v>#REF!</v>
      </c>
      <c r="K65" s="599" t="e">
        <f>'Beneficiaries per 1,000 pop'!T81</f>
        <v>#REF!</v>
      </c>
      <c r="L65" s="599" t="e">
        <f>'Beneficiaries per 1,000 pop'!W81</f>
        <v>#REF!</v>
      </c>
    </row>
    <row r="66" spans="1:12" x14ac:dyDescent="0.25">
      <c r="A66" s="379"/>
      <c r="B66" s="89" t="s">
        <v>814</v>
      </c>
      <c r="C66" s="230" t="e">
        <f>#REF!/#REF!*1000</f>
        <v>#REF!</v>
      </c>
      <c r="D66" s="230" t="e">
        <f>#REF!/#REF!*1000</f>
        <v>#REF!</v>
      </c>
      <c r="E66" s="230" t="e">
        <f>#REF!/#REF!*1000</f>
        <v>#REF!</v>
      </c>
      <c r="F66" s="331" t="e">
        <f>'Beneficiaries per 1,000 pop'!E84</f>
        <v>#REF!</v>
      </c>
      <c r="G66" s="331" t="e">
        <f>'Beneficiaries per 1,000 pop'!H84</f>
        <v>#REF!</v>
      </c>
      <c r="H66" s="331" t="e">
        <f>'Beneficiaries per 1,000 pop'!K84</f>
        <v>#REF!</v>
      </c>
      <c r="I66" s="331" t="e">
        <f>'Beneficiaries per 1,000 pop'!N84</f>
        <v>#REF!</v>
      </c>
      <c r="J66" s="331" t="e">
        <f>'Beneficiaries per 1,000 pop'!Q84</f>
        <v>#REF!</v>
      </c>
      <c r="K66" s="331" t="e">
        <f>'Beneficiaries per 1,000 pop'!T84</f>
        <v>#REF!</v>
      </c>
      <c r="L66" s="331" t="e">
        <f>'Beneficiaries per 1,000 pop'!W84</f>
        <v>#REF!</v>
      </c>
    </row>
    <row r="67" spans="1:12" x14ac:dyDescent="0.25">
      <c r="B67" s="111" t="s">
        <v>827</v>
      </c>
      <c r="C67" s="331" t="e">
        <f>#REF!/#REF!*1000</f>
        <v>#REF!</v>
      </c>
      <c r="D67" s="331" t="e">
        <f>#REF!/#REF!*1000</f>
        <v>#REF!</v>
      </c>
      <c r="E67" s="331" t="e">
        <f>#REF!/#REF!*1000</f>
        <v>#REF!</v>
      </c>
      <c r="F67" s="331" t="e">
        <f>'Beneficiaries per 1,000 pop'!E105</f>
        <v>#REF!</v>
      </c>
      <c r="G67" s="331" t="e">
        <f>'Beneficiaries per 1,000 pop'!H105</f>
        <v>#REF!</v>
      </c>
      <c r="H67" s="331" t="e">
        <f>'Beneficiaries per 1,000 pop'!K105</f>
        <v>#REF!</v>
      </c>
      <c r="I67" s="331" t="e">
        <f>'Beneficiaries per 1,000 pop'!N105</f>
        <v>#REF!</v>
      </c>
      <c r="J67" s="331" t="e">
        <f>'Beneficiaries per 1,000 pop'!Q105</f>
        <v>#REF!</v>
      </c>
      <c r="K67" s="331" t="e">
        <f>'Beneficiaries per 1,000 pop'!T105</f>
        <v>#REF!</v>
      </c>
      <c r="L67" s="331" t="e">
        <f>'Beneficiaries per 1,000 pop'!W105</f>
        <v>#REF!</v>
      </c>
    </row>
    <row r="68" spans="1:12" x14ac:dyDescent="0.25">
      <c r="A68" s="391"/>
      <c r="B68" s="111" t="s">
        <v>410</v>
      </c>
      <c r="C68" s="230" t="e">
        <f>#REF!/#REF!*1000</f>
        <v>#REF!</v>
      </c>
      <c r="D68" s="230" t="e">
        <f>#REF!/#REF!*1000</f>
        <v>#REF!</v>
      </c>
      <c r="E68" s="230" t="e">
        <f>#REF!/#REF!*1000</f>
        <v>#REF!</v>
      </c>
      <c r="F68" s="331" t="e">
        <f>'Beneficiaries per 1,000 pop'!E43</f>
        <v>#REF!</v>
      </c>
      <c r="G68" s="331" t="e">
        <f>'Beneficiaries per 1,000 pop'!H43</f>
        <v>#REF!</v>
      </c>
      <c r="H68" s="331" t="e">
        <f>'Beneficiaries per 1,000 pop'!K43</f>
        <v>#REF!</v>
      </c>
      <c r="I68" s="331" t="e">
        <f>'Beneficiaries per 1,000 pop'!N43</f>
        <v>#REF!</v>
      </c>
      <c r="J68" s="331" t="e">
        <f>'Beneficiaries per 1,000 pop'!Q43</f>
        <v>#REF!</v>
      </c>
      <c r="K68" s="331" t="e">
        <f>'Beneficiaries per 1,000 pop'!T43</f>
        <v>#REF!</v>
      </c>
      <c r="L68" s="331" t="e">
        <f>'Beneficiaries per 1,000 pop'!W43</f>
        <v>#REF!</v>
      </c>
    </row>
    <row r="69" spans="1:12" x14ac:dyDescent="0.25">
      <c r="A69" s="38"/>
      <c r="B69" s="463" t="s">
        <v>411</v>
      </c>
      <c r="C69" s="230" t="e">
        <f>#REF!/#REF!*1000</f>
        <v>#REF!</v>
      </c>
      <c r="D69" s="230" t="e">
        <f>#REF!/#REF!*1000</f>
        <v>#REF!</v>
      </c>
      <c r="E69" s="230" t="e">
        <f>#REF!/#REF!*1000</f>
        <v>#REF!</v>
      </c>
      <c r="F69" s="331" t="e">
        <f>'Beneficiaries per 1,000 pop'!E44</f>
        <v>#REF!</v>
      </c>
      <c r="G69" s="331" t="e">
        <f>'Beneficiaries per 1,000 pop'!H44</f>
        <v>#REF!</v>
      </c>
      <c r="H69" s="331" t="e">
        <f>'Beneficiaries per 1,000 pop'!K44</f>
        <v>#REF!</v>
      </c>
      <c r="I69" s="331" t="e">
        <f>'Beneficiaries per 1,000 pop'!N44</f>
        <v>#REF!</v>
      </c>
      <c r="J69" s="331" t="e">
        <f>'Beneficiaries per 1,000 pop'!Q44</f>
        <v>#REF!</v>
      </c>
      <c r="K69" s="331" t="e">
        <f>'Beneficiaries per 1,000 pop'!T44</f>
        <v>#REF!</v>
      </c>
      <c r="L69" s="331" t="e">
        <f>'Beneficiaries per 1,000 pop'!W44</f>
        <v>#REF!</v>
      </c>
    </row>
    <row r="70" spans="1:12" x14ac:dyDescent="0.25">
      <c r="A70" s="390"/>
      <c r="B70" s="89" t="s">
        <v>325</v>
      </c>
      <c r="C70" s="230" t="e">
        <f>#REF!/#REF!*1000</f>
        <v>#REF!</v>
      </c>
      <c r="D70" s="230" t="e">
        <f>#REF!/#REF!*1000</f>
        <v>#REF!</v>
      </c>
      <c r="E70" s="230" t="e">
        <f>#REF!/#REF!*1000</f>
        <v>#REF!</v>
      </c>
      <c r="F70" s="331" t="e">
        <f>'Beneficiaries per 1,000 pop'!E37</f>
        <v>#REF!</v>
      </c>
      <c r="G70" s="331" t="e">
        <f>'Beneficiaries per 1,000 pop'!H37</f>
        <v>#REF!</v>
      </c>
      <c r="H70" s="331" t="e">
        <f>'Beneficiaries per 1,000 pop'!K37</f>
        <v>#REF!</v>
      </c>
      <c r="I70" s="331" t="e">
        <f>'Beneficiaries per 1,000 pop'!N37</f>
        <v>#REF!</v>
      </c>
      <c r="J70" s="331" t="e">
        <f>'Beneficiaries per 1,000 pop'!Q37</f>
        <v>#REF!</v>
      </c>
      <c r="K70" s="331" t="e">
        <f>'Beneficiaries per 1,000 pop'!T37</f>
        <v>#REF!</v>
      </c>
      <c r="L70" s="331" t="e">
        <f>'Beneficiaries per 1,000 pop'!W37</f>
        <v>#REF!</v>
      </c>
    </row>
    <row r="71" spans="1:12" x14ac:dyDescent="0.25">
      <c r="A71" s="391"/>
      <c r="B71" s="111" t="s">
        <v>789</v>
      </c>
      <c r="C71" s="230" t="e">
        <f>#REF!/#REF!*1000</f>
        <v>#REF!</v>
      </c>
      <c r="D71" s="230" t="e">
        <f>#REF!/#REF!*1000</f>
        <v>#REF!</v>
      </c>
      <c r="E71" s="230" t="e">
        <f>#REF!/#REF!*1000</f>
        <v>#REF!</v>
      </c>
      <c r="F71" s="331" t="e">
        <f>'Beneficiaries per 1,000 pop'!E33</f>
        <v>#REF!</v>
      </c>
      <c r="G71" s="331" t="e">
        <f>'Beneficiaries per 1,000 pop'!H33</f>
        <v>#REF!</v>
      </c>
      <c r="H71" s="331" t="e">
        <f>'Beneficiaries per 1,000 pop'!K33</f>
        <v>#REF!</v>
      </c>
      <c r="I71" s="331" t="e">
        <f>'Beneficiaries per 1,000 pop'!N33</f>
        <v>#REF!</v>
      </c>
      <c r="J71" s="331" t="e">
        <f>'Beneficiaries per 1,000 pop'!Q33</f>
        <v>#REF!</v>
      </c>
      <c r="K71" s="331" t="e">
        <f>'Beneficiaries per 1,000 pop'!T33</f>
        <v>#REF!</v>
      </c>
      <c r="L71" s="331" t="e">
        <f>'Beneficiaries per 1,000 pop'!W33</f>
        <v>#REF!</v>
      </c>
    </row>
    <row r="72" spans="1:12" x14ac:dyDescent="0.25">
      <c r="A72" s="38"/>
      <c r="B72" s="463" t="s">
        <v>822</v>
      </c>
      <c r="C72" s="230" t="e">
        <f>#REF!/#REF!*1000</f>
        <v>#REF!</v>
      </c>
      <c r="D72" s="230" t="e">
        <f>#REF!/#REF!*1000</f>
        <v>#REF!</v>
      </c>
      <c r="E72" s="230" t="e">
        <f>#REF!/#REF!*1000</f>
        <v>#REF!</v>
      </c>
      <c r="F72" s="331" t="e">
        <f>'Beneficiaries per 1,000 pop'!E96</f>
        <v>#REF!</v>
      </c>
      <c r="G72" s="331" t="e">
        <f>'Beneficiaries per 1,000 pop'!H96</f>
        <v>#REF!</v>
      </c>
      <c r="H72" s="331" t="e">
        <f>'Beneficiaries per 1,000 pop'!K96</f>
        <v>#REF!</v>
      </c>
      <c r="I72" s="331" t="e">
        <f>'Beneficiaries per 1,000 pop'!N96</f>
        <v>#REF!</v>
      </c>
      <c r="J72" s="331" t="e">
        <f>'Beneficiaries per 1,000 pop'!Q96</f>
        <v>#REF!</v>
      </c>
      <c r="K72" s="331" t="e">
        <f>'Beneficiaries per 1,000 pop'!T96</f>
        <v>#REF!</v>
      </c>
      <c r="L72" s="331" t="e">
        <f>'Beneficiaries per 1,000 pop'!W96</f>
        <v>#REF!</v>
      </c>
    </row>
    <row r="73" spans="1:12" x14ac:dyDescent="0.25">
      <c r="A73" s="38"/>
      <c r="B73" s="111" t="s">
        <v>818</v>
      </c>
      <c r="C73" s="230" t="e">
        <f>#REF!/#REF!*1000</f>
        <v>#REF!</v>
      </c>
      <c r="D73" s="230" t="e">
        <f>#REF!/#REF!*1000</f>
        <v>#REF!</v>
      </c>
      <c r="E73" s="230" t="e">
        <f>#REF!/#REF!*1000</f>
        <v>#REF!</v>
      </c>
      <c r="F73" s="331" t="e">
        <f>'Beneficiaries per 1,000 pop'!E88</f>
        <v>#REF!</v>
      </c>
      <c r="G73" s="331" t="e">
        <f>'Beneficiaries per 1,000 pop'!H88</f>
        <v>#REF!</v>
      </c>
      <c r="H73" s="331" t="e">
        <f>'Beneficiaries per 1,000 pop'!K88</f>
        <v>#REF!</v>
      </c>
      <c r="I73" s="331" t="e">
        <f>'Beneficiaries per 1,000 pop'!N88</f>
        <v>#REF!</v>
      </c>
      <c r="J73" s="331" t="e">
        <f>'Beneficiaries per 1,000 pop'!Q88</f>
        <v>#REF!</v>
      </c>
      <c r="K73" s="331" t="e">
        <f>'Beneficiaries per 1,000 pop'!T88</f>
        <v>#REF!</v>
      </c>
      <c r="L73" s="331" t="e">
        <f>'Beneficiaries per 1,000 pop'!W88</f>
        <v>#REF!</v>
      </c>
    </row>
    <row r="74" spans="1:12" x14ac:dyDescent="0.25">
      <c r="A74" s="391"/>
      <c r="B74" s="111" t="s">
        <v>792</v>
      </c>
      <c r="C74" s="230" t="e">
        <f>#REF!/#REF!*1000</f>
        <v>#REF!</v>
      </c>
      <c r="D74" s="230" t="e">
        <f>#REF!/#REF!*1000</f>
        <v>#REF!</v>
      </c>
      <c r="E74" s="230" t="e">
        <f>#REF!/#REF!*1000</f>
        <v>#REF!</v>
      </c>
      <c r="F74" s="331" t="e">
        <f>'Beneficiaries per 1,000 pop'!E36</f>
        <v>#REF!</v>
      </c>
      <c r="G74" s="331" t="e">
        <f>'Beneficiaries per 1,000 pop'!H36</f>
        <v>#REF!</v>
      </c>
      <c r="H74" s="331" t="e">
        <f>'Beneficiaries per 1,000 pop'!K36</f>
        <v>#REF!</v>
      </c>
      <c r="I74" s="331" t="e">
        <f>'Beneficiaries per 1,000 pop'!N36</f>
        <v>#REF!</v>
      </c>
      <c r="J74" s="331" t="e">
        <f>'Beneficiaries per 1,000 pop'!Q36</f>
        <v>#REF!</v>
      </c>
      <c r="K74" s="331" t="e">
        <f>'Beneficiaries per 1,000 pop'!T36</f>
        <v>#REF!</v>
      </c>
      <c r="L74" s="331" t="e">
        <f>'Beneficiaries per 1,000 pop'!W36</f>
        <v>#REF!</v>
      </c>
    </row>
    <row r="75" spans="1:12" x14ac:dyDescent="0.25">
      <c r="A75" s="38"/>
      <c r="B75" s="111" t="s">
        <v>831</v>
      </c>
      <c r="C75" s="230" t="e">
        <f>#REF!/#REF!*1000</f>
        <v>#REF!</v>
      </c>
      <c r="D75" s="230" t="e">
        <f>#REF!/#REF!*1000</f>
        <v>#REF!</v>
      </c>
      <c r="E75" s="230" t="e">
        <f>#REF!/#REF!*1000</f>
        <v>#REF!</v>
      </c>
      <c r="F75" s="331" t="e">
        <f>'Beneficiaries per 1,000 pop'!E40</f>
        <v>#REF!</v>
      </c>
      <c r="G75" s="331" t="e">
        <f>'Beneficiaries per 1,000 pop'!H40</f>
        <v>#REF!</v>
      </c>
      <c r="H75" s="331" t="e">
        <f>'Beneficiaries per 1,000 pop'!K40</f>
        <v>#REF!</v>
      </c>
      <c r="I75" s="331" t="e">
        <f>'Beneficiaries per 1,000 pop'!N40</f>
        <v>#REF!</v>
      </c>
      <c r="J75" s="331" t="e">
        <f>'Beneficiaries per 1,000 pop'!Q40</f>
        <v>#REF!</v>
      </c>
      <c r="K75" s="331" t="e">
        <f>'Beneficiaries per 1,000 pop'!T40</f>
        <v>#REF!</v>
      </c>
      <c r="L75" s="331" t="e">
        <f>'Beneficiaries per 1,000 pop'!W40</f>
        <v>#REF!</v>
      </c>
    </row>
    <row r="76" spans="1:12" x14ac:dyDescent="0.25">
      <c r="A76" s="29"/>
      <c r="B76" s="111" t="s">
        <v>794</v>
      </c>
      <c r="C76" s="230" t="e">
        <f>#REF!/#REF!*1000</f>
        <v>#REF!</v>
      </c>
      <c r="D76" s="230" t="e">
        <f>#REF!/#REF!*1000</f>
        <v>#REF!</v>
      </c>
      <c r="E76" s="230" t="e">
        <f>#REF!/#REF!*1000</f>
        <v>#REF!</v>
      </c>
      <c r="F76" s="331" t="e">
        <f>'Beneficiaries per 1,000 pop'!E41</f>
        <v>#REF!</v>
      </c>
      <c r="G76" s="331" t="e">
        <f>'Beneficiaries per 1,000 pop'!H41</f>
        <v>#REF!</v>
      </c>
      <c r="H76" s="331" t="e">
        <f>'Beneficiaries per 1,000 pop'!K41</f>
        <v>#REF!</v>
      </c>
      <c r="I76" s="331" t="e">
        <f>'Beneficiaries per 1,000 pop'!N41</f>
        <v>#REF!</v>
      </c>
      <c r="J76" s="331" t="e">
        <f>'Beneficiaries per 1,000 pop'!Q41</f>
        <v>#REF!</v>
      </c>
      <c r="K76" s="331" t="e">
        <f>'Beneficiaries per 1,000 pop'!T41</f>
        <v>#REF!</v>
      </c>
      <c r="L76" s="331" t="e">
        <f>'Beneficiaries per 1,000 pop'!W41</f>
        <v>#REF!</v>
      </c>
    </row>
    <row r="77" spans="1:12" x14ac:dyDescent="0.25">
      <c r="A77" s="63"/>
      <c r="B77" s="103"/>
      <c r="C77" s="29"/>
      <c r="D77" s="29"/>
      <c r="E77" s="29"/>
      <c r="F77" s="331"/>
      <c r="G77" s="331"/>
      <c r="I77" s="331"/>
      <c r="J77" s="331"/>
    </row>
    <row r="78" spans="1:12" x14ac:dyDescent="0.25">
      <c r="A78" s="390"/>
      <c r="B78" s="111"/>
      <c r="C78" s="38"/>
      <c r="D78" s="38"/>
      <c r="E78" s="38"/>
      <c r="F78" s="331"/>
      <c r="G78" s="331"/>
      <c r="I78" s="331"/>
      <c r="J78" s="331"/>
    </row>
    <row r="79" spans="1:12" x14ac:dyDescent="0.25">
      <c r="A79" s="391"/>
      <c r="B79" s="111"/>
      <c r="C79" s="38"/>
      <c r="D79" s="38"/>
      <c r="E79" s="38"/>
      <c r="F79" s="331"/>
      <c r="G79" s="331"/>
      <c r="I79" s="331"/>
      <c r="J79" s="331" t="e">
        <f>J76-J75</f>
        <v>#REF!</v>
      </c>
    </row>
    <row r="80" spans="1:12" ht="15.75" thickBot="1" x14ac:dyDescent="0.3">
      <c r="A80" s="446"/>
      <c r="B80" s="408"/>
      <c r="C80" s="38"/>
      <c r="D80" s="38"/>
      <c r="E80" s="38"/>
      <c r="F80" s="331"/>
      <c r="G80" s="331"/>
      <c r="I80" s="331"/>
      <c r="J80" s="331"/>
    </row>
    <row r="81" spans="1:10" x14ac:dyDescent="0.25">
      <c r="A81" s="38"/>
      <c r="B81" s="38"/>
      <c r="C81" s="38"/>
      <c r="D81" s="38"/>
      <c r="E81" s="38"/>
      <c r="F81" s="331"/>
      <c r="G81" s="331"/>
      <c r="I81" s="331"/>
      <c r="J81" s="331"/>
    </row>
    <row r="82" spans="1:10" x14ac:dyDescent="0.25">
      <c r="A82" s="38"/>
      <c r="B82" s="38"/>
      <c r="C82" s="38"/>
      <c r="D82" s="38"/>
      <c r="E82" s="38"/>
      <c r="F82" s="331"/>
      <c r="G82" s="331"/>
      <c r="I82" s="331"/>
      <c r="J82" s="331"/>
    </row>
    <row r="83" spans="1:10" x14ac:dyDescent="0.25">
      <c r="A83" s="38"/>
      <c r="B83" s="389"/>
      <c r="C83" s="389"/>
      <c r="D83" s="389"/>
      <c r="E83" s="389"/>
      <c r="F83" s="331"/>
      <c r="G83" s="331"/>
      <c r="I83" s="331"/>
      <c r="J83" s="331"/>
    </row>
    <row r="84" spans="1:10" x14ac:dyDescent="0.25">
      <c r="A84" s="391"/>
      <c r="B84" s="38"/>
      <c r="C84" s="38"/>
      <c r="D84" s="38"/>
      <c r="E84" s="38"/>
      <c r="F84" s="331"/>
      <c r="G84" s="331"/>
      <c r="I84" s="331"/>
      <c r="J84" s="331"/>
    </row>
    <row r="85" spans="1:10" x14ac:dyDescent="0.25">
      <c r="A85" s="38"/>
      <c r="B85" s="389"/>
      <c r="C85" s="389"/>
      <c r="D85" s="389"/>
      <c r="E85" s="389"/>
      <c r="F85" s="331"/>
      <c r="G85" s="331"/>
      <c r="I85" s="331"/>
      <c r="J85" s="331"/>
    </row>
    <row r="86" spans="1:10" x14ac:dyDescent="0.25">
      <c r="A86" s="391"/>
      <c r="B86" s="29"/>
      <c r="C86" s="29"/>
      <c r="D86" s="29"/>
      <c r="E86" s="29"/>
      <c r="F86" s="331"/>
      <c r="G86" s="331"/>
      <c r="I86" s="331"/>
      <c r="J86" s="331"/>
    </row>
  </sheetData>
  <sortState xmlns:xlrd2="http://schemas.microsoft.com/office/spreadsheetml/2017/richdata2" ref="A3:L76">
    <sortCondition descending="1" ref="E2:E76"/>
  </sortState>
  <mergeCells count="1">
    <mergeCell ref="Q1:Z1"/>
  </mergeCells>
  <phoneticPr fontId="60" type="noConversion"/>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6">
    <tabColor rgb="FF92D05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7">
    <tabColor rgb="FF92D05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1:M10"/>
  <sheetViews>
    <sheetView workbookViewId="0"/>
  </sheetViews>
  <sheetFormatPr defaultRowHeight="15" x14ac:dyDescent="0.25"/>
  <cols>
    <col min="1" max="1" width="34.42578125" bestFit="1" customWidth="1"/>
    <col min="4" max="4" width="34.42578125" bestFit="1" customWidth="1"/>
    <col min="5" max="5" width="9.5703125" bestFit="1" customWidth="1"/>
    <col min="7" max="7" width="34.42578125" bestFit="1" customWidth="1"/>
    <col min="10" max="10" width="34.42578125" bestFit="1" customWidth="1"/>
    <col min="11" max="11" width="11.7109375" bestFit="1" customWidth="1"/>
  </cols>
  <sheetData>
    <row r="1" spans="1:13" x14ac:dyDescent="0.25">
      <c r="A1" t="s">
        <v>757</v>
      </c>
      <c r="E1">
        <v>2021</v>
      </c>
      <c r="G1" t="s">
        <v>199</v>
      </c>
      <c r="K1">
        <v>2021</v>
      </c>
      <c r="M1" t="s">
        <v>775</v>
      </c>
    </row>
    <row r="2" spans="1:13" x14ac:dyDescent="0.25">
      <c r="B2" s="555">
        <v>2021</v>
      </c>
      <c r="D2" s="517" t="s">
        <v>618</v>
      </c>
      <c r="E2" s="599">
        <f>SUM(E3:E6)</f>
        <v>4195899.97</v>
      </c>
      <c r="H2" s="555">
        <v>2021</v>
      </c>
      <c r="J2" s="517" t="s">
        <v>618</v>
      </c>
      <c r="K2" s="660">
        <f>SUM(K3:K6)</f>
        <v>2721.2400000000002</v>
      </c>
      <c r="M2" t="s">
        <v>776</v>
      </c>
    </row>
    <row r="3" spans="1:13" x14ac:dyDescent="0.25">
      <c r="A3" s="556"/>
      <c r="B3" s="7" t="s">
        <v>600</v>
      </c>
      <c r="D3" t="s">
        <v>597</v>
      </c>
      <c r="E3" s="654">
        <v>2459605.58</v>
      </c>
      <c r="G3" s="556"/>
      <c r="H3" s="7" t="s">
        <v>600</v>
      </c>
      <c r="J3" t="s">
        <v>597</v>
      </c>
      <c r="K3" s="656">
        <v>1541.17</v>
      </c>
      <c r="M3" s="516">
        <f>H4-B4</f>
        <v>-1.9844186634061742</v>
      </c>
    </row>
    <row r="4" spans="1:13" x14ac:dyDescent="0.25">
      <c r="A4" t="s">
        <v>620</v>
      </c>
      <c r="B4" s="559">
        <f>(E3/$E$2)*100</f>
        <v>58.619261602654461</v>
      </c>
      <c r="D4" t="s">
        <v>599</v>
      </c>
      <c r="E4" s="654">
        <v>1279492.8500000001</v>
      </c>
      <c r="G4" t="s">
        <v>597</v>
      </c>
      <c r="H4" s="559">
        <f>(K3/$K$2)*100</f>
        <v>56.634842939248287</v>
      </c>
      <c r="J4" t="s">
        <v>599</v>
      </c>
      <c r="K4" s="656">
        <v>995.77</v>
      </c>
      <c r="M4" s="516">
        <f>H5-B5</f>
        <v>6.0986257645415343</v>
      </c>
    </row>
    <row r="5" spans="1:13" x14ac:dyDescent="0.25">
      <c r="A5" t="s">
        <v>621</v>
      </c>
      <c r="B5" s="559">
        <f>(E4/$E$2)*100</f>
        <v>30.493883532690607</v>
      </c>
      <c r="D5" t="s">
        <v>596</v>
      </c>
      <c r="E5" s="654">
        <v>270869.49</v>
      </c>
      <c r="G5" t="s">
        <v>599</v>
      </c>
      <c r="H5" s="559">
        <f>(K4/$K$2)*100</f>
        <v>36.592509297232141</v>
      </c>
      <c r="J5" t="s">
        <v>596</v>
      </c>
      <c r="K5" s="656">
        <v>114.71</v>
      </c>
      <c r="M5" s="516">
        <f t="shared" ref="M5:M6" si="0">H6-B6</f>
        <v>-2.240217784274515</v>
      </c>
    </row>
    <row r="6" spans="1:13" x14ac:dyDescent="0.25">
      <c r="A6" t="s">
        <v>622</v>
      </c>
      <c r="B6" s="559">
        <f>(E5/$E$2)*100</f>
        <v>6.4555754888503696</v>
      </c>
      <c r="D6" s="557" t="s">
        <v>598</v>
      </c>
      <c r="E6" s="654">
        <v>185932.05</v>
      </c>
      <c r="G6" t="s">
        <v>596</v>
      </c>
      <c r="H6" s="559">
        <f>(K5/$K$2)*100</f>
        <v>4.2153577045758546</v>
      </c>
      <c r="J6" s="557" t="s">
        <v>598</v>
      </c>
      <c r="K6" s="656">
        <v>69.59</v>
      </c>
      <c r="M6" s="516">
        <f t="shared" si="0"/>
        <v>-1.8739893168608495</v>
      </c>
    </row>
    <row r="7" spans="1:13" x14ac:dyDescent="0.25">
      <c r="A7" s="557" t="s">
        <v>623</v>
      </c>
      <c r="B7" s="560">
        <f t="shared" ref="B7" si="1">(E6/$E$2)*100</f>
        <v>4.4312793758045661</v>
      </c>
      <c r="G7" s="557" t="s">
        <v>598</v>
      </c>
      <c r="H7" s="560">
        <f>(K6/$K$2)*100</f>
        <v>2.5572900589437166</v>
      </c>
    </row>
    <row r="8" spans="1:13" x14ac:dyDescent="0.25">
      <c r="D8" t="s">
        <v>619</v>
      </c>
      <c r="E8">
        <f>E2-SUM(E3:E6)</f>
        <v>0</v>
      </c>
    </row>
    <row r="10" spans="1:13" x14ac:dyDescent="0.25">
      <c r="A10" s="558" t="s">
        <v>1</v>
      </c>
      <c r="B10" s="558">
        <f>SUM(B4:B7)</f>
        <v>100</v>
      </c>
      <c r="G10" s="558" t="s">
        <v>1</v>
      </c>
      <c r="H10" s="574">
        <f>SUM(H4:H7)</f>
        <v>100</v>
      </c>
    </row>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48">
    <tabColor rgb="FFFF0000"/>
  </sheetPr>
  <dimension ref="A2:L67"/>
  <sheetViews>
    <sheetView workbookViewId="0"/>
  </sheetViews>
  <sheetFormatPr defaultColWidth="9.140625" defaultRowHeight="11.25" x14ac:dyDescent="0.2"/>
  <cols>
    <col min="1" max="1" width="29" style="29" customWidth="1"/>
    <col min="2" max="6" width="12.7109375" style="29" customWidth="1"/>
    <col min="7" max="7" width="11.7109375" style="29" customWidth="1"/>
    <col min="8" max="8" width="11" style="29" customWidth="1"/>
    <col min="9" max="10" width="12.140625" style="29" bestFit="1" customWidth="1"/>
    <col min="11" max="11" width="12" style="29" bestFit="1" customWidth="1"/>
    <col min="12" max="12" width="11.42578125" style="29" bestFit="1" customWidth="1"/>
    <col min="13" max="16384" width="9.140625" style="29"/>
  </cols>
  <sheetData>
    <row r="2" spans="1:12" ht="12.75" x14ac:dyDescent="0.2">
      <c r="A2" s="49" t="s">
        <v>42</v>
      </c>
      <c r="G2" s="217"/>
    </row>
    <row r="4" spans="1:12" ht="12" x14ac:dyDescent="0.2">
      <c r="A4" s="48" t="s">
        <v>494</v>
      </c>
    </row>
    <row r="6" spans="1:12" s="38" customFormat="1" ht="18" customHeight="1" x14ac:dyDescent="0.2">
      <c r="A6" s="47"/>
      <c r="B6" s="51">
        <v>2012</v>
      </c>
      <c r="C6" s="51">
        <v>2013</v>
      </c>
      <c r="D6" s="51">
        <v>2014</v>
      </c>
      <c r="E6" s="51">
        <v>2015</v>
      </c>
      <c r="F6" s="51">
        <v>2016</v>
      </c>
      <c r="J6" s="29"/>
    </row>
    <row r="7" spans="1:12" s="38" customFormat="1" ht="18" customHeight="1" x14ac:dyDescent="0.2">
      <c r="A7" s="46"/>
      <c r="B7" s="738" t="s">
        <v>628</v>
      </c>
      <c r="C7" s="739"/>
      <c r="D7" s="739"/>
      <c r="E7" s="739"/>
      <c r="F7" s="739"/>
      <c r="J7" s="29"/>
    </row>
    <row r="8" spans="1:12" ht="14.1" customHeight="1" x14ac:dyDescent="0.2">
      <c r="A8" s="618" t="s">
        <v>40</v>
      </c>
      <c r="B8" s="306">
        <v>6963.0895099999998</v>
      </c>
      <c r="C8" s="306">
        <v>7190.8957099999998</v>
      </c>
      <c r="D8" s="306">
        <v>6555.9918499999985</v>
      </c>
      <c r="E8" s="45">
        <v>6412.8565899999994</v>
      </c>
      <c r="F8" s="45">
        <v>6307.1717699999999</v>
      </c>
      <c r="G8" s="217"/>
      <c r="H8" s="60">
        <f>F8-B8</f>
        <v>-655.91773999999987</v>
      </c>
      <c r="I8" s="217"/>
      <c r="J8" s="217"/>
      <c r="K8" s="217"/>
      <c r="L8" s="217"/>
    </row>
    <row r="9" spans="1:12" ht="14.1" customHeight="1" x14ac:dyDescent="0.2">
      <c r="A9" s="618" t="s">
        <v>36</v>
      </c>
      <c r="B9" s="307">
        <v>1089.07419</v>
      </c>
      <c r="C9" s="307">
        <v>1168.14275</v>
      </c>
      <c r="D9" s="307">
        <v>1168.3118299999999</v>
      </c>
      <c r="E9" s="43">
        <v>1155.2563300000002</v>
      </c>
      <c r="F9" s="43">
        <v>1333.5184800000002</v>
      </c>
      <c r="H9" s="60">
        <f t="shared" ref="H9:H41" si="0">F9-B9</f>
        <v>244.44429000000014</v>
      </c>
    </row>
    <row r="10" spans="1:12" ht="8.1" customHeight="1" x14ac:dyDescent="0.2">
      <c r="A10" s="44"/>
      <c r="B10" s="307"/>
      <c r="C10" s="307"/>
      <c r="D10" s="307"/>
      <c r="E10" s="43"/>
      <c r="F10" s="43"/>
      <c r="G10" s="217"/>
      <c r="H10" s="60">
        <f t="shared" si="0"/>
        <v>0</v>
      </c>
    </row>
    <row r="11" spans="1:12" ht="14.1" customHeight="1" x14ac:dyDescent="0.2">
      <c r="A11" s="618" t="s">
        <v>39</v>
      </c>
      <c r="B11" s="307">
        <v>30.546250000000001</v>
      </c>
      <c r="C11" s="307">
        <v>31.826189999999993</v>
      </c>
      <c r="D11" s="307">
        <v>31.176009999999998</v>
      </c>
      <c r="E11" s="43">
        <v>31.203210000000006</v>
      </c>
      <c r="F11" s="43">
        <v>28.668830000000003</v>
      </c>
      <c r="G11" s="217"/>
      <c r="H11" s="60">
        <f t="shared" si="0"/>
        <v>-1.8774199999999972</v>
      </c>
    </row>
    <row r="12" spans="1:12" ht="14.1" customHeight="1" x14ac:dyDescent="0.2">
      <c r="A12" s="618" t="s">
        <v>38</v>
      </c>
      <c r="B12" s="307">
        <v>87.490519000000006</v>
      </c>
      <c r="C12" s="307">
        <v>60.478670000000001</v>
      </c>
      <c r="D12" s="307">
        <v>74.558971099999994</v>
      </c>
      <c r="E12" s="43">
        <v>62.628569999999996</v>
      </c>
      <c r="F12" s="43">
        <v>62.069439999999993</v>
      </c>
      <c r="G12" s="217"/>
      <c r="H12" s="60">
        <f t="shared" si="0"/>
        <v>-25.421079000000013</v>
      </c>
    </row>
    <row r="13" spans="1:12" ht="14.1" customHeight="1" x14ac:dyDescent="0.2">
      <c r="A13" s="618" t="s">
        <v>37</v>
      </c>
      <c r="B13" s="307">
        <v>815.70929000000001</v>
      </c>
      <c r="C13" s="307">
        <v>676.73490000000004</v>
      </c>
      <c r="D13" s="307">
        <v>696.35377999999992</v>
      </c>
      <c r="E13" s="43">
        <v>729.81885999999997</v>
      </c>
      <c r="F13" s="43">
        <v>707.58261999999991</v>
      </c>
      <c r="G13" s="217"/>
      <c r="H13" s="60">
        <f t="shared" si="0"/>
        <v>-108.1266700000001</v>
      </c>
    </row>
    <row r="14" spans="1:12" ht="14.1" customHeight="1" x14ac:dyDescent="0.2">
      <c r="A14" s="618" t="s">
        <v>35</v>
      </c>
      <c r="B14" s="307">
        <v>348.08810999999997</v>
      </c>
      <c r="C14" s="307">
        <v>343.76741999999996</v>
      </c>
      <c r="D14" s="307">
        <v>348.68226000000004</v>
      </c>
      <c r="E14" s="43">
        <v>344.94207</v>
      </c>
      <c r="F14" s="43">
        <v>411.38571000000002</v>
      </c>
      <c r="G14" s="217"/>
      <c r="H14" s="60">
        <f t="shared" si="0"/>
        <v>63.297600000000045</v>
      </c>
    </row>
    <row r="15" spans="1:12" ht="14.1" customHeight="1" x14ac:dyDescent="0.2">
      <c r="A15" s="618" t="s">
        <v>34</v>
      </c>
      <c r="B15" s="307">
        <v>2085.7153300000004</v>
      </c>
      <c r="C15" s="307">
        <v>1758.7167599999998</v>
      </c>
      <c r="D15" s="307">
        <v>1596.74569</v>
      </c>
      <c r="E15" s="43">
        <v>1162.0928699999999</v>
      </c>
      <c r="F15" s="43">
        <v>1021.76899</v>
      </c>
      <c r="G15" s="217"/>
      <c r="H15" s="60">
        <f t="shared" si="0"/>
        <v>-1063.9463400000004</v>
      </c>
    </row>
    <row r="16" spans="1:12" ht="14.1" customHeight="1" x14ac:dyDescent="0.2">
      <c r="A16" s="618" t="s">
        <v>33</v>
      </c>
      <c r="B16" s="307">
        <v>22110.704380000003</v>
      </c>
      <c r="C16" s="307">
        <v>23065.462686999996</v>
      </c>
      <c r="D16" s="307">
        <v>23173.438110000003</v>
      </c>
      <c r="E16" s="43">
        <v>22408.808219999999</v>
      </c>
      <c r="F16" s="43">
        <v>23111.610519999998</v>
      </c>
      <c r="G16" s="217"/>
      <c r="H16" s="60">
        <f t="shared" si="0"/>
        <v>1000.9061399999955</v>
      </c>
    </row>
    <row r="17" spans="1:12" ht="8.1" customHeight="1" x14ac:dyDescent="0.2">
      <c r="A17" s="44"/>
      <c r="B17" s="307"/>
      <c r="C17" s="307"/>
      <c r="D17" s="307"/>
      <c r="E17" s="43"/>
      <c r="F17" s="43"/>
      <c r="G17" s="217"/>
      <c r="H17" s="60">
        <f t="shared" si="0"/>
        <v>0</v>
      </c>
    </row>
    <row r="18" spans="1:12" ht="14.1" customHeight="1" x14ac:dyDescent="0.2">
      <c r="A18" s="618" t="s">
        <v>32</v>
      </c>
      <c r="B18" s="577">
        <v>478.37997999999999</v>
      </c>
      <c r="C18" s="577">
        <v>414.68824000000001</v>
      </c>
      <c r="D18" s="577">
        <v>360.74059</v>
      </c>
      <c r="E18" s="578">
        <v>337.89939000000004</v>
      </c>
      <c r="F18" s="578">
        <v>365.09222000000005</v>
      </c>
      <c r="G18" s="217"/>
      <c r="H18" s="60">
        <f t="shared" si="0"/>
        <v>-113.28775999999993</v>
      </c>
    </row>
    <row r="19" spans="1:12" ht="14.1" customHeight="1" x14ac:dyDescent="0.2">
      <c r="A19" s="618" t="s">
        <v>31</v>
      </c>
      <c r="B19" s="577">
        <v>15236.112780000001</v>
      </c>
      <c r="C19" s="577">
        <v>15173.566880000002</v>
      </c>
      <c r="D19" s="577">
        <v>14476.05034</v>
      </c>
      <c r="E19" s="578">
        <v>15268.272400000002</v>
      </c>
      <c r="F19" s="578">
        <v>16641.150450000001</v>
      </c>
      <c r="G19" s="217"/>
      <c r="H19" s="60">
        <f t="shared" si="0"/>
        <v>1405.0376699999997</v>
      </c>
    </row>
    <row r="20" spans="1:12" ht="14.1" customHeight="1" x14ac:dyDescent="0.2">
      <c r="A20" s="618" t="s">
        <v>30</v>
      </c>
      <c r="B20" s="577">
        <v>13639.52245</v>
      </c>
      <c r="C20" s="577">
        <v>9827.6253299999989</v>
      </c>
      <c r="D20" s="577">
        <v>7081.668999999999</v>
      </c>
      <c r="E20" s="578">
        <v>7174.4338200000002</v>
      </c>
      <c r="F20" s="578">
        <v>7048.3926800000008</v>
      </c>
      <c r="G20" s="217"/>
      <c r="H20" s="60">
        <f t="shared" si="0"/>
        <v>-6591.1297699999996</v>
      </c>
    </row>
    <row r="21" spans="1:12" ht="14.1" customHeight="1" x14ac:dyDescent="0.2">
      <c r="A21" s="618" t="s">
        <v>29</v>
      </c>
      <c r="B21" s="577">
        <v>30130.43417</v>
      </c>
      <c r="C21" s="577">
        <v>29600.555880000004</v>
      </c>
      <c r="D21" s="577">
        <v>29781.17698</v>
      </c>
      <c r="E21" s="578">
        <v>31035.41228</v>
      </c>
      <c r="F21" s="578">
        <v>35870.38005</v>
      </c>
      <c r="G21" s="217"/>
      <c r="H21" s="60">
        <f t="shared" si="0"/>
        <v>5739.9458799999993</v>
      </c>
    </row>
    <row r="22" spans="1:12" ht="14.1" customHeight="1" x14ac:dyDescent="0.2">
      <c r="A22" s="618" t="s">
        <v>28</v>
      </c>
      <c r="B22" s="577">
        <v>46058.708589999995</v>
      </c>
      <c r="C22" s="577">
        <v>42651.84923</v>
      </c>
      <c r="D22" s="577">
        <v>42528.973030000001</v>
      </c>
      <c r="E22" s="578">
        <v>31945.958310000002</v>
      </c>
      <c r="F22" s="578">
        <v>32862.397680000002</v>
      </c>
      <c r="G22" s="217"/>
      <c r="H22" s="60">
        <f t="shared" si="0"/>
        <v>-13196.310909999993</v>
      </c>
      <c r="L22" s="217"/>
    </row>
    <row r="23" spans="1:12" ht="14.1" customHeight="1" x14ac:dyDescent="0.2">
      <c r="A23" s="618" t="s">
        <v>27</v>
      </c>
      <c r="B23" s="577">
        <v>290221.65694999998</v>
      </c>
      <c r="C23" s="577">
        <v>313289.33182000008</v>
      </c>
      <c r="D23" s="577">
        <v>330198.82951000001</v>
      </c>
      <c r="E23" s="578">
        <v>359043.62137000001</v>
      </c>
      <c r="F23" s="578">
        <v>386440.77674000006</v>
      </c>
      <c r="G23" s="217"/>
      <c r="H23" s="60">
        <f t="shared" si="0"/>
        <v>96219.119790000084</v>
      </c>
      <c r="I23" s="217"/>
      <c r="J23" s="217"/>
      <c r="K23" s="217"/>
      <c r="L23" s="217"/>
    </row>
    <row r="24" spans="1:12" ht="8.1" customHeight="1" x14ac:dyDescent="0.2">
      <c r="A24" s="44"/>
      <c r="B24" s="307"/>
      <c r="C24" s="307"/>
      <c r="D24" s="307"/>
      <c r="E24" s="43"/>
      <c r="F24" s="43"/>
      <c r="G24" s="217"/>
      <c r="H24" s="60">
        <f t="shared" si="0"/>
        <v>0</v>
      </c>
    </row>
    <row r="25" spans="1:12" ht="14.1" customHeight="1" x14ac:dyDescent="0.2">
      <c r="A25" s="618" t="s">
        <v>26</v>
      </c>
      <c r="B25" s="307">
        <v>14079.863679999999</v>
      </c>
      <c r="C25" s="307">
        <v>12738.649239999999</v>
      </c>
      <c r="D25" s="307">
        <v>12664.844179999998</v>
      </c>
      <c r="E25" s="43">
        <v>13289.866540000001</v>
      </c>
      <c r="F25" s="43">
        <v>14289.796339999999</v>
      </c>
      <c r="G25" s="217"/>
      <c r="H25" s="60">
        <f t="shared" si="0"/>
        <v>209.9326600000004</v>
      </c>
    </row>
    <row r="26" spans="1:12" ht="14.1" customHeight="1" x14ac:dyDescent="0.2">
      <c r="A26" s="618" t="s">
        <v>25</v>
      </c>
      <c r="B26" s="307">
        <v>46847.53764000001</v>
      </c>
      <c r="C26" s="307">
        <v>43722.603280000003</v>
      </c>
      <c r="D26" s="307">
        <v>42084.452799999999</v>
      </c>
      <c r="E26" s="43">
        <v>45245.301789999998</v>
      </c>
      <c r="F26" s="43">
        <v>46362.970220000003</v>
      </c>
      <c r="G26" s="217"/>
      <c r="H26" s="60">
        <f t="shared" si="0"/>
        <v>-484.56742000000668</v>
      </c>
    </row>
    <row r="27" spans="1:12" ht="14.1" customHeight="1" x14ac:dyDescent="0.2">
      <c r="A27" s="618" t="s">
        <v>24</v>
      </c>
      <c r="B27" s="307">
        <v>46868.188799999996</v>
      </c>
      <c r="C27" s="307">
        <v>48929.269559999993</v>
      </c>
      <c r="D27" s="307">
        <v>53108.532760000002</v>
      </c>
      <c r="E27" s="43">
        <v>58165.195650999995</v>
      </c>
      <c r="F27" s="43">
        <v>62248.468089999995</v>
      </c>
      <c r="G27" s="217"/>
      <c r="H27" s="60">
        <f t="shared" si="0"/>
        <v>15380.279289999999</v>
      </c>
    </row>
    <row r="28" spans="1:12" ht="14.1" customHeight="1" x14ac:dyDescent="0.2">
      <c r="A28" s="618" t="s">
        <v>304</v>
      </c>
      <c r="B28" s="307">
        <v>7208.9363300000023</v>
      </c>
      <c r="C28" s="307">
        <v>7579.1512000000002</v>
      </c>
      <c r="D28" s="307">
        <v>8384.4532799999997</v>
      </c>
      <c r="E28" s="43">
        <v>1658.3948</v>
      </c>
      <c r="F28" s="43">
        <v>1785.6207499999996</v>
      </c>
      <c r="G28" s="217"/>
      <c r="H28" s="60">
        <f t="shared" si="0"/>
        <v>-5423.3155800000022</v>
      </c>
    </row>
    <row r="29" spans="1:12" ht="14.1" customHeight="1" x14ac:dyDescent="0.2">
      <c r="A29" s="618" t="s">
        <v>471</v>
      </c>
      <c r="B29" s="307">
        <v>161.48017999999999</v>
      </c>
      <c r="C29" s="307">
        <v>276.46867000000003</v>
      </c>
      <c r="D29" s="307">
        <v>59.50665</v>
      </c>
      <c r="E29" s="508" t="s">
        <v>18</v>
      </c>
      <c r="F29" s="508" t="s">
        <v>18</v>
      </c>
      <c r="G29" s="217"/>
      <c r="H29" s="60" t="e">
        <f t="shared" si="0"/>
        <v>#VALUE!</v>
      </c>
    </row>
    <row r="30" spans="1:12" ht="8.1" customHeight="1" x14ac:dyDescent="0.2">
      <c r="A30" s="44"/>
      <c r="B30" s="307"/>
      <c r="C30" s="307"/>
      <c r="D30" s="307"/>
      <c r="E30" s="43"/>
      <c r="F30" s="43"/>
      <c r="G30" s="217"/>
      <c r="H30" s="60">
        <f t="shared" si="0"/>
        <v>0</v>
      </c>
    </row>
    <row r="31" spans="1:12" ht="14.1" customHeight="1" x14ac:dyDescent="0.2">
      <c r="A31" s="618" t="s">
        <v>23</v>
      </c>
      <c r="B31" s="307">
        <v>875.08355000000006</v>
      </c>
      <c r="C31" s="307">
        <v>779.92279999999994</v>
      </c>
      <c r="D31" s="307">
        <v>849.04747000000009</v>
      </c>
      <c r="E31" s="43">
        <v>880.66843999999992</v>
      </c>
      <c r="F31" s="43">
        <v>895.63683000000003</v>
      </c>
      <c r="G31" s="217"/>
      <c r="H31" s="60">
        <f t="shared" si="0"/>
        <v>20.553279999999972</v>
      </c>
    </row>
    <row r="32" spans="1:12" ht="14.1" customHeight="1" x14ac:dyDescent="0.2">
      <c r="A32" s="618" t="s">
        <v>303</v>
      </c>
      <c r="B32" s="307">
        <v>2552.367111</v>
      </c>
      <c r="C32" s="307">
        <v>3050.7028200000004</v>
      </c>
      <c r="D32" s="307">
        <v>3006.4723300000001</v>
      </c>
      <c r="E32" s="43">
        <v>3327.01667</v>
      </c>
      <c r="F32" s="43">
        <v>3403.4418800000003</v>
      </c>
      <c r="G32" s="217"/>
      <c r="H32" s="60">
        <f t="shared" si="0"/>
        <v>851.07476900000029</v>
      </c>
    </row>
    <row r="33" spans="1:10" ht="14.1" customHeight="1" x14ac:dyDescent="0.2">
      <c r="A33" s="618" t="s">
        <v>235</v>
      </c>
      <c r="B33" s="307">
        <v>91.860700000000008</v>
      </c>
      <c r="C33" s="307">
        <v>83.670510000000007</v>
      </c>
      <c r="D33" s="307">
        <v>89.258309999999994</v>
      </c>
      <c r="E33" s="43">
        <v>83.484889999999993</v>
      </c>
      <c r="F33" s="43">
        <v>80.356279999999984</v>
      </c>
      <c r="G33" s="217"/>
      <c r="H33" s="60">
        <f t="shared" si="0"/>
        <v>-11.504420000000025</v>
      </c>
    </row>
    <row r="34" spans="1:10" ht="14.1" customHeight="1" x14ac:dyDescent="0.2">
      <c r="A34" s="618" t="s">
        <v>22</v>
      </c>
      <c r="B34" s="307">
        <v>272.91448999999994</v>
      </c>
      <c r="C34" s="307">
        <v>363.47892299999995</v>
      </c>
      <c r="D34" s="307">
        <v>446.48464000000007</v>
      </c>
      <c r="E34" s="43">
        <v>558.98023999999998</v>
      </c>
      <c r="F34" s="43">
        <v>564.71031999999991</v>
      </c>
      <c r="G34" s="217"/>
      <c r="H34" s="60">
        <f t="shared" si="0"/>
        <v>291.79582999999997</v>
      </c>
    </row>
    <row r="35" spans="1:10" ht="8.1" customHeight="1" x14ac:dyDescent="0.2">
      <c r="A35" s="44"/>
      <c r="B35" s="307"/>
      <c r="C35" s="307"/>
      <c r="D35" s="307"/>
      <c r="E35" s="43"/>
      <c r="F35" s="43"/>
      <c r="G35" s="217"/>
      <c r="H35" s="60">
        <f t="shared" si="0"/>
        <v>0</v>
      </c>
    </row>
    <row r="36" spans="1:10" ht="14.1" customHeight="1" x14ac:dyDescent="0.2">
      <c r="A36" s="618" t="s">
        <v>21</v>
      </c>
      <c r="B36" s="307">
        <v>807.69132000000002</v>
      </c>
      <c r="C36" s="307">
        <v>940.03895999999997</v>
      </c>
      <c r="D36" s="307">
        <v>720.63659999999982</v>
      </c>
      <c r="E36" s="43">
        <v>446.18572999999998</v>
      </c>
      <c r="F36" s="43">
        <v>290.70044000000001</v>
      </c>
      <c r="G36" s="217"/>
      <c r="H36" s="60">
        <f t="shared" si="0"/>
        <v>-516.99088000000006</v>
      </c>
    </row>
    <row r="37" spans="1:10" ht="14.1" customHeight="1" x14ac:dyDescent="0.2">
      <c r="A37" s="618" t="s">
        <v>20</v>
      </c>
      <c r="B37" s="307">
        <v>1529.15021</v>
      </c>
      <c r="C37" s="307">
        <v>1754.27883</v>
      </c>
      <c r="D37" s="307">
        <v>1587.5121600000002</v>
      </c>
      <c r="E37" s="43">
        <v>1236.10393</v>
      </c>
      <c r="F37" s="43">
        <v>1002.5928999999999</v>
      </c>
      <c r="G37" s="217"/>
      <c r="H37" s="60">
        <f t="shared" si="0"/>
        <v>-526.55731000000014</v>
      </c>
    </row>
    <row r="38" spans="1:10" ht="8.1" customHeight="1" x14ac:dyDescent="0.2">
      <c r="A38" s="44"/>
      <c r="B38" s="307"/>
      <c r="C38" s="307"/>
      <c r="D38" s="307"/>
      <c r="E38" s="43"/>
      <c r="F38" s="43"/>
      <c r="G38" s="217"/>
      <c r="H38" s="60">
        <f t="shared" si="0"/>
        <v>0</v>
      </c>
    </row>
    <row r="39" spans="1:10" ht="14.1" customHeight="1" x14ac:dyDescent="0.2">
      <c r="A39" s="618" t="s">
        <v>19</v>
      </c>
      <c r="B39" s="307">
        <v>54348.78847</v>
      </c>
      <c r="C39" s="307">
        <v>59456.12763000001</v>
      </c>
      <c r="D39" s="307">
        <v>64554.224191000001</v>
      </c>
      <c r="E39" s="43">
        <v>66195.240480000008</v>
      </c>
      <c r="F39" s="43">
        <v>69068.248729999992</v>
      </c>
      <c r="G39" s="217"/>
      <c r="H39" s="60">
        <f t="shared" si="0"/>
        <v>14719.460259999993</v>
      </c>
      <c r="J39" s="217"/>
    </row>
    <row r="40" spans="1:10" ht="8.1" customHeight="1" x14ac:dyDescent="0.2">
      <c r="A40" s="44"/>
      <c r="B40" s="307"/>
      <c r="C40" s="307"/>
      <c r="D40" s="308"/>
      <c r="E40" s="307"/>
      <c r="F40" s="43"/>
      <c r="G40" s="217"/>
      <c r="H40" s="60">
        <f t="shared" si="0"/>
        <v>0</v>
      </c>
    </row>
    <row r="41" spans="1:10" s="38" customFormat="1" ht="14.1" customHeight="1" x14ac:dyDescent="0.2">
      <c r="A41" s="42" t="s">
        <v>1</v>
      </c>
      <c r="B41" s="309">
        <f t="shared" ref="B41:E41" si="1">SUM(B8:B39)</f>
        <v>604939.09497999994</v>
      </c>
      <c r="C41" s="309">
        <f t="shared" si="1"/>
        <v>624928.00488999998</v>
      </c>
      <c r="D41" s="309">
        <f t="shared" si="1"/>
        <v>645628.12332210003</v>
      </c>
      <c r="E41" s="309">
        <f t="shared" si="1"/>
        <v>668199.6434510001</v>
      </c>
      <c r="F41" s="41">
        <f>SUM(F8:F39)</f>
        <v>712204.50896000001</v>
      </c>
      <c r="G41" s="217"/>
      <c r="H41" s="60">
        <f t="shared" si="0"/>
        <v>107265.41398000007</v>
      </c>
    </row>
    <row r="42" spans="1:10" ht="6.95" customHeight="1" x14ac:dyDescent="0.2">
      <c r="A42" s="40"/>
      <c r="B42" s="310"/>
      <c r="C42" s="310"/>
      <c r="D42" s="310"/>
      <c r="E42" s="310"/>
      <c r="F42" s="39"/>
    </row>
    <row r="43" spans="1:10" s="33" customFormat="1" ht="14.1" customHeight="1" x14ac:dyDescent="0.25">
      <c r="A43" s="37" t="s">
        <v>17</v>
      </c>
      <c r="B43" s="311" t="e">
        <f>('2.1'!B41/#REF!)*100</f>
        <v>#REF!</v>
      </c>
      <c r="C43" s="311" t="e">
        <f>('2.1'!C41/#REF!)*100</f>
        <v>#REF!</v>
      </c>
      <c r="D43" s="311" t="e">
        <f>('2.1'!D41/#REF!)*100</f>
        <v>#REF!</v>
      </c>
      <c r="E43" s="311" t="e">
        <f>('2.1'!E41/#REF!)*100</f>
        <v>#REF!</v>
      </c>
      <c r="F43" s="312" t="e">
        <f>('2.1'!F41/#REF!)*100</f>
        <v>#REF!</v>
      </c>
    </row>
    <row r="44" spans="1:10" s="33" customFormat="1" ht="5.0999999999999996" hidden="1" customHeight="1" x14ac:dyDescent="0.25">
      <c r="A44" s="36"/>
      <c r="B44" s="35"/>
      <c r="C44" s="34"/>
      <c r="D44" s="34"/>
      <c r="E44" s="34"/>
      <c r="F44" s="34"/>
      <c r="G44" s="34"/>
      <c r="H44" s="34"/>
    </row>
    <row r="45" spans="1:10" s="33" customFormat="1" ht="8.1" customHeight="1" x14ac:dyDescent="0.25">
      <c r="A45" s="36"/>
      <c r="B45" s="35"/>
      <c r="C45" s="34"/>
      <c r="D45" s="34"/>
      <c r="E45" s="34"/>
      <c r="F45" s="34"/>
      <c r="G45" s="34"/>
      <c r="H45" s="34"/>
    </row>
    <row r="46" spans="1:10" ht="15" customHeight="1" x14ac:dyDescent="0.2">
      <c r="A46" s="32" t="s">
        <v>427</v>
      </c>
      <c r="B46" s="31"/>
    </row>
    <row r="47" spans="1:10" ht="9.9499999999999993" customHeight="1" x14ac:dyDescent="0.2">
      <c r="A47" s="32"/>
      <c r="B47" s="31"/>
    </row>
    <row r="48" spans="1:10" x14ac:dyDescent="0.2">
      <c r="A48" s="32" t="s">
        <v>287</v>
      </c>
      <c r="B48" s="31"/>
    </row>
    <row r="49" spans="1:8" x14ac:dyDescent="0.2">
      <c r="A49" s="32" t="s">
        <v>495</v>
      </c>
      <c r="C49" s="217"/>
      <c r="E49" s="217"/>
    </row>
    <row r="50" spans="1:8" x14ac:dyDescent="0.2">
      <c r="A50" s="108" t="s">
        <v>472</v>
      </c>
    </row>
    <row r="51" spans="1:8" x14ac:dyDescent="0.2">
      <c r="A51" s="113"/>
      <c r="B51" s="60"/>
      <c r="C51" s="60"/>
      <c r="D51" s="60"/>
      <c r="E51" s="60"/>
      <c r="F51" s="60"/>
      <c r="G51" s="217"/>
      <c r="H51" s="217"/>
    </row>
    <row r="52" spans="1:8" x14ac:dyDescent="0.2">
      <c r="A52" s="552" t="s">
        <v>593</v>
      </c>
      <c r="B52" s="217"/>
      <c r="C52" s="217"/>
      <c r="D52" s="217"/>
      <c r="E52" s="217"/>
      <c r="F52" s="217"/>
    </row>
    <row r="53" spans="1:8" x14ac:dyDescent="0.2">
      <c r="A53" s="30"/>
      <c r="B53" s="468"/>
      <c r="C53" s="468"/>
      <c r="D53" s="468"/>
      <c r="E53" s="468"/>
      <c r="F53" s="468"/>
    </row>
    <row r="54" spans="1:8" x14ac:dyDescent="0.2">
      <c r="A54" s="30"/>
    </row>
    <row r="55" spans="1:8" x14ac:dyDescent="0.2">
      <c r="A55" s="30"/>
    </row>
    <row r="56" spans="1:8" x14ac:dyDescent="0.2">
      <c r="A56" s="30"/>
    </row>
    <row r="57" spans="1:8" x14ac:dyDescent="0.2">
      <c r="A57" s="30"/>
    </row>
    <row r="61" spans="1:8" x14ac:dyDescent="0.2">
      <c r="A61" s="30"/>
    </row>
    <row r="62" spans="1:8" x14ac:dyDescent="0.2">
      <c r="A62" s="30"/>
    </row>
    <row r="63" spans="1:8" x14ac:dyDescent="0.2">
      <c r="A63" s="30"/>
    </row>
    <row r="64" spans="1:8" x14ac:dyDescent="0.2">
      <c r="A64" s="30"/>
    </row>
    <row r="65" spans="1:1" x14ac:dyDescent="0.2">
      <c r="A65" s="30"/>
    </row>
    <row r="66" spans="1:1" x14ac:dyDescent="0.2">
      <c r="A66" s="30"/>
    </row>
    <row r="67" spans="1:1" x14ac:dyDescent="0.2">
      <c r="A67" s="30"/>
    </row>
  </sheetData>
  <mergeCells count="1">
    <mergeCell ref="B7:F7"/>
  </mergeCells>
  <printOptions horizontalCentered="1"/>
  <pageMargins left="1.0236220472440944" right="0.70866141732283472" top="0.70866141732283472" bottom="0.70866141732283472" header="0.31496062992125984" footer="0.51181102362204722"/>
  <pageSetup paperSize="9" scale="8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49">
    <tabColor rgb="FF92D050"/>
  </sheetPr>
  <dimension ref="A1:I53"/>
  <sheetViews>
    <sheetView workbookViewId="0"/>
  </sheetViews>
  <sheetFormatPr defaultRowHeight="11.25" x14ac:dyDescent="0.2"/>
  <cols>
    <col min="1" max="1" width="29" style="29" customWidth="1"/>
    <col min="2" max="7" width="11.7109375" style="29" customWidth="1"/>
    <col min="8" max="8" width="11.28515625" style="29" customWidth="1"/>
    <col min="9" max="9" width="12.28515625" style="29" bestFit="1" customWidth="1"/>
    <col min="10" max="10" width="11.7109375" style="29" bestFit="1" customWidth="1"/>
    <col min="11" max="253" width="9.140625" style="29"/>
    <col min="254" max="254" width="29" style="29" customWidth="1"/>
    <col min="255" max="255" width="11.7109375" style="29" customWidth="1"/>
    <col min="256" max="256" width="11.28515625" style="29" customWidth="1"/>
    <col min="257" max="257" width="11.7109375" style="29" customWidth="1"/>
    <col min="258" max="258" width="11.28515625" style="29" customWidth="1"/>
    <col min="259" max="259" width="11.7109375" style="29" customWidth="1"/>
    <col min="260" max="260" width="11.28515625" style="29" customWidth="1"/>
    <col min="261" max="261" width="11.7109375" style="29" customWidth="1"/>
    <col min="262" max="262" width="11.28515625" style="29" customWidth="1"/>
    <col min="263" max="263" width="11.7109375" style="29" customWidth="1"/>
    <col min="264" max="264" width="11.28515625" style="29" customWidth="1"/>
    <col min="265" max="509" width="9.140625" style="29"/>
    <col min="510" max="510" width="29" style="29" customWidth="1"/>
    <col min="511" max="511" width="11.7109375" style="29" customWidth="1"/>
    <col min="512" max="512" width="11.28515625" style="29" customWidth="1"/>
    <col min="513" max="513" width="11.7109375" style="29" customWidth="1"/>
    <col min="514" max="514" width="11.28515625" style="29" customWidth="1"/>
    <col min="515" max="515" width="11.7109375" style="29" customWidth="1"/>
    <col min="516" max="516" width="11.28515625" style="29" customWidth="1"/>
    <col min="517" max="517" width="11.7109375" style="29" customWidth="1"/>
    <col min="518" max="518" width="11.28515625" style="29" customWidth="1"/>
    <col min="519" max="519" width="11.7109375" style="29" customWidth="1"/>
    <col min="520" max="520" width="11.28515625" style="29" customWidth="1"/>
    <col min="521" max="765" width="9.140625" style="29"/>
    <col min="766" max="766" width="29" style="29" customWidth="1"/>
    <col min="767" max="767" width="11.7109375" style="29" customWidth="1"/>
    <col min="768" max="768" width="11.28515625" style="29" customWidth="1"/>
    <col min="769" max="769" width="11.7109375" style="29" customWidth="1"/>
    <col min="770" max="770" width="11.28515625" style="29" customWidth="1"/>
    <col min="771" max="771" width="11.7109375" style="29" customWidth="1"/>
    <col min="772" max="772" width="11.28515625" style="29" customWidth="1"/>
    <col min="773" max="773" width="11.7109375" style="29" customWidth="1"/>
    <col min="774" max="774" width="11.28515625" style="29" customWidth="1"/>
    <col min="775" max="775" width="11.7109375" style="29" customWidth="1"/>
    <col min="776" max="776" width="11.28515625" style="29" customWidth="1"/>
    <col min="777" max="1021" width="9.140625" style="29"/>
    <col min="1022" max="1022" width="29" style="29" customWidth="1"/>
    <col min="1023" max="1023" width="11.7109375" style="29" customWidth="1"/>
    <col min="1024" max="1024" width="11.28515625" style="29" customWidth="1"/>
    <col min="1025" max="1025" width="11.7109375" style="29" customWidth="1"/>
    <col min="1026" max="1026" width="11.28515625" style="29" customWidth="1"/>
    <col min="1027" max="1027" width="11.7109375" style="29" customWidth="1"/>
    <col min="1028" max="1028" width="11.28515625" style="29" customWidth="1"/>
    <col min="1029" max="1029" width="11.7109375" style="29" customWidth="1"/>
    <col min="1030" max="1030" width="11.28515625" style="29" customWidth="1"/>
    <col min="1031" max="1031" width="11.7109375" style="29" customWidth="1"/>
    <col min="1032" max="1032" width="11.28515625" style="29" customWidth="1"/>
    <col min="1033" max="1277" width="9.140625" style="29"/>
    <col min="1278" max="1278" width="29" style="29" customWidth="1"/>
    <col min="1279" max="1279" width="11.7109375" style="29" customWidth="1"/>
    <col min="1280" max="1280" width="11.28515625" style="29" customWidth="1"/>
    <col min="1281" max="1281" width="11.7109375" style="29" customWidth="1"/>
    <col min="1282" max="1282" width="11.28515625" style="29" customWidth="1"/>
    <col min="1283" max="1283" width="11.7109375" style="29" customWidth="1"/>
    <col min="1284" max="1284" width="11.28515625" style="29" customWidth="1"/>
    <col min="1285" max="1285" width="11.7109375" style="29" customWidth="1"/>
    <col min="1286" max="1286" width="11.28515625" style="29" customWidth="1"/>
    <col min="1287" max="1287" width="11.7109375" style="29" customWidth="1"/>
    <col min="1288" max="1288" width="11.28515625" style="29" customWidth="1"/>
    <col min="1289" max="1533" width="9.140625" style="29"/>
    <col min="1534" max="1534" width="29" style="29" customWidth="1"/>
    <col min="1535" max="1535" width="11.7109375" style="29" customWidth="1"/>
    <col min="1536" max="1536" width="11.28515625" style="29" customWidth="1"/>
    <col min="1537" max="1537" width="11.7109375" style="29" customWidth="1"/>
    <col min="1538" max="1538" width="11.28515625" style="29" customWidth="1"/>
    <col min="1539" max="1539" width="11.7109375" style="29" customWidth="1"/>
    <col min="1540" max="1540" width="11.28515625" style="29" customWidth="1"/>
    <col min="1541" max="1541" width="11.7109375" style="29" customWidth="1"/>
    <col min="1542" max="1542" width="11.28515625" style="29" customWidth="1"/>
    <col min="1543" max="1543" width="11.7109375" style="29" customWidth="1"/>
    <col min="1544" max="1544" width="11.28515625" style="29" customWidth="1"/>
    <col min="1545" max="1789" width="9.140625" style="29"/>
    <col min="1790" max="1790" width="29" style="29" customWidth="1"/>
    <col min="1791" max="1791" width="11.7109375" style="29" customWidth="1"/>
    <col min="1792" max="1792" width="11.28515625" style="29" customWidth="1"/>
    <col min="1793" max="1793" width="11.7109375" style="29" customWidth="1"/>
    <col min="1794" max="1794" width="11.28515625" style="29" customWidth="1"/>
    <col min="1795" max="1795" width="11.7109375" style="29" customWidth="1"/>
    <col min="1796" max="1796" width="11.28515625" style="29" customWidth="1"/>
    <col min="1797" max="1797" width="11.7109375" style="29" customWidth="1"/>
    <col min="1798" max="1798" width="11.28515625" style="29" customWidth="1"/>
    <col min="1799" max="1799" width="11.7109375" style="29" customWidth="1"/>
    <col min="1800" max="1800" width="11.28515625" style="29" customWidth="1"/>
    <col min="1801" max="2045" width="9.140625" style="29"/>
    <col min="2046" max="2046" width="29" style="29" customWidth="1"/>
    <col min="2047" max="2047" width="11.7109375" style="29" customWidth="1"/>
    <col min="2048" max="2048" width="11.28515625" style="29" customWidth="1"/>
    <col min="2049" max="2049" width="11.7109375" style="29" customWidth="1"/>
    <col min="2050" max="2050" width="11.28515625" style="29" customWidth="1"/>
    <col min="2051" max="2051" width="11.7109375" style="29" customWidth="1"/>
    <col min="2052" max="2052" width="11.28515625" style="29" customWidth="1"/>
    <col min="2053" max="2053" width="11.7109375" style="29" customWidth="1"/>
    <col min="2054" max="2054" width="11.28515625" style="29" customWidth="1"/>
    <col min="2055" max="2055" width="11.7109375" style="29" customWidth="1"/>
    <col min="2056" max="2056" width="11.28515625" style="29" customWidth="1"/>
    <col min="2057" max="2301" width="9.140625" style="29"/>
    <col min="2302" max="2302" width="29" style="29" customWidth="1"/>
    <col min="2303" max="2303" width="11.7109375" style="29" customWidth="1"/>
    <col min="2304" max="2304" width="11.28515625" style="29" customWidth="1"/>
    <col min="2305" max="2305" width="11.7109375" style="29" customWidth="1"/>
    <col min="2306" max="2306" width="11.28515625" style="29" customWidth="1"/>
    <col min="2307" max="2307" width="11.7109375" style="29" customWidth="1"/>
    <col min="2308" max="2308" width="11.28515625" style="29" customWidth="1"/>
    <col min="2309" max="2309" width="11.7109375" style="29" customWidth="1"/>
    <col min="2310" max="2310" width="11.28515625" style="29" customWidth="1"/>
    <col min="2311" max="2311" width="11.7109375" style="29" customWidth="1"/>
    <col min="2312" max="2312" width="11.28515625" style="29" customWidth="1"/>
    <col min="2313" max="2557" width="9.140625" style="29"/>
    <col min="2558" max="2558" width="29" style="29" customWidth="1"/>
    <col min="2559" max="2559" width="11.7109375" style="29" customWidth="1"/>
    <col min="2560" max="2560" width="11.28515625" style="29" customWidth="1"/>
    <col min="2561" max="2561" width="11.7109375" style="29" customWidth="1"/>
    <col min="2562" max="2562" width="11.28515625" style="29" customWidth="1"/>
    <col min="2563" max="2563" width="11.7109375" style="29" customWidth="1"/>
    <col min="2564" max="2564" width="11.28515625" style="29" customWidth="1"/>
    <col min="2565" max="2565" width="11.7109375" style="29" customWidth="1"/>
    <col min="2566" max="2566" width="11.28515625" style="29" customWidth="1"/>
    <col min="2567" max="2567" width="11.7109375" style="29" customWidth="1"/>
    <col min="2568" max="2568" width="11.28515625" style="29" customWidth="1"/>
    <col min="2569" max="2813" width="9.140625" style="29"/>
    <col min="2814" max="2814" width="29" style="29" customWidth="1"/>
    <col min="2815" max="2815" width="11.7109375" style="29" customWidth="1"/>
    <col min="2816" max="2816" width="11.28515625" style="29" customWidth="1"/>
    <col min="2817" max="2817" width="11.7109375" style="29" customWidth="1"/>
    <col min="2818" max="2818" width="11.28515625" style="29" customWidth="1"/>
    <col min="2819" max="2819" width="11.7109375" style="29" customWidth="1"/>
    <col min="2820" max="2820" width="11.28515625" style="29" customWidth="1"/>
    <col min="2821" max="2821" width="11.7109375" style="29" customWidth="1"/>
    <col min="2822" max="2822" width="11.28515625" style="29" customWidth="1"/>
    <col min="2823" max="2823" width="11.7109375" style="29" customWidth="1"/>
    <col min="2824" max="2824" width="11.28515625" style="29" customWidth="1"/>
    <col min="2825" max="3069" width="9.140625" style="29"/>
    <col min="3070" max="3070" width="29" style="29" customWidth="1"/>
    <col min="3071" max="3071" width="11.7109375" style="29" customWidth="1"/>
    <col min="3072" max="3072" width="11.28515625" style="29" customWidth="1"/>
    <col min="3073" max="3073" width="11.7109375" style="29" customWidth="1"/>
    <col min="3074" max="3074" width="11.28515625" style="29" customWidth="1"/>
    <col min="3075" max="3075" width="11.7109375" style="29" customWidth="1"/>
    <col min="3076" max="3076" width="11.28515625" style="29" customWidth="1"/>
    <col min="3077" max="3077" width="11.7109375" style="29" customWidth="1"/>
    <col min="3078" max="3078" width="11.28515625" style="29" customWidth="1"/>
    <col min="3079" max="3079" width="11.7109375" style="29" customWidth="1"/>
    <col min="3080" max="3080" width="11.28515625" style="29" customWidth="1"/>
    <col min="3081" max="3325" width="9.140625" style="29"/>
    <col min="3326" max="3326" width="29" style="29" customWidth="1"/>
    <col min="3327" max="3327" width="11.7109375" style="29" customWidth="1"/>
    <col min="3328" max="3328" width="11.28515625" style="29" customWidth="1"/>
    <col min="3329" max="3329" width="11.7109375" style="29" customWidth="1"/>
    <col min="3330" max="3330" width="11.28515625" style="29" customWidth="1"/>
    <col min="3331" max="3331" width="11.7109375" style="29" customWidth="1"/>
    <col min="3332" max="3332" width="11.28515625" style="29" customWidth="1"/>
    <col min="3333" max="3333" width="11.7109375" style="29" customWidth="1"/>
    <col min="3334" max="3334" width="11.28515625" style="29" customWidth="1"/>
    <col min="3335" max="3335" width="11.7109375" style="29" customWidth="1"/>
    <col min="3336" max="3336" width="11.28515625" style="29" customWidth="1"/>
    <col min="3337" max="3581" width="9.140625" style="29"/>
    <col min="3582" max="3582" width="29" style="29" customWidth="1"/>
    <col min="3583" max="3583" width="11.7109375" style="29" customWidth="1"/>
    <col min="3584" max="3584" width="11.28515625" style="29" customWidth="1"/>
    <col min="3585" max="3585" width="11.7109375" style="29" customWidth="1"/>
    <col min="3586" max="3586" width="11.28515625" style="29" customWidth="1"/>
    <col min="3587" max="3587" width="11.7109375" style="29" customWidth="1"/>
    <col min="3588" max="3588" width="11.28515625" style="29" customWidth="1"/>
    <col min="3589" max="3589" width="11.7109375" style="29" customWidth="1"/>
    <col min="3590" max="3590" width="11.28515625" style="29" customWidth="1"/>
    <col min="3591" max="3591" width="11.7109375" style="29" customWidth="1"/>
    <col min="3592" max="3592" width="11.28515625" style="29" customWidth="1"/>
    <col min="3593" max="3837" width="9.140625" style="29"/>
    <col min="3838" max="3838" width="29" style="29" customWidth="1"/>
    <col min="3839" max="3839" width="11.7109375" style="29" customWidth="1"/>
    <col min="3840" max="3840" width="11.28515625" style="29" customWidth="1"/>
    <col min="3841" max="3841" width="11.7109375" style="29" customWidth="1"/>
    <col min="3842" max="3842" width="11.28515625" style="29" customWidth="1"/>
    <col min="3843" max="3843" width="11.7109375" style="29" customWidth="1"/>
    <col min="3844" max="3844" width="11.28515625" style="29" customWidth="1"/>
    <col min="3845" max="3845" width="11.7109375" style="29" customWidth="1"/>
    <col min="3846" max="3846" width="11.28515625" style="29" customWidth="1"/>
    <col min="3847" max="3847" width="11.7109375" style="29" customWidth="1"/>
    <col min="3848" max="3848" width="11.28515625" style="29" customWidth="1"/>
    <col min="3849" max="4093" width="9.140625" style="29"/>
    <col min="4094" max="4094" width="29" style="29" customWidth="1"/>
    <col min="4095" max="4095" width="11.7109375" style="29" customWidth="1"/>
    <col min="4096" max="4096" width="11.28515625" style="29" customWidth="1"/>
    <col min="4097" max="4097" width="11.7109375" style="29" customWidth="1"/>
    <col min="4098" max="4098" width="11.28515625" style="29" customWidth="1"/>
    <col min="4099" max="4099" width="11.7109375" style="29" customWidth="1"/>
    <col min="4100" max="4100" width="11.28515625" style="29" customWidth="1"/>
    <col min="4101" max="4101" width="11.7109375" style="29" customWidth="1"/>
    <col min="4102" max="4102" width="11.28515625" style="29" customWidth="1"/>
    <col min="4103" max="4103" width="11.7109375" style="29" customWidth="1"/>
    <col min="4104" max="4104" width="11.28515625" style="29" customWidth="1"/>
    <col min="4105" max="4349" width="9.140625" style="29"/>
    <col min="4350" max="4350" width="29" style="29" customWidth="1"/>
    <col min="4351" max="4351" width="11.7109375" style="29" customWidth="1"/>
    <col min="4352" max="4352" width="11.28515625" style="29" customWidth="1"/>
    <col min="4353" max="4353" width="11.7109375" style="29" customWidth="1"/>
    <col min="4354" max="4354" width="11.28515625" style="29" customWidth="1"/>
    <col min="4355" max="4355" width="11.7109375" style="29" customWidth="1"/>
    <col min="4356" max="4356" width="11.28515625" style="29" customWidth="1"/>
    <col min="4357" max="4357" width="11.7109375" style="29" customWidth="1"/>
    <col min="4358" max="4358" width="11.28515625" style="29" customWidth="1"/>
    <col min="4359" max="4359" width="11.7109375" style="29" customWidth="1"/>
    <col min="4360" max="4360" width="11.28515625" style="29" customWidth="1"/>
    <col min="4361" max="4605" width="9.140625" style="29"/>
    <col min="4606" max="4606" width="29" style="29" customWidth="1"/>
    <col min="4607" max="4607" width="11.7109375" style="29" customWidth="1"/>
    <col min="4608" max="4608" width="11.28515625" style="29" customWidth="1"/>
    <col min="4609" max="4609" width="11.7109375" style="29" customWidth="1"/>
    <col min="4610" max="4610" width="11.28515625" style="29" customWidth="1"/>
    <col min="4611" max="4611" width="11.7109375" style="29" customWidth="1"/>
    <col min="4612" max="4612" width="11.28515625" style="29" customWidth="1"/>
    <col min="4613" max="4613" width="11.7109375" style="29" customWidth="1"/>
    <col min="4614" max="4614" width="11.28515625" style="29" customWidth="1"/>
    <col min="4615" max="4615" width="11.7109375" style="29" customWidth="1"/>
    <col min="4616" max="4616" width="11.28515625" style="29" customWidth="1"/>
    <col min="4617" max="4861" width="9.140625" style="29"/>
    <col min="4862" max="4862" width="29" style="29" customWidth="1"/>
    <col min="4863" max="4863" width="11.7109375" style="29" customWidth="1"/>
    <col min="4864" max="4864" width="11.28515625" style="29" customWidth="1"/>
    <col min="4865" max="4865" width="11.7109375" style="29" customWidth="1"/>
    <col min="4866" max="4866" width="11.28515625" style="29" customWidth="1"/>
    <col min="4867" max="4867" width="11.7109375" style="29" customWidth="1"/>
    <col min="4868" max="4868" width="11.28515625" style="29" customWidth="1"/>
    <col min="4869" max="4869" width="11.7109375" style="29" customWidth="1"/>
    <col min="4870" max="4870" width="11.28515625" style="29" customWidth="1"/>
    <col min="4871" max="4871" width="11.7109375" style="29" customWidth="1"/>
    <col min="4872" max="4872" width="11.28515625" style="29" customWidth="1"/>
    <col min="4873" max="5117" width="9.140625" style="29"/>
    <col min="5118" max="5118" width="29" style="29" customWidth="1"/>
    <col min="5119" max="5119" width="11.7109375" style="29" customWidth="1"/>
    <col min="5120" max="5120" width="11.28515625" style="29" customWidth="1"/>
    <col min="5121" max="5121" width="11.7109375" style="29" customWidth="1"/>
    <col min="5122" max="5122" width="11.28515625" style="29" customWidth="1"/>
    <col min="5123" max="5123" width="11.7109375" style="29" customWidth="1"/>
    <col min="5124" max="5124" width="11.28515625" style="29" customWidth="1"/>
    <col min="5125" max="5125" width="11.7109375" style="29" customWidth="1"/>
    <col min="5126" max="5126" width="11.28515625" style="29" customWidth="1"/>
    <col min="5127" max="5127" width="11.7109375" style="29" customWidth="1"/>
    <col min="5128" max="5128" width="11.28515625" style="29" customWidth="1"/>
    <col min="5129" max="5373" width="9.140625" style="29"/>
    <col min="5374" max="5374" width="29" style="29" customWidth="1"/>
    <col min="5375" max="5375" width="11.7109375" style="29" customWidth="1"/>
    <col min="5376" max="5376" width="11.28515625" style="29" customWidth="1"/>
    <col min="5377" max="5377" width="11.7109375" style="29" customWidth="1"/>
    <col min="5378" max="5378" width="11.28515625" style="29" customWidth="1"/>
    <col min="5379" max="5379" width="11.7109375" style="29" customWidth="1"/>
    <col min="5380" max="5380" width="11.28515625" style="29" customWidth="1"/>
    <col min="5381" max="5381" width="11.7109375" style="29" customWidth="1"/>
    <col min="5382" max="5382" width="11.28515625" style="29" customWidth="1"/>
    <col min="5383" max="5383" width="11.7109375" style="29" customWidth="1"/>
    <col min="5384" max="5384" width="11.28515625" style="29" customWidth="1"/>
    <col min="5385" max="5629" width="9.140625" style="29"/>
    <col min="5630" max="5630" width="29" style="29" customWidth="1"/>
    <col min="5631" max="5631" width="11.7109375" style="29" customWidth="1"/>
    <col min="5632" max="5632" width="11.28515625" style="29" customWidth="1"/>
    <col min="5633" max="5633" width="11.7109375" style="29" customWidth="1"/>
    <col min="5634" max="5634" width="11.28515625" style="29" customWidth="1"/>
    <col min="5635" max="5635" width="11.7109375" style="29" customWidth="1"/>
    <col min="5636" max="5636" width="11.28515625" style="29" customWidth="1"/>
    <col min="5637" max="5637" width="11.7109375" style="29" customWidth="1"/>
    <col min="5638" max="5638" width="11.28515625" style="29" customWidth="1"/>
    <col min="5639" max="5639" width="11.7109375" style="29" customWidth="1"/>
    <col min="5640" max="5640" width="11.28515625" style="29" customWidth="1"/>
    <col min="5641" max="5885" width="9.140625" style="29"/>
    <col min="5886" max="5886" width="29" style="29" customWidth="1"/>
    <col min="5887" max="5887" width="11.7109375" style="29" customWidth="1"/>
    <col min="5888" max="5888" width="11.28515625" style="29" customWidth="1"/>
    <col min="5889" max="5889" width="11.7109375" style="29" customWidth="1"/>
    <col min="5890" max="5890" width="11.28515625" style="29" customWidth="1"/>
    <col min="5891" max="5891" width="11.7109375" style="29" customWidth="1"/>
    <col min="5892" max="5892" width="11.28515625" style="29" customWidth="1"/>
    <col min="5893" max="5893" width="11.7109375" style="29" customWidth="1"/>
    <col min="5894" max="5894" width="11.28515625" style="29" customWidth="1"/>
    <col min="5895" max="5895" width="11.7109375" style="29" customWidth="1"/>
    <col min="5896" max="5896" width="11.28515625" style="29" customWidth="1"/>
    <col min="5897" max="6141" width="9.140625" style="29"/>
    <col min="6142" max="6142" width="29" style="29" customWidth="1"/>
    <col min="6143" max="6143" width="11.7109375" style="29" customWidth="1"/>
    <col min="6144" max="6144" width="11.28515625" style="29" customWidth="1"/>
    <col min="6145" max="6145" width="11.7109375" style="29" customWidth="1"/>
    <col min="6146" max="6146" width="11.28515625" style="29" customWidth="1"/>
    <col min="6147" max="6147" width="11.7109375" style="29" customWidth="1"/>
    <col min="6148" max="6148" width="11.28515625" style="29" customWidth="1"/>
    <col min="6149" max="6149" width="11.7109375" style="29" customWidth="1"/>
    <col min="6150" max="6150" width="11.28515625" style="29" customWidth="1"/>
    <col min="6151" max="6151" width="11.7109375" style="29" customWidth="1"/>
    <col min="6152" max="6152" width="11.28515625" style="29" customWidth="1"/>
    <col min="6153" max="6397" width="9.140625" style="29"/>
    <col min="6398" max="6398" width="29" style="29" customWidth="1"/>
    <col min="6399" max="6399" width="11.7109375" style="29" customWidth="1"/>
    <col min="6400" max="6400" width="11.28515625" style="29" customWidth="1"/>
    <col min="6401" max="6401" width="11.7109375" style="29" customWidth="1"/>
    <col min="6402" max="6402" width="11.28515625" style="29" customWidth="1"/>
    <col min="6403" max="6403" width="11.7109375" style="29" customWidth="1"/>
    <col min="6404" max="6404" width="11.28515625" style="29" customWidth="1"/>
    <col min="6405" max="6405" width="11.7109375" style="29" customWidth="1"/>
    <col min="6406" max="6406" width="11.28515625" style="29" customWidth="1"/>
    <col min="6407" max="6407" width="11.7109375" style="29" customWidth="1"/>
    <col min="6408" max="6408" width="11.28515625" style="29" customWidth="1"/>
    <col min="6409" max="6653" width="9.140625" style="29"/>
    <col min="6654" max="6654" width="29" style="29" customWidth="1"/>
    <col min="6655" max="6655" width="11.7109375" style="29" customWidth="1"/>
    <col min="6656" max="6656" width="11.28515625" style="29" customWidth="1"/>
    <col min="6657" max="6657" width="11.7109375" style="29" customWidth="1"/>
    <col min="6658" max="6658" width="11.28515625" style="29" customWidth="1"/>
    <col min="6659" max="6659" width="11.7109375" style="29" customWidth="1"/>
    <col min="6660" max="6660" width="11.28515625" style="29" customWidth="1"/>
    <col min="6661" max="6661" width="11.7109375" style="29" customWidth="1"/>
    <col min="6662" max="6662" width="11.28515625" style="29" customWidth="1"/>
    <col min="6663" max="6663" width="11.7109375" style="29" customWidth="1"/>
    <col min="6664" max="6664" width="11.28515625" style="29" customWidth="1"/>
    <col min="6665" max="6909" width="9.140625" style="29"/>
    <col min="6910" max="6910" width="29" style="29" customWidth="1"/>
    <col min="6911" max="6911" width="11.7109375" style="29" customWidth="1"/>
    <col min="6912" max="6912" width="11.28515625" style="29" customWidth="1"/>
    <col min="6913" max="6913" width="11.7109375" style="29" customWidth="1"/>
    <col min="6914" max="6914" width="11.28515625" style="29" customWidth="1"/>
    <col min="6915" max="6915" width="11.7109375" style="29" customWidth="1"/>
    <col min="6916" max="6916" width="11.28515625" style="29" customWidth="1"/>
    <col min="6917" max="6917" width="11.7109375" style="29" customWidth="1"/>
    <col min="6918" max="6918" width="11.28515625" style="29" customWidth="1"/>
    <col min="6919" max="6919" width="11.7109375" style="29" customWidth="1"/>
    <col min="6920" max="6920" width="11.28515625" style="29" customWidth="1"/>
    <col min="6921" max="7165" width="9.140625" style="29"/>
    <col min="7166" max="7166" width="29" style="29" customWidth="1"/>
    <col min="7167" max="7167" width="11.7109375" style="29" customWidth="1"/>
    <col min="7168" max="7168" width="11.28515625" style="29" customWidth="1"/>
    <col min="7169" max="7169" width="11.7109375" style="29" customWidth="1"/>
    <col min="7170" max="7170" width="11.28515625" style="29" customWidth="1"/>
    <col min="7171" max="7171" width="11.7109375" style="29" customWidth="1"/>
    <col min="7172" max="7172" width="11.28515625" style="29" customWidth="1"/>
    <col min="7173" max="7173" width="11.7109375" style="29" customWidth="1"/>
    <col min="7174" max="7174" width="11.28515625" style="29" customWidth="1"/>
    <col min="7175" max="7175" width="11.7109375" style="29" customWidth="1"/>
    <col min="7176" max="7176" width="11.28515625" style="29" customWidth="1"/>
    <col min="7177" max="7421" width="9.140625" style="29"/>
    <col min="7422" max="7422" width="29" style="29" customWidth="1"/>
    <col min="7423" max="7423" width="11.7109375" style="29" customWidth="1"/>
    <col min="7424" max="7424" width="11.28515625" style="29" customWidth="1"/>
    <col min="7425" max="7425" width="11.7109375" style="29" customWidth="1"/>
    <col min="7426" max="7426" width="11.28515625" style="29" customWidth="1"/>
    <col min="7427" max="7427" width="11.7109375" style="29" customWidth="1"/>
    <col min="7428" max="7428" width="11.28515625" style="29" customWidth="1"/>
    <col min="7429" max="7429" width="11.7109375" style="29" customWidth="1"/>
    <col min="7430" max="7430" width="11.28515625" style="29" customWidth="1"/>
    <col min="7431" max="7431" width="11.7109375" style="29" customWidth="1"/>
    <col min="7432" max="7432" width="11.28515625" style="29" customWidth="1"/>
    <col min="7433" max="7677" width="9.140625" style="29"/>
    <col min="7678" max="7678" width="29" style="29" customWidth="1"/>
    <col min="7679" max="7679" width="11.7109375" style="29" customWidth="1"/>
    <col min="7680" max="7680" width="11.28515625" style="29" customWidth="1"/>
    <col min="7681" max="7681" width="11.7109375" style="29" customWidth="1"/>
    <col min="7682" max="7682" width="11.28515625" style="29" customWidth="1"/>
    <col min="7683" max="7683" width="11.7109375" style="29" customWidth="1"/>
    <col min="7684" max="7684" width="11.28515625" style="29" customWidth="1"/>
    <col min="7685" max="7685" width="11.7109375" style="29" customWidth="1"/>
    <col min="7686" max="7686" width="11.28515625" style="29" customWidth="1"/>
    <col min="7687" max="7687" width="11.7109375" style="29" customWidth="1"/>
    <col min="7688" max="7688" width="11.28515625" style="29" customWidth="1"/>
    <col min="7689" max="7933" width="9.140625" style="29"/>
    <col min="7934" max="7934" width="29" style="29" customWidth="1"/>
    <col min="7935" max="7935" width="11.7109375" style="29" customWidth="1"/>
    <col min="7936" max="7936" width="11.28515625" style="29" customWidth="1"/>
    <col min="7937" max="7937" width="11.7109375" style="29" customWidth="1"/>
    <col min="7938" max="7938" width="11.28515625" style="29" customWidth="1"/>
    <col min="7939" max="7939" width="11.7109375" style="29" customWidth="1"/>
    <col min="7940" max="7940" width="11.28515625" style="29" customWidth="1"/>
    <col min="7941" max="7941" width="11.7109375" style="29" customWidth="1"/>
    <col min="7942" max="7942" width="11.28515625" style="29" customWidth="1"/>
    <col min="7943" max="7943" width="11.7109375" style="29" customWidth="1"/>
    <col min="7944" max="7944" width="11.28515625" style="29" customWidth="1"/>
    <col min="7945" max="8189" width="9.140625" style="29"/>
    <col min="8190" max="8190" width="29" style="29" customWidth="1"/>
    <col min="8191" max="8191" width="11.7109375" style="29" customWidth="1"/>
    <col min="8192" max="8192" width="11.28515625" style="29" customWidth="1"/>
    <col min="8193" max="8193" width="11.7109375" style="29" customWidth="1"/>
    <col min="8194" max="8194" width="11.28515625" style="29" customWidth="1"/>
    <col min="8195" max="8195" width="11.7109375" style="29" customWidth="1"/>
    <col min="8196" max="8196" width="11.28515625" style="29" customWidth="1"/>
    <col min="8197" max="8197" width="11.7109375" style="29" customWidth="1"/>
    <col min="8198" max="8198" width="11.28515625" style="29" customWidth="1"/>
    <col min="8199" max="8199" width="11.7109375" style="29" customWidth="1"/>
    <col min="8200" max="8200" width="11.28515625" style="29" customWidth="1"/>
    <col min="8201" max="8445" width="9.140625" style="29"/>
    <col min="8446" max="8446" width="29" style="29" customWidth="1"/>
    <col min="8447" max="8447" width="11.7109375" style="29" customWidth="1"/>
    <col min="8448" max="8448" width="11.28515625" style="29" customWidth="1"/>
    <col min="8449" max="8449" width="11.7109375" style="29" customWidth="1"/>
    <col min="8450" max="8450" width="11.28515625" style="29" customWidth="1"/>
    <col min="8451" max="8451" width="11.7109375" style="29" customWidth="1"/>
    <col min="8452" max="8452" width="11.28515625" style="29" customWidth="1"/>
    <col min="8453" max="8453" width="11.7109375" style="29" customWidth="1"/>
    <col min="8454" max="8454" width="11.28515625" style="29" customWidth="1"/>
    <col min="8455" max="8455" width="11.7109375" style="29" customWidth="1"/>
    <col min="8456" max="8456" width="11.28515625" style="29" customWidth="1"/>
    <col min="8457" max="8701" width="9.140625" style="29"/>
    <col min="8702" max="8702" width="29" style="29" customWidth="1"/>
    <col min="8703" max="8703" width="11.7109375" style="29" customWidth="1"/>
    <col min="8704" max="8704" width="11.28515625" style="29" customWidth="1"/>
    <col min="8705" max="8705" width="11.7109375" style="29" customWidth="1"/>
    <col min="8706" max="8706" width="11.28515625" style="29" customWidth="1"/>
    <col min="8707" max="8707" width="11.7109375" style="29" customWidth="1"/>
    <col min="8708" max="8708" width="11.28515625" style="29" customWidth="1"/>
    <col min="8709" max="8709" width="11.7109375" style="29" customWidth="1"/>
    <col min="8710" max="8710" width="11.28515625" style="29" customWidth="1"/>
    <col min="8711" max="8711" width="11.7109375" style="29" customWidth="1"/>
    <col min="8712" max="8712" width="11.28515625" style="29" customWidth="1"/>
    <col min="8713" max="8957" width="9.140625" style="29"/>
    <col min="8958" max="8958" width="29" style="29" customWidth="1"/>
    <col min="8959" max="8959" width="11.7109375" style="29" customWidth="1"/>
    <col min="8960" max="8960" width="11.28515625" style="29" customWidth="1"/>
    <col min="8961" max="8961" width="11.7109375" style="29" customWidth="1"/>
    <col min="8962" max="8962" width="11.28515625" style="29" customWidth="1"/>
    <col min="8963" max="8963" width="11.7109375" style="29" customWidth="1"/>
    <col min="8964" max="8964" width="11.28515625" style="29" customWidth="1"/>
    <col min="8965" max="8965" width="11.7109375" style="29" customWidth="1"/>
    <col min="8966" max="8966" width="11.28515625" style="29" customWidth="1"/>
    <col min="8967" max="8967" width="11.7109375" style="29" customWidth="1"/>
    <col min="8968" max="8968" width="11.28515625" style="29" customWidth="1"/>
    <col min="8969" max="9213" width="9.140625" style="29"/>
    <col min="9214" max="9214" width="29" style="29" customWidth="1"/>
    <col min="9215" max="9215" width="11.7109375" style="29" customWidth="1"/>
    <col min="9216" max="9216" width="11.28515625" style="29" customWidth="1"/>
    <col min="9217" max="9217" width="11.7109375" style="29" customWidth="1"/>
    <col min="9218" max="9218" width="11.28515625" style="29" customWidth="1"/>
    <col min="9219" max="9219" width="11.7109375" style="29" customWidth="1"/>
    <col min="9220" max="9220" width="11.28515625" style="29" customWidth="1"/>
    <col min="9221" max="9221" width="11.7109375" style="29" customWidth="1"/>
    <col min="9222" max="9222" width="11.28515625" style="29" customWidth="1"/>
    <col min="9223" max="9223" width="11.7109375" style="29" customWidth="1"/>
    <col min="9224" max="9224" width="11.28515625" style="29" customWidth="1"/>
    <col min="9225" max="9469" width="9.140625" style="29"/>
    <col min="9470" max="9470" width="29" style="29" customWidth="1"/>
    <col min="9471" max="9471" width="11.7109375" style="29" customWidth="1"/>
    <col min="9472" max="9472" width="11.28515625" style="29" customWidth="1"/>
    <col min="9473" max="9473" width="11.7109375" style="29" customWidth="1"/>
    <col min="9474" max="9474" width="11.28515625" style="29" customWidth="1"/>
    <col min="9475" max="9475" width="11.7109375" style="29" customWidth="1"/>
    <col min="9476" max="9476" width="11.28515625" style="29" customWidth="1"/>
    <col min="9477" max="9477" width="11.7109375" style="29" customWidth="1"/>
    <col min="9478" max="9478" width="11.28515625" style="29" customWidth="1"/>
    <col min="9479" max="9479" width="11.7109375" style="29" customWidth="1"/>
    <col min="9480" max="9480" width="11.28515625" style="29" customWidth="1"/>
    <col min="9481" max="9725" width="9.140625" style="29"/>
    <col min="9726" max="9726" width="29" style="29" customWidth="1"/>
    <col min="9727" max="9727" width="11.7109375" style="29" customWidth="1"/>
    <col min="9728" max="9728" width="11.28515625" style="29" customWidth="1"/>
    <col min="9729" max="9729" width="11.7109375" style="29" customWidth="1"/>
    <col min="9730" max="9730" width="11.28515625" style="29" customWidth="1"/>
    <col min="9731" max="9731" width="11.7109375" style="29" customWidth="1"/>
    <col min="9732" max="9732" width="11.28515625" style="29" customWidth="1"/>
    <col min="9733" max="9733" width="11.7109375" style="29" customWidth="1"/>
    <col min="9734" max="9734" width="11.28515625" style="29" customWidth="1"/>
    <col min="9735" max="9735" width="11.7109375" style="29" customWidth="1"/>
    <col min="9736" max="9736" width="11.28515625" style="29" customWidth="1"/>
    <col min="9737" max="9981" width="9.140625" style="29"/>
    <col min="9982" max="9982" width="29" style="29" customWidth="1"/>
    <col min="9983" max="9983" width="11.7109375" style="29" customWidth="1"/>
    <col min="9984" max="9984" width="11.28515625" style="29" customWidth="1"/>
    <col min="9985" max="9985" width="11.7109375" style="29" customWidth="1"/>
    <col min="9986" max="9986" width="11.28515625" style="29" customWidth="1"/>
    <col min="9987" max="9987" width="11.7109375" style="29" customWidth="1"/>
    <col min="9988" max="9988" width="11.28515625" style="29" customWidth="1"/>
    <col min="9989" max="9989" width="11.7109375" style="29" customWidth="1"/>
    <col min="9990" max="9990" width="11.28515625" style="29" customWidth="1"/>
    <col min="9991" max="9991" width="11.7109375" style="29" customWidth="1"/>
    <col min="9992" max="9992" width="11.28515625" style="29" customWidth="1"/>
    <col min="9993" max="10237" width="9.140625" style="29"/>
    <col min="10238" max="10238" width="29" style="29" customWidth="1"/>
    <col min="10239" max="10239" width="11.7109375" style="29" customWidth="1"/>
    <col min="10240" max="10240" width="11.28515625" style="29" customWidth="1"/>
    <col min="10241" max="10241" width="11.7109375" style="29" customWidth="1"/>
    <col min="10242" max="10242" width="11.28515625" style="29" customWidth="1"/>
    <col min="10243" max="10243" width="11.7109375" style="29" customWidth="1"/>
    <col min="10244" max="10244" width="11.28515625" style="29" customWidth="1"/>
    <col min="10245" max="10245" width="11.7109375" style="29" customWidth="1"/>
    <col min="10246" max="10246" width="11.28515625" style="29" customWidth="1"/>
    <col min="10247" max="10247" width="11.7109375" style="29" customWidth="1"/>
    <col min="10248" max="10248" width="11.28515625" style="29" customWidth="1"/>
    <col min="10249" max="10493" width="9.140625" style="29"/>
    <col min="10494" max="10494" width="29" style="29" customWidth="1"/>
    <col min="10495" max="10495" width="11.7109375" style="29" customWidth="1"/>
    <col min="10496" max="10496" width="11.28515625" style="29" customWidth="1"/>
    <col min="10497" max="10497" width="11.7109375" style="29" customWidth="1"/>
    <col min="10498" max="10498" width="11.28515625" style="29" customWidth="1"/>
    <col min="10499" max="10499" width="11.7109375" style="29" customWidth="1"/>
    <col min="10500" max="10500" width="11.28515625" style="29" customWidth="1"/>
    <col min="10501" max="10501" width="11.7109375" style="29" customWidth="1"/>
    <col min="10502" max="10502" width="11.28515625" style="29" customWidth="1"/>
    <col min="10503" max="10503" width="11.7109375" style="29" customWidth="1"/>
    <col min="10504" max="10504" width="11.28515625" style="29" customWidth="1"/>
    <col min="10505" max="10749" width="9.140625" style="29"/>
    <col min="10750" max="10750" width="29" style="29" customWidth="1"/>
    <col min="10751" max="10751" width="11.7109375" style="29" customWidth="1"/>
    <col min="10752" max="10752" width="11.28515625" style="29" customWidth="1"/>
    <col min="10753" max="10753" width="11.7109375" style="29" customWidth="1"/>
    <col min="10754" max="10754" width="11.28515625" style="29" customWidth="1"/>
    <col min="10755" max="10755" width="11.7109375" style="29" customWidth="1"/>
    <col min="10756" max="10756" width="11.28515625" style="29" customWidth="1"/>
    <col min="10757" max="10757" width="11.7109375" style="29" customWidth="1"/>
    <col min="10758" max="10758" width="11.28515625" style="29" customWidth="1"/>
    <col min="10759" max="10759" width="11.7109375" style="29" customWidth="1"/>
    <col min="10760" max="10760" width="11.28515625" style="29" customWidth="1"/>
    <col min="10761" max="11005" width="9.140625" style="29"/>
    <col min="11006" max="11006" width="29" style="29" customWidth="1"/>
    <col min="11007" max="11007" width="11.7109375" style="29" customWidth="1"/>
    <col min="11008" max="11008" width="11.28515625" style="29" customWidth="1"/>
    <col min="11009" max="11009" width="11.7109375" style="29" customWidth="1"/>
    <col min="11010" max="11010" width="11.28515625" style="29" customWidth="1"/>
    <col min="11011" max="11011" width="11.7109375" style="29" customWidth="1"/>
    <col min="11012" max="11012" width="11.28515625" style="29" customWidth="1"/>
    <col min="11013" max="11013" width="11.7109375" style="29" customWidth="1"/>
    <col min="11014" max="11014" width="11.28515625" style="29" customWidth="1"/>
    <col min="11015" max="11015" width="11.7109375" style="29" customWidth="1"/>
    <col min="11016" max="11016" width="11.28515625" style="29" customWidth="1"/>
    <col min="11017" max="11261" width="9.140625" style="29"/>
    <col min="11262" max="11262" width="29" style="29" customWidth="1"/>
    <col min="11263" max="11263" width="11.7109375" style="29" customWidth="1"/>
    <col min="11264" max="11264" width="11.28515625" style="29" customWidth="1"/>
    <col min="11265" max="11265" width="11.7109375" style="29" customWidth="1"/>
    <col min="11266" max="11266" width="11.28515625" style="29" customWidth="1"/>
    <col min="11267" max="11267" width="11.7109375" style="29" customWidth="1"/>
    <col min="11268" max="11268" width="11.28515625" style="29" customWidth="1"/>
    <col min="11269" max="11269" width="11.7109375" style="29" customWidth="1"/>
    <col min="11270" max="11270" width="11.28515625" style="29" customWidth="1"/>
    <col min="11271" max="11271" width="11.7109375" style="29" customWidth="1"/>
    <col min="11272" max="11272" width="11.28515625" style="29" customWidth="1"/>
    <col min="11273" max="11517" width="9.140625" style="29"/>
    <col min="11518" max="11518" width="29" style="29" customWidth="1"/>
    <col min="11519" max="11519" width="11.7109375" style="29" customWidth="1"/>
    <col min="11520" max="11520" width="11.28515625" style="29" customWidth="1"/>
    <col min="11521" max="11521" width="11.7109375" style="29" customWidth="1"/>
    <col min="11522" max="11522" width="11.28515625" style="29" customWidth="1"/>
    <col min="11523" max="11523" width="11.7109375" style="29" customWidth="1"/>
    <col min="11524" max="11524" width="11.28515625" style="29" customWidth="1"/>
    <col min="11525" max="11525" width="11.7109375" style="29" customWidth="1"/>
    <col min="11526" max="11526" width="11.28515625" style="29" customWidth="1"/>
    <col min="11527" max="11527" width="11.7109375" style="29" customWidth="1"/>
    <col min="11528" max="11528" width="11.28515625" style="29" customWidth="1"/>
    <col min="11529" max="11773" width="9.140625" style="29"/>
    <col min="11774" max="11774" width="29" style="29" customWidth="1"/>
    <col min="11775" max="11775" width="11.7109375" style="29" customWidth="1"/>
    <col min="11776" max="11776" width="11.28515625" style="29" customWidth="1"/>
    <col min="11777" max="11777" width="11.7109375" style="29" customWidth="1"/>
    <col min="11778" max="11778" width="11.28515625" style="29" customWidth="1"/>
    <col min="11779" max="11779" width="11.7109375" style="29" customWidth="1"/>
    <col min="11780" max="11780" width="11.28515625" style="29" customWidth="1"/>
    <col min="11781" max="11781" width="11.7109375" style="29" customWidth="1"/>
    <col min="11782" max="11782" width="11.28515625" style="29" customWidth="1"/>
    <col min="11783" max="11783" width="11.7109375" style="29" customWidth="1"/>
    <col min="11784" max="11784" width="11.28515625" style="29" customWidth="1"/>
    <col min="11785" max="12029" width="9.140625" style="29"/>
    <col min="12030" max="12030" width="29" style="29" customWidth="1"/>
    <col min="12031" max="12031" width="11.7109375" style="29" customWidth="1"/>
    <col min="12032" max="12032" width="11.28515625" style="29" customWidth="1"/>
    <col min="12033" max="12033" width="11.7109375" style="29" customWidth="1"/>
    <col min="12034" max="12034" width="11.28515625" style="29" customWidth="1"/>
    <col min="12035" max="12035" width="11.7109375" style="29" customWidth="1"/>
    <col min="12036" max="12036" width="11.28515625" style="29" customWidth="1"/>
    <col min="12037" max="12037" width="11.7109375" style="29" customWidth="1"/>
    <col min="12038" max="12038" width="11.28515625" style="29" customWidth="1"/>
    <col min="12039" max="12039" width="11.7109375" style="29" customWidth="1"/>
    <col min="12040" max="12040" width="11.28515625" style="29" customWidth="1"/>
    <col min="12041" max="12285" width="9.140625" style="29"/>
    <col min="12286" max="12286" width="29" style="29" customWidth="1"/>
    <col min="12287" max="12287" width="11.7109375" style="29" customWidth="1"/>
    <col min="12288" max="12288" width="11.28515625" style="29" customWidth="1"/>
    <col min="12289" max="12289" width="11.7109375" style="29" customWidth="1"/>
    <col min="12290" max="12290" width="11.28515625" style="29" customWidth="1"/>
    <col min="12291" max="12291" width="11.7109375" style="29" customWidth="1"/>
    <col min="12292" max="12292" width="11.28515625" style="29" customWidth="1"/>
    <col min="12293" max="12293" width="11.7109375" style="29" customWidth="1"/>
    <col min="12294" max="12294" width="11.28515625" style="29" customWidth="1"/>
    <col min="12295" max="12295" width="11.7109375" style="29" customWidth="1"/>
    <col min="12296" max="12296" width="11.28515625" style="29" customWidth="1"/>
    <col min="12297" max="12541" width="9.140625" style="29"/>
    <col min="12542" max="12542" width="29" style="29" customWidth="1"/>
    <col min="12543" max="12543" width="11.7109375" style="29" customWidth="1"/>
    <col min="12544" max="12544" width="11.28515625" style="29" customWidth="1"/>
    <col min="12545" max="12545" width="11.7109375" style="29" customWidth="1"/>
    <col min="12546" max="12546" width="11.28515625" style="29" customWidth="1"/>
    <col min="12547" max="12547" width="11.7109375" style="29" customWidth="1"/>
    <col min="12548" max="12548" width="11.28515625" style="29" customWidth="1"/>
    <col min="12549" max="12549" width="11.7109375" style="29" customWidth="1"/>
    <col min="12550" max="12550" width="11.28515625" style="29" customWidth="1"/>
    <col min="12551" max="12551" width="11.7109375" style="29" customWidth="1"/>
    <col min="12552" max="12552" width="11.28515625" style="29" customWidth="1"/>
    <col min="12553" max="12797" width="9.140625" style="29"/>
    <col min="12798" max="12798" width="29" style="29" customWidth="1"/>
    <col min="12799" max="12799" width="11.7109375" style="29" customWidth="1"/>
    <col min="12800" max="12800" width="11.28515625" style="29" customWidth="1"/>
    <col min="12801" max="12801" width="11.7109375" style="29" customWidth="1"/>
    <col min="12802" max="12802" width="11.28515625" style="29" customWidth="1"/>
    <col min="12803" max="12803" width="11.7109375" style="29" customWidth="1"/>
    <col min="12804" max="12804" width="11.28515625" style="29" customWidth="1"/>
    <col min="12805" max="12805" width="11.7109375" style="29" customWidth="1"/>
    <col min="12806" max="12806" width="11.28515625" style="29" customWidth="1"/>
    <col min="12807" max="12807" width="11.7109375" style="29" customWidth="1"/>
    <col min="12808" max="12808" width="11.28515625" style="29" customWidth="1"/>
    <col min="12809" max="13053" width="9.140625" style="29"/>
    <col min="13054" max="13054" width="29" style="29" customWidth="1"/>
    <col min="13055" max="13055" width="11.7109375" style="29" customWidth="1"/>
    <col min="13056" max="13056" width="11.28515625" style="29" customWidth="1"/>
    <col min="13057" max="13057" width="11.7109375" style="29" customWidth="1"/>
    <col min="13058" max="13058" width="11.28515625" style="29" customWidth="1"/>
    <col min="13059" max="13059" width="11.7109375" style="29" customWidth="1"/>
    <col min="13060" max="13060" width="11.28515625" style="29" customWidth="1"/>
    <col min="13061" max="13061" width="11.7109375" style="29" customWidth="1"/>
    <col min="13062" max="13062" width="11.28515625" style="29" customWidth="1"/>
    <col min="13063" max="13063" width="11.7109375" style="29" customWidth="1"/>
    <col min="13064" max="13064" width="11.28515625" style="29" customWidth="1"/>
    <col min="13065" max="13309" width="9.140625" style="29"/>
    <col min="13310" max="13310" width="29" style="29" customWidth="1"/>
    <col min="13311" max="13311" width="11.7109375" style="29" customWidth="1"/>
    <col min="13312" max="13312" width="11.28515625" style="29" customWidth="1"/>
    <col min="13313" max="13313" width="11.7109375" style="29" customWidth="1"/>
    <col min="13314" max="13314" width="11.28515625" style="29" customWidth="1"/>
    <col min="13315" max="13315" width="11.7109375" style="29" customWidth="1"/>
    <col min="13316" max="13316" width="11.28515625" style="29" customWidth="1"/>
    <col min="13317" max="13317" width="11.7109375" style="29" customWidth="1"/>
    <col min="13318" max="13318" width="11.28515625" style="29" customWidth="1"/>
    <col min="13319" max="13319" width="11.7109375" style="29" customWidth="1"/>
    <col min="13320" max="13320" width="11.28515625" style="29" customWidth="1"/>
    <col min="13321" max="13565" width="9.140625" style="29"/>
    <col min="13566" max="13566" width="29" style="29" customWidth="1"/>
    <col min="13567" max="13567" width="11.7109375" style="29" customWidth="1"/>
    <col min="13568" max="13568" width="11.28515625" style="29" customWidth="1"/>
    <col min="13569" max="13569" width="11.7109375" style="29" customWidth="1"/>
    <col min="13570" max="13570" width="11.28515625" style="29" customWidth="1"/>
    <col min="13571" max="13571" width="11.7109375" style="29" customWidth="1"/>
    <col min="13572" max="13572" width="11.28515625" style="29" customWidth="1"/>
    <col min="13573" max="13573" width="11.7109375" style="29" customWidth="1"/>
    <col min="13574" max="13574" width="11.28515625" style="29" customWidth="1"/>
    <col min="13575" max="13575" width="11.7109375" style="29" customWidth="1"/>
    <col min="13576" max="13576" width="11.28515625" style="29" customWidth="1"/>
    <col min="13577" max="13821" width="9.140625" style="29"/>
    <col min="13822" max="13822" width="29" style="29" customWidth="1"/>
    <col min="13823" max="13823" width="11.7109375" style="29" customWidth="1"/>
    <col min="13824" max="13824" width="11.28515625" style="29" customWidth="1"/>
    <col min="13825" max="13825" width="11.7109375" style="29" customWidth="1"/>
    <col min="13826" max="13826" width="11.28515625" style="29" customWidth="1"/>
    <col min="13827" max="13827" width="11.7109375" style="29" customWidth="1"/>
    <col min="13828" max="13828" width="11.28515625" style="29" customWidth="1"/>
    <col min="13829" max="13829" width="11.7109375" style="29" customWidth="1"/>
    <col min="13830" max="13830" width="11.28515625" style="29" customWidth="1"/>
    <col min="13831" max="13831" width="11.7109375" style="29" customWidth="1"/>
    <col min="13832" max="13832" width="11.28515625" style="29" customWidth="1"/>
    <col min="13833" max="14077" width="9.140625" style="29"/>
    <col min="14078" max="14078" width="29" style="29" customWidth="1"/>
    <col min="14079" max="14079" width="11.7109375" style="29" customWidth="1"/>
    <col min="14080" max="14080" width="11.28515625" style="29" customWidth="1"/>
    <col min="14081" max="14081" width="11.7109375" style="29" customWidth="1"/>
    <col min="14082" max="14082" width="11.28515625" style="29" customWidth="1"/>
    <col min="14083" max="14083" width="11.7109375" style="29" customWidth="1"/>
    <col min="14084" max="14084" width="11.28515625" style="29" customWidth="1"/>
    <col min="14085" max="14085" width="11.7109375" style="29" customWidth="1"/>
    <col min="14086" max="14086" width="11.28515625" style="29" customWidth="1"/>
    <col min="14087" max="14087" width="11.7109375" style="29" customWidth="1"/>
    <col min="14088" max="14088" width="11.28515625" style="29" customWidth="1"/>
    <col min="14089" max="14333" width="9.140625" style="29"/>
    <col min="14334" max="14334" width="29" style="29" customWidth="1"/>
    <col min="14335" max="14335" width="11.7109375" style="29" customWidth="1"/>
    <col min="14336" max="14336" width="11.28515625" style="29" customWidth="1"/>
    <col min="14337" max="14337" width="11.7109375" style="29" customWidth="1"/>
    <col min="14338" max="14338" width="11.28515625" style="29" customWidth="1"/>
    <col min="14339" max="14339" width="11.7109375" style="29" customWidth="1"/>
    <col min="14340" max="14340" width="11.28515625" style="29" customWidth="1"/>
    <col min="14341" max="14341" width="11.7109375" style="29" customWidth="1"/>
    <col min="14342" max="14342" width="11.28515625" style="29" customWidth="1"/>
    <col min="14343" max="14343" width="11.7109375" style="29" customWidth="1"/>
    <col min="14344" max="14344" width="11.28515625" style="29" customWidth="1"/>
    <col min="14345" max="14589" width="9.140625" style="29"/>
    <col min="14590" max="14590" width="29" style="29" customWidth="1"/>
    <col min="14591" max="14591" width="11.7109375" style="29" customWidth="1"/>
    <col min="14592" max="14592" width="11.28515625" style="29" customWidth="1"/>
    <col min="14593" max="14593" width="11.7109375" style="29" customWidth="1"/>
    <col min="14594" max="14594" width="11.28515625" style="29" customWidth="1"/>
    <col min="14595" max="14595" width="11.7109375" style="29" customWidth="1"/>
    <col min="14596" max="14596" width="11.28515625" style="29" customWidth="1"/>
    <col min="14597" max="14597" width="11.7109375" style="29" customWidth="1"/>
    <col min="14598" max="14598" width="11.28515625" style="29" customWidth="1"/>
    <col min="14599" max="14599" width="11.7109375" style="29" customWidth="1"/>
    <col min="14600" max="14600" width="11.28515625" style="29" customWidth="1"/>
    <col min="14601" max="14845" width="9.140625" style="29"/>
    <col min="14846" max="14846" width="29" style="29" customWidth="1"/>
    <col min="14847" max="14847" width="11.7109375" style="29" customWidth="1"/>
    <col min="14848" max="14848" width="11.28515625" style="29" customWidth="1"/>
    <col min="14849" max="14849" width="11.7109375" style="29" customWidth="1"/>
    <col min="14850" max="14850" width="11.28515625" style="29" customWidth="1"/>
    <col min="14851" max="14851" width="11.7109375" style="29" customWidth="1"/>
    <col min="14852" max="14852" width="11.28515625" style="29" customWidth="1"/>
    <col min="14853" max="14853" width="11.7109375" style="29" customWidth="1"/>
    <col min="14854" max="14854" width="11.28515625" style="29" customWidth="1"/>
    <col min="14855" max="14855" width="11.7109375" style="29" customWidth="1"/>
    <col min="14856" max="14856" width="11.28515625" style="29" customWidth="1"/>
    <col min="14857" max="15101" width="9.140625" style="29"/>
    <col min="15102" max="15102" width="29" style="29" customWidth="1"/>
    <col min="15103" max="15103" width="11.7109375" style="29" customWidth="1"/>
    <col min="15104" max="15104" width="11.28515625" style="29" customWidth="1"/>
    <col min="15105" max="15105" width="11.7109375" style="29" customWidth="1"/>
    <col min="15106" max="15106" width="11.28515625" style="29" customWidth="1"/>
    <col min="15107" max="15107" width="11.7109375" style="29" customWidth="1"/>
    <col min="15108" max="15108" width="11.28515625" style="29" customWidth="1"/>
    <col min="15109" max="15109" width="11.7109375" style="29" customWidth="1"/>
    <col min="15110" max="15110" width="11.28515625" style="29" customWidth="1"/>
    <col min="15111" max="15111" width="11.7109375" style="29" customWidth="1"/>
    <col min="15112" max="15112" width="11.28515625" style="29" customWidth="1"/>
    <col min="15113" max="15357" width="9.140625" style="29"/>
    <col min="15358" max="15358" width="29" style="29" customWidth="1"/>
    <col min="15359" max="15359" width="11.7109375" style="29" customWidth="1"/>
    <col min="15360" max="15360" width="11.28515625" style="29" customWidth="1"/>
    <col min="15361" max="15361" width="11.7109375" style="29" customWidth="1"/>
    <col min="15362" max="15362" width="11.28515625" style="29" customWidth="1"/>
    <col min="15363" max="15363" width="11.7109375" style="29" customWidth="1"/>
    <col min="15364" max="15364" width="11.28515625" style="29" customWidth="1"/>
    <col min="15365" max="15365" width="11.7109375" style="29" customWidth="1"/>
    <col min="15366" max="15366" width="11.28515625" style="29" customWidth="1"/>
    <col min="15367" max="15367" width="11.7109375" style="29" customWidth="1"/>
    <col min="15368" max="15368" width="11.28515625" style="29" customWidth="1"/>
    <col min="15369" max="15613" width="9.140625" style="29"/>
    <col min="15614" max="15614" width="29" style="29" customWidth="1"/>
    <col min="15615" max="15615" width="11.7109375" style="29" customWidth="1"/>
    <col min="15616" max="15616" width="11.28515625" style="29" customWidth="1"/>
    <col min="15617" max="15617" width="11.7109375" style="29" customWidth="1"/>
    <col min="15618" max="15618" width="11.28515625" style="29" customWidth="1"/>
    <col min="15619" max="15619" width="11.7109375" style="29" customWidth="1"/>
    <col min="15620" max="15620" width="11.28515625" style="29" customWidth="1"/>
    <col min="15621" max="15621" width="11.7109375" style="29" customWidth="1"/>
    <col min="15622" max="15622" width="11.28515625" style="29" customWidth="1"/>
    <col min="15623" max="15623" width="11.7109375" style="29" customWidth="1"/>
    <col min="15624" max="15624" width="11.28515625" style="29" customWidth="1"/>
    <col min="15625" max="15869" width="9.140625" style="29"/>
    <col min="15870" max="15870" width="29" style="29" customWidth="1"/>
    <col min="15871" max="15871" width="11.7109375" style="29" customWidth="1"/>
    <col min="15872" max="15872" width="11.28515625" style="29" customWidth="1"/>
    <col min="15873" max="15873" width="11.7109375" style="29" customWidth="1"/>
    <col min="15874" max="15874" width="11.28515625" style="29" customWidth="1"/>
    <col min="15875" max="15875" width="11.7109375" style="29" customWidth="1"/>
    <col min="15876" max="15876" width="11.28515625" style="29" customWidth="1"/>
    <col min="15877" max="15877" width="11.7109375" style="29" customWidth="1"/>
    <col min="15878" max="15878" width="11.28515625" style="29" customWidth="1"/>
    <col min="15879" max="15879" width="11.7109375" style="29" customWidth="1"/>
    <col min="15880" max="15880" width="11.28515625" style="29" customWidth="1"/>
    <col min="15881" max="16125" width="9.140625" style="29"/>
    <col min="16126" max="16126" width="29" style="29" customWidth="1"/>
    <col min="16127" max="16127" width="11.7109375" style="29" customWidth="1"/>
    <col min="16128" max="16128" width="11.28515625" style="29" customWidth="1"/>
    <col min="16129" max="16129" width="11.7109375" style="29" customWidth="1"/>
    <col min="16130" max="16130" width="11.28515625" style="29" customWidth="1"/>
    <col min="16131" max="16131" width="11.7109375" style="29" customWidth="1"/>
    <col min="16132" max="16132" width="11.28515625" style="29" customWidth="1"/>
    <col min="16133" max="16133" width="11.7109375" style="29" customWidth="1"/>
    <col min="16134" max="16134" width="11.28515625" style="29" customWidth="1"/>
    <col min="16135" max="16135" width="11.7109375" style="29" customWidth="1"/>
    <col min="16136" max="16136" width="11.28515625" style="29" customWidth="1"/>
    <col min="16137" max="16384" width="9.140625" style="29"/>
  </cols>
  <sheetData>
    <row r="1" spans="1:9" ht="12" x14ac:dyDescent="0.2">
      <c r="A1" s="48" t="s">
        <v>43</v>
      </c>
    </row>
    <row r="3" spans="1:9" s="38" customFormat="1" ht="20.100000000000001" customHeight="1" x14ac:dyDescent="0.25">
      <c r="A3" s="740" t="s">
        <v>44</v>
      </c>
      <c r="B3" s="51">
        <v>2012</v>
      </c>
      <c r="C3" s="51">
        <v>2013</v>
      </c>
      <c r="D3" s="51">
        <v>2014</v>
      </c>
      <c r="E3" s="51">
        <v>2015</v>
      </c>
      <c r="F3" s="51">
        <v>2016</v>
      </c>
    </row>
    <row r="4" spans="1:9" s="38" customFormat="1" ht="20.100000000000001" customHeight="1" x14ac:dyDescent="0.25">
      <c r="A4" s="741"/>
      <c r="B4" s="710" t="s">
        <v>45</v>
      </c>
      <c r="C4" s="711"/>
      <c r="D4" s="711"/>
      <c r="E4" s="711"/>
      <c r="F4" s="711"/>
    </row>
    <row r="5" spans="1:9" s="53" customFormat="1" ht="15" customHeight="1" x14ac:dyDescent="0.2">
      <c r="A5" s="44" t="s">
        <v>46</v>
      </c>
      <c r="B5" s="52">
        <v>1.3310701468659771</v>
      </c>
      <c r="C5" s="216">
        <v>1.3376002346816511</v>
      </c>
      <c r="D5" s="216">
        <v>1.1964013649613574</v>
      </c>
      <c r="E5" s="216">
        <v>1.1326125349174898</v>
      </c>
      <c r="F5" s="216">
        <v>1.0728225044737996</v>
      </c>
    </row>
    <row r="6" spans="1:9" s="53" customFormat="1" ht="15" customHeight="1" x14ac:dyDescent="0.2">
      <c r="A6" s="44" t="s">
        <v>4</v>
      </c>
      <c r="B6" s="52">
        <v>4.1136523355262451</v>
      </c>
      <c r="C6" s="52">
        <v>4.0781860573300044</v>
      </c>
      <c r="D6" s="52">
        <v>3.9655705433342412</v>
      </c>
      <c r="E6" s="52">
        <v>3.6426228237759006</v>
      </c>
      <c r="F6" s="52">
        <v>3.4922248096886337</v>
      </c>
    </row>
    <row r="7" spans="1:9" s="53" customFormat="1" ht="15" customHeight="1" x14ac:dyDescent="0.2">
      <c r="A7" s="576" t="s">
        <v>47</v>
      </c>
      <c r="B7" s="579">
        <v>72.562966017957322</v>
      </c>
      <c r="C7" s="579">
        <v>73.376101041905031</v>
      </c>
      <c r="D7" s="579">
        <v>73.721677239017737</v>
      </c>
      <c r="E7" s="579">
        <v>74.582476031642585</v>
      </c>
      <c r="F7" s="579">
        <v>75.173214770058379</v>
      </c>
      <c r="G7" s="53" t="s">
        <v>624</v>
      </c>
    </row>
    <row r="8" spans="1:9" s="53" customFormat="1" ht="15" customHeight="1" x14ac:dyDescent="0.2">
      <c r="A8" s="44" t="s">
        <v>7</v>
      </c>
      <c r="B8" s="52">
        <v>20.994325631139247</v>
      </c>
      <c r="C8" s="52">
        <v>20.105838119399742</v>
      </c>
      <c r="D8" s="52">
        <v>20.092517943118366</v>
      </c>
      <c r="E8" s="52">
        <v>19.677164627152809</v>
      </c>
      <c r="F8" s="52">
        <v>19.397227470739882</v>
      </c>
    </row>
    <row r="9" spans="1:9" s="53" customFormat="1" ht="15" customHeight="1" x14ac:dyDescent="0.2">
      <c r="A9" s="44" t="s">
        <v>48</v>
      </c>
      <c r="B9" s="52">
        <v>0.61169218218940513</v>
      </c>
      <c r="C9" s="52">
        <v>0.67113403627002566</v>
      </c>
      <c r="D9" s="52">
        <v>0.6663285387668525</v>
      </c>
      <c r="E9" s="52">
        <v>0.71335945726968131</v>
      </c>
      <c r="F9" s="52">
        <v>0.68292028045460851</v>
      </c>
    </row>
    <row r="10" spans="1:9" s="53" customFormat="1" ht="15" customHeight="1" x14ac:dyDescent="0.2">
      <c r="A10" s="44" t="s">
        <v>9</v>
      </c>
      <c r="B10" s="52">
        <v>0.38629368632180383</v>
      </c>
      <c r="C10" s="52">
        <v>0.43114051041355628</v>
      </c>
      <c r="D10" s="52">
        <v>0.35750437080146807</v>
      </c>
      <c r="E10" s="52">
        <v>0.25176452524152904</v>
      </c>
      <c r="F10" s="52">
        <v>0.1815901645846833</v>
      </c>
    </row>
    <row r="11" spans="1:9" s="53" customFormat="1" ht="15.75" customHeight="1" x14ac:dyDescent="0.2">
      <c r="A11" s="44" t="s">
        <v>10</v>
      </c>
      <c r="B11" s="52" t="s">
        <v>18</v>
      </c>
      <c r="C11" s="52" t="s">
        <v>18</v>
      </c>
      <c r="D11" s="52" t="s">
        <v>18</v>
      </c>
      <c r="E11" s="52" t="s">
        <v>18</v>
      </c>
      <c r="F11" s="52" t="s">
        <v>18</v>
      </c>
    </row>
    <row r="12" spans="1:9" s="53" customFormat="1" ht="15" customHeight="1" x14ac:dyDescent="0.2">
      <c r="A12" s="44" t="s">
        <v>49</v>
      </c>
      <c r="B12" s="52" t="s">
        <v>18</v>
      </c>
      <c r="C12" s="52" t="s">
        <v>18</v>
      </c>
      <c r="D12" s="52" t="s">
        <v>18</v>
      </c>
      <c r="E12" s="52" t="s">
        <v>18</v>
      </c>
      <c r="F12" s="52" t="s">
        <v>18</v>
      </c>
    </row>
    <row r="13" spans="1:9" x14ac:dyDescent="0.2">
      <c r="A13" s="44"/>
      <c r="B13" s="54"/>
      <c r="C13" s="54"/>
      <c r="D13" s="54"/>
      <c r="E13" s="54"/>
      <c r="F13" s="54"/>
      <c r="I13" s="53"/>
    </row>
    <row r="14" spans="1:9" s="38" customFormat="1" ht="15.95" customHeight="1" x14ac:dyDescent="0.2">
      <c r="A14" s="55" t="s">
        <v>50</v>
      </c>
      <c r="B14" s="56"/>
      <c r="C14" s="56"/>
      <c r="D14" s="56"/>
      <c r="E14" s="56"/>
      <c r="F14" s="56"/>
      <c r="I14" s="53"/>
    </row>
    <row r="15" spans="1:9" s="38" customFormat="1" ht="15.95" customHeight="1" x14ac:dyDescent="0.2">
      <c r="A15" s="44" t="s">
        <v>51</v>
      </c>
      <c r="B15" s="52">
        <v>99.866483861482493</v>
      </c>
      <c r="C15" s="52">
        <v>99.849576438782677</v>
      </c>
      <c r="D15" s="52">
        <v>99.888382092729813</v>
      </c>
      <c r="E15" s="52">
        <v>99.933225685710397</v>
      </c>
      <c r="F15" s="52">
        <v>100</v>
      </c>
      <c r="G15" s="29"/>
    </row>
    <row r="16" spans="1:9" s="38" customFormat="1" ht="15.95" customHeight="1" x14ac:dyDescent="0.2">
      <c r="A16" s="44" t="s">
        <v>52</v>
      </c>
      <c r="B16" s="52">
        <v>100</v>
      </c>
      <c r="C16" s="52">
        <v>100</v>
      </c>
      <c r="D16" s="52">
        <v>100</v>
      </c>
      <c r="E16" s="52">
        <v>100</v>
      </c>
      <c r="F16" s="52">
        <v>100</v>
      </c>
      <c r="G16" s="29"/>
    </row>
    <row r="17" spans="1:7" s="38" customFormat="1" ht="15.95" customHeight="1" x14ac:dyDescent="0.2">
      <c r="A17" s="44" t="s">
        <v>53</v>
      </c>
      <c r="B17" s="52" t="s">
        <v>18</v>
      </c>
      <c r="C17" s="52" t="s">
        <v>18</v>
      </c>
      <c r="D17" s="52" t="s">
        <v>18</v>
      </c>
      <c r="E17" s="52" t="s">
        <v>18</v>
      </c>
      <c r="F17" s="52" t="s">
        <v>18</v>
      </c>
    </row>
    <row r="18" spans="1:7" s="38" customFormat="1" ht="15.95" customHeight="1" x14ac:dyDescent="0.2">
      <c r="A18" s="55"/>
      <c r="B18" s="52"/>
      <c r="C18" s="52"/>
      <c r="D18" s="52"/>
      <c r="E18" s="52"/>
      <c r="F18" s="52"/>
    </row>
    <row r="19" spans="1:7" s="38" customFormat="1" ht="15.95" customHeight="1" x14ac:dyDescent="0.2">
      <c r="A19" s="44" t="s">
        <v>54</v>
      </c>
      <c r="B19" s="52">
        <v>0.13351613851749872</v>
      </c>
      <c r="C19" s="52">
        <v>0.1504235612173383</v>
      </c>
      <c r="D19" s="52">
        <v>0.11161790727020091</v>
      </c>
      <c r="E19" s="52">
        <v>6.6774314289606382E-2</v>
      </c>
      <c r="F19" s="52">
        <v>4.0816989550444806E-2</v>
      </c>
    </row>
    <row r="20" spans="1:7" s="38" customFormat="1" ht="15.95" customHeight="1" x14ac:dyDescent="0.2">
      <c r="A20" s="44" t="s">
        <v>52</v>
      </c>
      <c r="B20" s="52">
        <v>100</v>
      </c>
      <c r="C20" s="52">
        <v>100</v>
      </c>
      <c r="D20" s="52">
        <v>100</v>
      </c>
      <c r="E20" s="52">
        <v>100</v>
      </c>
      <c r="F20" s="52">
        <v>100</v>
      </c>
    </row>
    <row r="21" spans="1:7" s="38" customFormat="1" ht="15.95" customHeight="1" x14ac:dyDescent="0.2">
      <c r="A21" s="57" t="s">
        <v>53</v>
      </c>
      <c r="B21" s="58" t="s">
        <v>18</v>
      </c>
      <c r="C21" s="58" t="s">
        <v>18</v>
      </c>
      <c r="D21" s="58" t="s">
        <v>18</v>
      </c>
      <c r="E21" s="58" t="s">
        <v>18</v>
      </c>
      <c r="F21" s="58" t="s">
        <v>18</v>
      </c>
      <c r="G21" s="29"/>
    </row>
    <row r="25" spans="1:7" x14ac:dyDescent="0.2">
      <c r="G25" s="30"/>
    </row>
    <row r="26" spans="1:7" x14ac:dyDescent="0.2">
      <c r="A26" s="30"/>
      <c r="B26" s="30"/>
      <c r="C26" s="30"/>
      <c r="D26" s="30"/>
      <c r="E26" s="30"/>
      <c r="F26" s="30"/>
    </row>
    <row r="27" spans="1:7" x14ac:dyDescent="0.2">
      <c r="A27" s="30"/>
      <c r="B27" s="59"/>
      <c r="C27" s="60"/>
      <c r="D27" s="60"/>
      <c r="E27" s="60"/>
      <c r="F27" s="60"/>
    </row>
    <row r="28" spans="1:7" x14ac:dyDescent="0.2">
      <c r="A28" s="30"/>
      <c r="B28" s="59"/>
      <c r="C28" s="60"/>
      <c r="D28" s="60"/>
      <c r="E28" s="60"/>
      <c r="F28" s="60"/>
    </row>
    <row r="29" spans="1:7" x14ac:dyDescent="0.2">
      <c r="A29" s="30"/>
      <c r="B29" s="61"/>
      <c r="C29" s="62"/>
      <c r="D29" s="62"/>
      <c r="E29" s="62"/>
      <c r="F29" s="62"/>
    </row>
    <row r="30" spans="1:7" x14ac:dyDescent="0.2">
      <c r="A30" s="30"/>
      <c r="B30" s="61"/>
      <c r="C30" s="62"/>
      <c r="D30" s="62"/>
      <c r="E30" s="62"/>
      <c r="F30" s="62"/>
    </row>
    <row r="31" spans="1:7" x14ac:dyDescent="0.2">
      <c r="A31" s="30"/>
      <c r="B31" s="63"/>
      <c r="C31" s="31"/>
      <c r="D31" s="31"/>
      <c r="E31" s="31"/>
      <c r="F31" s="31"/>
    </row>
    <row r="32" spans="1:7" x14ac:dyDescent="0.2">
      <c r="A32" s="30"/>
    </row>
    <row r="34" spans="1:1" x14ac:dyDescent="0.2">
      <c r="A34" s="30"/>
    </row>
    <row r="35" spans="1:1" x14ac:dyDescent="0.2">
      <c r="A35" s="30"/>
    </row>
    <row r="36" spans="1:1" x14ac:dyDescent="0.2">
      <c r="A36" s="30"/>
    </row>
    <row r="37" spans="1:1" x14ac:dyDescent="0.2">
      <c r="A37" s="30"/>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7" spans="1:1" x14ac:dyDescent="0.2">
      <c r="A47" s="30"/>
    </row>
    <row r="48" spans="1:1" x14ac:dyDescent="0.2">
      <c r="A48" s="30"/>
    </row>
    <row r="49" spans="1:1" x14ac:dyDescent="0.2">
      <c r="A49" s="30"/>
    </row>
    <row r="50" spans="1:1" x14ac:dyDescent="0.2">
      <c r="A50" s="30"/>
    </row>
    <row r="51" spans="1:1" x14ac:dyDescent="0.2">
      <c r="A51" s="30"/>
    </row>
    <row r="52" spans="1:1" x14ac:dyDescent="0.2">
      <c r="A52" s="30"/>
    </row>
    <row r="53" spans="1:1" x14ac:dyDescent="0.2">
      <c r="A53" s="30"/>
    </row>
  </sheetData>
  <mergeCells count="2">
    <mergeCell ref="A3:A4"/>
    <mergeCell ref="B4:F4"/>
  </mergeCells>
  <printOptions horizontalCentered="1"/>
  <pageMargins left="1.0236220472440944" right="0.70866141732283472" top="0.6889763779527559" bottom="0.6889763779527559" header="0.51181102362204722" footer="0.51181102362204722"/>
  <pageSetup paperSize="9" scale="9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50">
    <tabColor rgb="FF92D050"/>
  </sheetPr>
  <dimension ref="A1:K64"/>
  <sheetViews>
    <sheetView workbookViewId="0"/>
  </sheetViews>
  <sheetFormatPr defaultRowHeight="11.25" x14ac:dyDescent="0.2"/>
  <cols>
    <col min="1" max="1" width="29.28515625" style="29" customWidth="1"/>
    <col min="2" max="6" width="12.7109375" style="29" customWidth="1"/>
    <col min="7" max="8" width="11.28515625" style="29" customWidth="1"/>
    <col min="9" max="9" width="7.5703125" style="29" bestFit="1" customWidth="1"/>
    <col min="10" max="10" width="11.28515625" style="29" customWidth="1"/>
    <col min="11" max="11" width="13.5703125" style="29" bestFit="1" customWidth="1"/>
    <col min="12" max="12" width="12" style="29" bestFit="1" customWidth="1"/>
    <col min="13" max="242" width="9.140625" style="29"/>
    <col min="243" max="243" width="22.28515625" style="29" customWidth="1"/>
    <col min="244" max="252" width="11.7109375" style="29" customWidth="1"/>
    <col min="253" max="253" width="13.140625" style="29" bestFit="1" customWidth="1"/>
    <col min="254" max="254" width="14.85546875" style="29" bestFit="1" customWidth="1"/>
    <col min="255" max="255" width="16" style="29" bestFit="1" customWidth="1"/>
    <col min="256" max="257" width="11.28515625" style="29" bestFit="1" customWidth="1"/>
    <col min="258" max="259" width="10" style="29" bestFit="1" customWidth="1"/>
    <col min="260" max="498" width="9.140625" style="29"/>
    <col min="499" max="499" width="22.28515625" style="29" customWidth="1"/>
    <col min="500" max="508" width="11.7109375" style="29" customWidth="1"/>
    <col min="509" max="509" width="13.140625" style="29" bestFit="1" customWidth="1"/>
    <col min="510" max="510" width="14.85546875" style="29" bestFit="1" customWidth="1"/>
    <col min="511" max="511" width="16" style="29" bestFit="1" customWidth="1"/>
    <col min="512" max="513" width="11.28515625" style="29" bestFit="1" customWidth="1"/>
    <col min="514" max="515" width="10" style="29" bestFit="1" customWidth="1"/>
    <col min="516" max="754" width="9.140625" style="29"/>
    <col min="755" max="755" width="22.28515625" style="29" customWidth="1"/>
    <col min="756" max="764" width="11.7109375" style="29" customWidth="1"/>
    <col min="765" max="765" width="13.140625" style="29" bestFit="1" customWidth="1"/>
    <col min="766" max="766" width="14.85546875" style="29" bestFit="1" customWidth="1"/>
    <col min="767" max="767" width="16" style="29" bestFit="1" customWidth="1"/>
    <col min="768" max="769" width="11.28515625" style="29" bestFit="1" customWidth="1"/>
    <col min="770" max="771" width="10" style="29" bestFit="1" customWidth="1"/>
    <col min="772" max="1010" width="9.140625" style="29"/>
    <col min="1011" max="1011" width="22.28515625" style="29" customWidth="1"/>
    <col min="1012" max="1020" width="11.7109375" style="29" customWidth="1"/>
    <col min="1021" max="1021" width="13.140625" style="29" bestFit="1" customWidth="1"/>
    <col min="1022" max="1022" width="14.85546875" style="29" bestFit="1" customWidth="1"/>
    <col min="1023" max="1023" width="16" style="29" bestFit="1" customWidth="1"/>
    <col min="1024" max="1025" width="11.28515625" style="29" bestFit="1" customWidth="1"/>
    <col min="1026" max="1027" width="10" style="29" bestFit="1" customWidth="1"/>
    <col min="1028" max="1266" width="9.140625" style="29"/>
    <col min="1267" max="1267" width="22.28515625" style="29" customWidth="1"/>
    <col min="1268" max="1276" width="11.7109375" style="29" customWidth="1"/>
    <col min="1277" max="1277" width="13.140625" style="29" bestFit="1" customWidth="1"/>
    <col min="1278" max="1278" width="14.85546875" style="29" bestFit="1" customWidth="1"/>
    <col min="1279" max="1279" width="16" style="29" bestFit="1" customWidth="1"/>
    <col min="1280" max="1281" width="11.28515625" style="29" bestFit="1" customWidth="1"/>
    <col min="1282" max="1283" width="10" style="29" bestFit="1" customWidth="1"/>
    <col min="1284" max="1522" width="9.140625" style="29"/>
    <col min="1523" max="1523" width="22.28515625" style="29" customWidth="1"/>
    <col min="1524" max="1532" width="11.7109375" style="29" customWidth="1"/>
    <col min="1533" max="1533" width="13.140625" style="29" bestFit="1" customWidth="1"/>
    <col min="1534" max="1534" width="14.85546875" style="29" bestFit="1" customWidth="1"/>
    <col min="1535" max="1535" width="16" style="29" bestFit="1" customWidth="1"/>
    <col min="1536" max="1537" width="11.28515625" style="29" bestFit="1" customWidth="1"/>
    <col min="1538" max="1539" width="10" style="29" bestFit="1" customWidth="1"/>
    <col min="1540" max="1778" width="9.140625" style="29"/>
    <col min="1779" max="1779" width="22.28515625" style="29" customWidth="1"/>
    <col min="1780" max="1788" width="11.7109375" style="29" customWidth="1"/>
    <col min="1789" max="1789" width="13.140625" style="29" bestFit="1" customWidth="1"/>
    <col min="1790" max="1790" width="14.85546875" style="29" bestFit="1" customWidth="1"/>
    <col min="1791" max="1791" width="16" style="29" bestFit="1" customWidth="1"/>
    <col min="1792" max="1793" width="11.28515625" style="29" bestFit="1" customWidth="1"/>
    <col min="1794" max="1795" width="10" style="29" bestFit="1" customWidth="1"/>
    <col min="1796" max="2034" width="9.140625" style="29"/>
    <col min="2035" max="2035" width="22.28515625" style="29" customWidth="1"/>
    <col min="2036" max="2044" width="11.7109375" style="29" customWidth="1"/>
    <col min="2045" max="2045" width="13.140625" style="29" bestFit="1" customWidth="1"/>
    <col min="2046" max="2046" width="14.85546875" style="29" bestFit="1" customWidth="1"/>
    <col min="2047" max="2047" width="16" style="29" bestFit="1" customWidth="1"/>
    <col min="2048" max="2049" width="11.28515625" style="29" bestFit="1" customWidth="1"/>
    <col min="2050" max="2051" width="10" style="29" bestFit="1" customWidth="1"/>
    <col min="2052" max="2290" width="9.140625" style="29"/>
    <col min="2291" max="2291" width="22.28515625" style="29" customWidth="1"/>
    <col min="2292" max="2300" width="11.7109375" style="29" customWidth="1"/>
    <col min="2301" max="2301" width="13.140625" style="29" bestFit="1" customWidth="1"/>
    <col min="2302" max="2302" width="14.85546875" style="29" bestFit="1" customWidth="1"/>
    <col min="2303" max="2303" width="16" style="29" bestFit="1" customWidth="1"/>
    <col min="2304" max="2305" width="11.28515625" style="29" bestFit="1" customWidth="1"/>
    <col min="2306" max="2307" width="10" style="29" bestFit="1" customWidth="1"/>
    <col min="2308" max="2546" width="9.140625" style="29"/>
    <col min="2547" max="2547" width="22.28515625" style="29" customWidth="1"/>
    <col min="2548" max="2556" width="11.7109375" style="29" customWidth="1"/>
    <col min="2557" max="2557" width="13.140625" style="29" bestFit="1" customWidth="1"/>
    <col min="2558" max="2558" width="14.85546875" style="29" bestFit="1" customWidth="1"/>
    <col min="2559" max="2559" width="16" style="29" bestFit="1" customWidth="1"/>
    <col min="2560" max="2561" width="11.28515625" style="29" bestFit="1" customWidth="1"/>
    <col min="2562" max="2563" width="10" style="29" bestFit="1" customWidth="1"/>
    <col min="2564" max="2802" width="9.140625" style="29"/>
    <col min="2803" max="2803" width="22.28515625" style="29" customWidth="1"/>
    <col min="2804" max="2812" width="11.7109375" style="29" customWidth="1"/>
    <col min="2813" max="2813" width="13.140625" style="29" bestFit="1" customWidth="1"/>
    <col min="2814" max="2814" width="14.85546875" style="29" bestFit="1" customWidth="1"/>
    <col min="2815" max="2815" width="16" style="29" bestFit="1" customWidth="1"/>
    <col min="2816" max="2817" width="11.28515625" style="29" bestFit="1" customWidth="1"/>
    <col min="2818" max="2819" width="10" style="29" bestFit="1" customWidth="1"/>
    <col min="2820" max="3058" width="9.140625" style="29"/>
    <col min="3059" max="3059" width="22.28515625" style="29" customWidth="1"/>
    <col min="3060" max="3068" width="11.7109375" style="29" customWidth="1"/>
    <col min="3069" max="3069" width="13.140625" style="29" bestFit="1" customWidth="1"/>
    <col min="3070" max="3070" width="14.85546875" style="29" bestFit="1" customWidth="1"/>
    <col min="3071" max="3071" width="16" style="29" bestFit="1" customWidth="1"/>
    <col min="3072" max="3073" width="11.28515625" style="29" bestFit="1" customWidth="1"/>
    <col min="3074" max="3075" width="10" style="29" bestFit="1" customWidth="1"/>
    <col min="3076" max="3314" width="9.140625" style="29"/>
    <col min="3315" max="3315" width="22.28515625" style="29" customWidth="1"/>
    <col min="3316" max="3324" width="11.7109375" style="29" customWidth="1"/>
    <col min="3325" max="3325" width="13.140625" style="29" bestFit="1" customWidth="1"/>
    <col min="3326" max="3326" width="14.85546875" style="29" bestFit="1" customWidth="1"/>
    <col min="3327" max="3327" width="16" style="29" bestFit="1" customWidth="1"/>
    <col min="3328" max="3329" width="11.28515625" style="29" bestFit="1" customWidth="1"/>
    <col min="3330" max="3331" width="10" style="29" bestFit="1" customWidth="1"/>
    <col min="3332" max="3570" width="9.140625" style="29"/>
    <col min="3571" max="3571" width="22.28515625" style="29" customWidth="1"/>
    <col min="3572" max="3580" width="11.7109375" style="29" customWidth="1"/>
    <col min="3581" max="3581" width="13.140625" style="29" bestFit="1" customWidth="1"/>
    <col min="3582" max="3582" width="14.85546875" style="29" bestFit="1" customWidth="1"/>
    <col min="3583" max="3583" width="16" style="29" bestFit="1" customWidth="1"/>
    <col min="3584" max="3585" width="11.28515625" style="29" bestFit="1" customWidth="1"/>
    <col min="3586" max="3587" width="10" style="29" bestFit="1" customWidth="1"/>
    <col min="3588" max="3826" width="9.140625" style="29"/>
    <col min="3827" max="3827" width="22.28515625" style="29" customWidth="1"/>
    <col min="3828" max="3836" width="11.7109375" style="29" customWidth="1"/>
    <col min="3837" max="3837" width="13.140625" style="29" bestFit="1" customWidth="1"/>
    <col min="3838" max="3838" width="14.85546875" style="29" bestFit="1" customWidth="1"/>
    <col min="3839" max="3839" width="16" style="29" bestFit="1" customWidth="1"/>
    <col min="3840" max="3841" width="11.28515625" style="29" bestFit="1" customWidth="1"/>
    <col min="3842" max="3843" width="10" style="29" bestFit="1" customWidth="1"/>
    <col min="3844" max="4082" width="9.140625" style="29"/>
    <col min="4083" max="4083" width="22.28515625" style="29" customWidth="1"/>
    <col min="4084" max="4092" width="11.7109375" style="29" customWidth="1"/>
    <col min="4093" max="4093" width="13.140625" style="29" bestFit="1" customWidth="1"/>
    <col min="4094" max="4094" width="14.85546875" style="29" bestFit="1" customWidth="1"/>
    <col min="4095" max="4095" width="16" style="29" bestFit="1" customWidth="1"/>
    <col min="4096" max="4097" width="11.28515625" style="29" bestFit="1" customWidth="1"/>
    <col min="4098" max="4099" width="10" style="29" bestFit="1" customWidth="1"/>
    <col min="4100" max="4338" width="9.140625" style="29"/>
    <col min="4339" max="4339" width="22.28515625" style="29" customWidth="1"/>
    <col min="4340" max="4348" width="11.7109375" style="29" customWidth="1"/>
    <col min="4349" max="4349" width="13.140625" style="29" bestFit="1" customWidth="1"/>
    <col min="4350" max="4350" width="14.85546875" style="29" bestFit="1" customWidth="1"/>
    <col min="4351" max="4351" width="16" style="29" bestFit="1" customWidth="1"/>
    <col min="4352" max="4353" width="11.28515625" style="29" bestFit="1" customWidth="1"/>
    <col min="4354" max="4355" width="10" style="29" bestFit="1" customWidth="1"/>
    <col min="4356" max="4594" width="9.140625" style="29"/>
    <col min="4595" max="4595" width="22.28515625" style="29" customWidth="1"/>
    <col min="4596" max="4604" width="11.7109375" style="29" customWidth="1"/>
    <col min="4605" max="4605" width="13.140625" style="29" bestFit="1" customWidth="1"/>
    <col min="4606" max="4606" width="14.85546875" style="29" bestFit="1" customWidth="1"/>
    <col min="4607" max="4607" width="16" style="29" bestFit="1" customWidth="1"/>
    <col min="4608" max="4609" width="11.28515625" style="29" bestFit="1" customWidth="1"/>
    <col min="4610" max="4611" width="10" style="29" bestFit="1" customWidth="1"/>
    <col min="4612" max="4850" width="9.140625" style="29"/>
    <col min="4851" max="4851" width="22.28515625" style="29" customWidth="1"/>
    <col min="4852" max="4860" width="11.7109375" style="29" customWidth="1"/>
    <col min="4861" max="4861" width="13.140625" style="29" bestFit="1" customWidth="1"/>
    <col min="4862" max="4862" width="14.85546875" style="29" bestFit="1" customWidth="1"/>
    <col min="4863" max="4863" width="16" style="29" bestFit="1" customWidth="1"/>
    <col min="4864" max="4865" width="11.28515625" style="29" bestFit="1" customWidth="1"/>
    <col min="4866" max="4867" width="10" style="29" bestFit="1" customWidth="1"/>
    <col min="4868" max="5106" width="9.140625" style="29"/>
    <col min="5107" max="5107" width="22.28515625" style="29" customWidth="1"/>
    <col min="5108" max="5116" width="11.7109375" style="29" customWidth="1"/>
    <col min="5117" max="5117" width="13.140625" style="29" bestFit="1" customWidth="1"/>
    <col min="5118" max="5118" width="14.85546875" style="29" bestFit="1" customWidth="1"/>
    <col min="5119" max="5119" width="16" style="29" bestFit="1" customWidth="1"/>
    <col min="5120" max="5121" width="11.28515625" style="29" bestFit="1" customWidth="1"/>
    <col min="5122" max="5123" width="10" style="29" bestFit="1" customWidth="1"/>
    <col min="5124" max="5362" width="9.140625" style="29"/>
    <col min="5363" max="5363" width="22.28515625" style="29" customWidth="1"/>
    <col min="5364" max="5372" width="11.7109375" style="29" customWidth="1"/>
    <col min="5373" max="5373" width="13.140625" style="29" bestFit="1" customWidth="1"/>
    <col min="5374" max="5374" width="14.85546875" style="29" bestFit="1" customWidth="1"/>
    <col min="5375" max="5375" width="16" style="29" bestFit="1" customWidth="1"/>
    <col min="5376" max="5377" width="11.28515625" style="29" bestFit="1" customWidth="1"/>
    <col min="5378" max="5379" width="10" style="29" bestFit="1" customWidth="1"/>
    <col min="5380" max="5618" width="9.140625" style="29"/>
    <col min="5619" max="5619" width="22.28515625" style="29" customWidth="1"/>
    <col min="5620" max="5628" width="11.7109375" style="29" customWidth="1"/>
    <col min="5629" max="5629" width="13.140625" style="29" bestFit="1" customWidth="1"/>
    <col min="5630" max="5630" width="14.85546875" style="29" bestFit="1" customWidth="1"/>
    <col min="5631" max="5631" width="16" style="29" bestFit="1" customWidth="1"/>
    <col min="5632" max="5633" width="11.28515625" style="29" bestFit="1" customWidth="1"/>
    <col min="5634" max="5635" width="10" style="29" bestFit="1" customWidth="1"/>
    <col min="5636" max="5874" width="9.140625" style="29"/>
    <col min="5875" max="5875" width="22.28515625" style="29" customWidth="1"/>
    <col min="5876" max="5884" width="11.7109375" style="29" customWidth="1"/>
    <col min="5885" max="5885" width="13.140625" style="29" bestFit="1" customWidth="1"/>
    <col min="5886" max="5886" width="14.85546875" style="29" bestFit="1" customWidth="1"/>
    <col min="5887" max="5887" width="16" style="29" bestFit="1" customWidth="1"/>
    <col min="5888" max="5889" width="11.28515625" style="29" bestFit="1" customWidth="1"/>
    <col min="5890" max="5891" width="10" style="29" bestFit="1" customWidth="1"/>
    <col min="5892" max="6130" width="9.140625" style="29"/>
    <col min="6131" max="6131" width="22.28515625" style="29" customWidth="1"/>
    <col min="6132" max="6140" width="11.7109375" style="29" customWidth="1"/>
    <col min="6141" max="6141" width="13.140625" style="29" bestFit="1" customWidth="1"/>
    <col min="6142" max="6142" width="14.85546875" style="29" bestFit="1" customWidth="1"/>
    <col min="6143" max="6143" width="16" style="29" bestFit="1" customWidth="1"/>
    <col min="6144" max="6145" width="11.28515625" style="29" bestFit="1" customWidth="1"/>
    <col min="6146" max="6147" width="10" style="29" bestFit="1" customWidth="1"/>
    <col min="6148" max="6386" width="9.140625" style="29"/>
    <col min="6387" max="6387" width="22.28515625" style="29" customWidth="1"/>
    <col min="6388" max="6396" width="11.7109375" style="29" customWidth="1"/>
    <col min="6397" max="6397" width="13.140625" style="29" bestFit="1" customWidth="1"/>
    <col min="6398" max="6398" width="14.85546875" style="29" bestFit="1" customWidth="1"/>
    <col min="6399" max="6399" width="16" style="29" bestFit="1" customWidth="1"/>
    <col min="6400" max="6401" width="11.28515625" style="29" bestFit="1" customWidth="1"/>
    <col min="6402" max="6403" width="10" style="29" bestFit="1" customWidth="1"/>
    <col min="6404" max="6642" width="9.140625" style="29"/>
    <col min="6643" max="6643" width="22.28515625" style="29" customWidth="1"/>
    <col min="6644" max="6652" width="11.7109375" style="29" customWidth="1"/>
    <col min="6653" max="6653" width="13.140625" style="29" bestFit="1" customWidth="1"/>
    <col min="6654" max="6654" width="14.85546875" style="29" bestFit="1" customWidth="1"/>
    <col min="6655" max="6655" width="16" style="29" bestFit="1" customWidth="1"/>
    <col min="6656" max="6657" width="11.28515625" style="29" bestFit="1" customWidth="1"/>
    <col min="6658" max="6659" width="10" style="29" bestFit="1" customWidth="1"/>
    <col min="6660" max="6898" width="9.140625" style="29"/>
    <col min="6899" max="6899" width="22.28515625" style="29" customWidth="1"/>
    <col min="6900" max="6908" width="11.7109375" style="29" customWidth="1"/>
    <col min="6909" max="6909" width="13.140625" style="29" bestFit="1" customWidth="1"/>
    <col min="6910" max="6910" width="14.85546875" style="29" bestFit="1" customWidth="1"/>
    <col min="6911" max="6911" width="16" style="29" bestFit="1" customWidth="1"/>
    <col min="6912" max="6913" width="11.28515625" style="29" bestFit="1" customWidth="1"/>
    <col min="6914" max="6915" width="10" style="29" bestFit="1" customWidth="1"/>
    <col min="6916" max="7154" width="9.140625" style="29"/>
    <col min="7155" max="7155" width="22.28515625" style="29" customWidth="1"/>
    <col min="7156" max="7164" width="11.7109375" style="29" customWidth="1"/>
    <col min="7165" max="7165" width="13.140625" style="29" bestFit="1" customWidth="1"/>
    <col min="7166" max="7166" width="14.85546875" style="29" bestFit="1" customWidth="1"/>
    <col min="7167" max="7167" width="16" style="29" bestFit="1" customWidth="1"/>
    <col min="7168" max="7169" width="11.28515625" style="29" bestFit="1" customWidth="1"/>
    <col min="7170" max="7171" width="10" style="29" bestFit="1" customWidth="1"/>
    <col min="7172" max="7410" width="9.140625" style="29"/>
    <col min="7411" max="7411" width="22.28515625" style="29" customWidth="1"/>
    <col min="7412" max="7420" width="11.7109375" style="29" customWidth="1"/>
    <col min="7421" max="7421" width="13.140625" style="29" bestFit="1" customWidth="1"/>
    <col min="7422" max="7422" width="14.85546875" style="29" bestFit="1" customWidth="1"/>
    <col min="7423" max="7423" width="16" style="29" bestFit="1" customWidth="1"/>
    <col min="7424" max="7425" width="11.28515625" style="29" bestFit="1" customWidth="1"/>
    <col min="7426" max="7427" width="10" style="29" bestFit="1" customWidth="1"/>
    <col min="7428" max="7666" width="9.140625" style="29"/>
    <col min="7667" max="7667" width="22.28515625" style="29" customWidth="1"/>
    <col min="7668" max="7676" width="11.7109375" style="29" customWidth="1"/>
    <col min="7677" max="7677" width="13.140625" style="29" bestFit="1" customWidth="1"/>
    <col min="7678" max="7678" width="14.85546875" style="29" bestFit="1" customWidth="1"/>
    <col min="7679" max="7679" width="16" style="29" bestFit="1" customWidth="1"/>
    <col min="7680" max="7681" width="11.28515625" style="29" bestFit="1" customWidth="1"/>
    <col min="7682" max="7683" width="10" style="29" bestFit="1" customWidth="1"/>
    <col min="7684" max="7922" width="9.140625" style="29"/>
    <col min="7923" max="7923" width="22.28515625" style="29" customWidth="1"/>
    <col min="7924" max="7932" width="11.7109375" style="29" customWidth="1"/>
    <col min="7933" max="7933" width="13.140625" style="29" bestFit="1" customWidth="1"/>
    <col min="7934" max="7934" width="14.85546875" style="29" bestFit="1" customWidth="1"/>
    <col min="7935" max="7935" width="16" style="29" bestFit="1" customWidth="1"/>
    <col min="7936" max="7937" width="11.28515625" style="29" bestFit="1" customWidth="1"/>
    <col min="7938" max="7939" width="10" style="29" bestFit="1" customWidth="1"/>
    <col min="7940" max="8178" width="9.140625" style="29"/>
    <col min="8179" max="8179" width="22.28515625" style="29" customWidth="1"/>
    <col min="8180" max="8188" width="11.7109375" style="29" customWidth="1"/>
    <col min="8189" max="8189" width="13.140625" style="29" bestFit="1" customWidth="1"/>
    <col min="8190" max="8190" width="14.85546875" style="29" bestFit="1" customWidth="1"/>
    <col min="8191" max="8191" width="16" style="29" bestFit="1" customWidth="1"/>
    <col min="8192" max="8193" width="11.28515625" style="29" bestFit="1" customWidth="1"/>
    <col min="8194" max="8195" width="10" style="29" bestFit="1" customWidth="1"/>
    <col min="8196" max="8434" width="9.140625" style="29"/>
    <col min="8435" max="8435" width="22.28515625" style="29" customWidth="1"/>
    <col min="8436" max="8444" width="11.7109375" style="29" customWidth="1"/>
    <col min="8445" max="8445" width="13.140625" style="29" bestFit="1" customWidth="1"/>
    <col min="8446" max="8446" width="14.85546875" style="29" bestFit="1" customWidth="1"/>
    <col min="8447" max="8447" width="16" style="29" bestFit="1" customWidth="1"/>
    <col min="8448" max="8449" width="11.28515625" style="29" bestFit="1" customWidth="1"/>
    <col min="8450" max="8451" width="10" style="29" bestFit="1" customWidth="1"/>
    <col min="8452" max="8690" width="9.140625" style="29"/>
    <col min="8691" max="8691" width="22.28515625" style="29" customWidth="1"/>
    <col min="8692" max="8700" width="11.7109375" style="29" customWidth="1"/>
    <col min="8701" max="8701" width="13.140625" style="29" bestFit="1" customWidth="1"/>
    <col min="8702" max="8702" width="14.85546875" style="29" bestFit="1" customWidth="1"/>
    <col min="8703" max="8703" width="16" style="29" bestFit="1" customWidth="1"/>
    <col min="8704" max="8705" width="11.28515625" style="29" bestFit="1" customWidth="1"/>
    <col min="8706" max="8707" width="10" style="29" bestFit="1" customWidth="1"/>
    <col min="8708" max="8946" width="9.140625" style="29"/>
    <col min="8947" max="8947" width="22.28515625" style="29" customWidth="1"/>
    <col min="8948" max="8956" width="11.7109375" style="29" customWidth="1"/>
    <col min="8957" max="8957" width="13.140625" style="29" bestFit="1" customWidth="1"/>
    <col min="8958" max="8958" width="14.85546875" style="29" bestFit="1" customWidth="1"/>
    <col min="8959" max="8959" width="16" style="29" bestFit="1" customWidth="1"/>
    <col min="8960" max="8961" width="11.28515625" style="29" bestFit="1" customWidth="1"/>
    <col min="8962" max="8963" width="10" style="29" bestFit="1" customWidth="1"/>
    <col min="8964" max="9202" width="9.140625" style="29"/>
    <col min="9203" max="9203" width="22.28515625" style="29" customWidth="1"/>
    <col min="9204" max="9212" width="11.7109375" style="29" customWidth="1"/>
    <col min="9213" max="9213" width="13.140625" style="29" bestFit="1" customWidth="1"/>
    <col min="9214" max="9214" width="14.85546875" style="29" bestFit="1" customWidth="1"/>
    <col min="9215" max="9215" width="16" style="29" bestFit="1" customWidth="1"/>
    <col min="9216" max="9217" width="11.28515625" style="29" bestFit="1" customWidth="1"/>
    <col min="9218" max="9219" width="10" style="29" bestFit="1" customWidth="1"/>
    <col min="9220" max="9458" width="9.140625" style="29"/>
    <col min="9459" max="9459" width="22.28515625" style="29" customWidth="1"/>
    <col min="9460" max="9468" width="11.7109375" style="29" customWidth="1"/>
    <col min="9469" max="9469" width="13.140625" style="29" bestFit="1" customWidth="1"/>
    <col min="9470" max="9470" width="14.85546875" style="29" bestFit="1" customWidth="1"/>
    <col min="9471" max="9471" width="16" style="29" bestFit="1" customWidth="1"/>
    <col min="9472" max="9473" width="11.28515625" style="29" bestFit="1" customWidth="1"/>
    <col min="9474" max="9475" width="10" style="29" bestFit="1" customWidth="1"/>
    <col min="9476" max="9714" width="9.140625" style="29"/>
    <col min="9715" max="9715" width="22.28515625" style="29" customWidth="1"/>
    <col min="9716" max="9724" width="11.7109375" style="29" customWidth="1"/>
    <col min="9725" max="9725" width="13.140625" style="29" bestFit="1" customWidth="1"/>
    <col min="9726" max="9726" width="14.85546875" style="29" bestFit="1" customWidth="1"/>
    <col min="9727" max="9727" width="16" style="29" bestFit="1" customWidth="1"/>
    <col min="9728" max="9729" width="11.28515625" style="29" bestFit="1" customWidth="1"/>
    <col min="9730" max="9731" width="10" style="29" bestFit="1" customWidth="1"/>
    <col min="9732" max="9970" width="9.140625" style="29"/>
    <col min="9971" max="9971" width="22.28515625" style="29" customWidth="1"/>
    <col min="9972" max="9980" width="11.7109375" style="29" customWidth="1"/>
    <col min="9981" max="9981" width="13.140625" style="29" bestFit="1" customWidth="1"/>
    <col min="9982" max="9982" width="14.85546875" style="29" bestFit="1" customWidth="1"/>
    <col min="9983" max="9983" width="16" style="29" bestFit="1" customWidth="1"/>
    <col min="9984" max="9985" width="11.28515625" style="29" bestFit="1" customWidth="1"/>
    <col min="9986" max="9987" width="10" style="29" bestFit="1" customWidth="1"/>
    <col min="9988" max="10226" width="9.140625" style="29"/>
    <col min="10227" max="10227" width="22.28515625" style="29" customWidth="1"/>
    <col min="10228" max="10236" width="11.7109375" style="29" customWidth="1"/>
    <col min="10237" max="10237" width="13.140625" style="29" bestFit="1" customWidth="1"/>
    <col min="10238" max="10238" width="14.85546875" style="29" bestFit="1" customWidth="1"/>
    <col min="10239" max="10239" width="16" style="29" bestFit="1" customWidth="1"/>
    <col min="10240" max="10241" width="11.28515625" style="29" bestFit="1" customWidth="1"/>
    <col min="10242" max="10243" width="10" style="29" bestFit="1" customWidth="1"/>
    <col min="10244" max="10482" width="9.140625" style="29"/>
    <col min="10483" max="10483" width="22.28515625" style="29" customWidth="1"/>
    <col min="10484" max="10492" width="11.7109375" style="29" customWidth="1"/>
    <col min="10493" max="10493" width="13.140625" style="29" bestFit="1" customWidth="1"/>
    <col min="10494" max="10494" width="14.85546875" style="29" bestFit="1" customWidth="1"/>
    <col min="10495" max="10495" width="16" style="29" bestFit="1" customWidth="1"/>
    <col min="10496" max="10497" width="11.28515625" style="29" bestFit="1" customWidth="1"/>
    <col min="10498" max="10499" width="10" style="29" bestFit="1" customWidth="1"/>
    <col min="10500" max="10738" width="9.140625" style="29"/>
    <col min="10739" max="10739" width="22.28515625" style="29" customWidth="1"/>
    <col min="10740" max="10748" width="11.7109375" style="29" customWidth="1"/>
    <col min="10749" max="10749" width="13.140625" style="29" bestFit="1" customWidth="1"/>
    <col min="10750" max="10750" width="14.85546875" style="29" bestFit="1" customWidth="1"/>
    <col min="10751" max="10751" width="16" style="29" bestFit="1" customWidth="1"/>
    <col min="10752" max="10753" width="11.28515625" style="29" bestFit="1" customWidth="1"/>
    <col min="10754" max="10755" width="10" style="29" bestFit="1" customWidth="1"/>
    <col min="10756" max="10994" width="9.140625" style="29"/>
    <col min="10995" max="10995" width="22.28515625" style="29" customWidth="1"/>
    <col min="10996" max="11004" width="11.7109375" style="29" customWidth="1"/>
    <col min="11005" max="11005" width="13.140625" style="29" bestFit="1" customWidth="1"/>
    <col min="11006" max="11006" width="14.85546875" style="29" bestFit="1" customWidth="1"/>
    <col min="11007" max="11007" width="16" style="29" bestFit="1" customWidth="1"/>
    <col min="11008" max="11009" width="11.28515625" style="29" bestFit="1" customWidth="1"/>
    <col min="11010" max="11011" width="10" style="29" bestFit="1" customWidth="1"/>
    <col min="11012" max="11250" width="9.140625" style="29"/>
    <col min="11251" max="11251" width="22.28515625" style="29" customWidth="1"/>
    <col min="11252" max="11260" width="11.7109375" style="29" customWidth="1"/>
    <col min="11261" max="11261" width="13.140625" style="29" bestFit="1" customWidth="1"/>
    <col min="11262" max="11262" width="14.85546875" style="29" bestFit="1" customWidth="1"/>
    <col min="11263" max="11263" width="16" style="29" bestFit="1" customWidth="1"/>
    <col min="11264" max="11265" width="11.28515625" style="29" bestFit="1" customWidth="1"/>
    <col min="11266" max="11267" width="10" style="29" bestFit="1" customWidth="1"/>
    <col min="11268" max="11506" width="9.140625" style="29"/>
    <col min="11507" max="11507" width="22.28515625" style="29" customWidth="1"/>
    <col min="11508" max="11516" width="11.7109375" style="29" customWidth="1"/>
    <col min="11517" max="11517" width="13.140625" style="29" bestFit="1" customWidth="1"/>
    <col min="11518" max="11518" width="14.85546875" style="29" bestFit="1" customWidth="1"/>
    <col min="11519" max="11519" width="16" style="29" bestFit="1" customWidth="1"/>
    <col min="11520" max="11521" width="11.28515625" style="29" bestFit="1" customWidth="1"/>
    <col min="11522" max="11523" width="10" style="29" bestFit="1" customWidth="1"/>
    <col min="11524" max="11762" width="9.140625" style="29"/>
    <col min="11763" max="11763" width="22.28515625" style="29" customWidth="1"/>
    <col min="11764" max="11772" width="11.7109375" style="29" customWidth="1"/>
    <col min="11773" max="11773" width="13.140625" style="29" bestFit="1" customWidth="1"/>
    <col min="11774" max="11774" width="14.85546875" style="29" bestFit="1" customWidth="1"/>
    <col min="11775" max="11775" width="16" style="29" bestFit="1" customWidth="1"/>
    <col min="11776" max="11777" width="11.28515625" style="29" bestFit="1" customWidth="1"/>
    <col min="11778" max="11779" width="10" style="29" bestFit="1" customWidth="1"/>
    <col min="11780" max="12018" width="9.140625" style="29"/>
    <col min="12019" max="12019" width="22.28515625" style="29" customWidth="1"/>
    <col min="12020" max="12028" width="11.7109375" style="29" customWidth="1"/>
    <col min="12029" max="12029" width="13.140625" style="29" bestFit="1" customWidth="1"/>
    <col min="12030" max="12030" width="14.85546875" style="29" bestFit="1" customWidth="1"/>
    <col min="12031" max="12031" width="16" style="29" bestFit="1" customWidth="1"/>
    <col min="12032" max="12033" width="11.28515625" style="29" bestFit="1" customWidth="1"/>
    <col min="12034" max="12035" width="10" style="29" bestFit="1" customWidth="1"/>
    <col min="12036" max="12274" width="9.140625" style="29"/>
    <col min="12275" max="12275" width="22.28515625" style="29" customWidth="1"/>
    <col min="12276" max="12284" width="11.7109375" style="29" customWidth="1"/>
    <col min="12285" max="12285" width="13.140625" style="29" bestFit="1" customWidth="1"/>
    <col min="12286" max="12286" width="14.85546875" style="29" bestFit="1" customWidth="1"/>
    <col min="12287" max="12287" width="16" style="29" bestFit="1" customWidth="1"/>
    <col min="12288" max="12289" width="11.28515625" style="29" bestFit="1" customWidth="1"/>
    <col min="12290" max="12291" width="10" style="29" bestFit="1" customWidth="1"/>
    <col min="12292" max="12530" width="9.140625" style="29"/>
    <col min="12531" max="12531" width="22.28515625" style="29" customWidth="1"/>
    <col min="12532" max="12540" width="11.7109375" style="29" customWidth="1"/>
    <col min="12541" max="12541" width="13.140625" style="29" bestFit="1" customWidth="1"/>
    <col min="12542" max="12542" width="14.85546875" style="29" bestFit="1" customWidth="1"/>
    <col min="12543" max="12543" width="16" style="29" bestFit="1" customWidth="1"/>
    <col min="12544" max="12545" width="11.28515625" style="29" bestFit="1" customWidth="1"/>
    <col min="12546" max="12547" width="10" style="29" bestFit="1" customWidth="1"/>
    <col min="12548" max="12786" width="9.140625" style="29"/>
    <col min="12787" max="12787" width="22.28515625" style="29" customWidth="1"/>
    <col min="12788" max="12796" width="11.7109375" style="29" customWidth="1"/>
    <col min="12797" max="12797" width="13.140625" style="29" bestFit="1" customWidth="1"/>
    <col min="12798" max="12798" width="14.85546875" style="29" bestFit="1" customWidth="1"/>
    <col min="12799" max="12799" width="16" style="29" bestFit="1" customWidth="1"/>
    <col min="12800" max="12801" width="11.28515625" style="29" bestFit="1" customWidth="1"/>
    <col min="12802" max="12803" width="10" style="29" bestFit="1" customWidth="1"/>
    <col min="12804" max="13042" width="9.140625" style="29"/>
    <col min="13043" max="13043" width="22.28515625" style="29" customWidth="1"/>
    <col min="13044" max="13052" width="11.7109375" style="29" customWidth="1"/>
    <col min="13053" max="13053" width="13.140625" style="29" bestFit="1" customWidth="1"/>
    <col min="13054" max="13054" width="14.85546875" style="29" bestFit="1" customWidth="1"/>
    <col min="13055" max="13055" width="16" style="29" bestFit="1" customWidth="1"/>
    <col min="13056" max="13057" width="11.28515625" style="29" bestFit="1" customWidth="1"/>
    <col min="13058" max="13059" width="10" style="29" bestFit="1" customWidth="1"/>
    <col min="13060" max="13298" width="9.140625" style="29"/>
    <col min="13299" max="13299" width="22.28515625" style="29" customWidth="1"/>
    <col min="13300" max="13308" width="11.7109375" style="29" customWidth="1"/>
    <col min="13309" max="13309" width="13.140625" style="29" bestFit="1" customWidth="1"/>
    <col min="13310" max="13310" width="14.85546875" style="29" bestFit="1" customWidth="1"/>
    <col min="13311" max="13311" width="16" style="29" bestFit="1" customWidth="1"/>
    <col min="13312" max="13313" width="11.28515625" style="29" bestFit="1" customWidth="1"/>
    <col min="13314" max="13315" width="10" style="29" bestFit="1" customWidth="1"/>
    <col min="13316" max="13554" width="9.140625" style="29"/>
    <col min="13555" max="13555" width="22.28515625" style="29" customWidth="1"/>
    <col min="13556" max="13564" width="11.7109375" style="29" customWidth="1"/>
    <col min="13565" max="13565" width="13.140625" style="29" bestFit="1" customWidth="1"/>
    <col min="13566" max="13566" width="14.85546875" style="29" bestFit="1" customWidth="1"/>
    <col min="13567" max="13567" width="16" style="29" bestFit="1" customWidth="1"/>
    <col min="13568" max="13569" width="11.28515625" style="29" bestFit="1" customWidth="1"/>
    <col min="13570" max="13571" width="10" style="29" bestFit="1" customWidth="1"/>
    <col min="13572" max="13810" width="9.140625" style="29"/>
    <col min="13811" max="13811" width="22.28515625" style="29" customWidth="1"/>
    <col min="13812" max="13820" width="11.7109375" style="29" customWidth="1"/>
    <col min="13821" max="13821" width="13.140625" style="29" bestFit="1" customWidth="1"/>
    <col min="13822" max="13822" width="14.85546875" style="29" bestFit="1" customWidth="1"/>
    <col min="13823" max="13823" width="16" style="29" bestFit="1" customWidth="1"/>
    <col min="13824" max="13825" width="11.28515625" style="29" bestFit="1" customWidth="1"/>
    <col min="13826" max="13827" width="10" style="29" bestFit="1" customWidth="1"/>
    <col min="13828" max="14066" width="9.140625" style="29"/>
    <col min="14067" max="14067" width="22.28515625" style="29" customWidth="1"/>
    <col min="14068" max="14076" width="11.7109375" style="29" customWidth="1"/>
    <col min="14077" max="14077" width="13.140625" style="29" bestFit="1" customWidth="1"/>
    <col min="14078" max="14078" width="14.85546875" style="29" bestFit="1" customWidth="1"/>
    <col min="14079" max="14079" width="16" style="29" bestFit="1" customWidth="1"/>
    <col min="14080" max="14081" width="11.28515625" style="29" bestFit="1" customWidth="1"/>
    <col min="14082" max="14083" width="10" style="29" bestFit="1" customWidth="1"/>
    <col min="14084" max="14322" width="9.140625" style="29"/>
    <col min="14323" max="14323" width="22.28515625" style="29" customWidth="1"/>
    <col min="14324" max="14332" width="11.7109375" style="29" customWidth="1"/>
    <col min="14333" max="14333" width="13.140625" style="29" bestFit="1" customWidth="1"/>
    <col min="14334" max="14334" width="14.85546875" style="29" bestFit="1" customWidth="1"/>
    <col min="14335" max="14335" width="16" style="29" bestFit="1" customWidth="1"/>
    <col min="14336" max="14337" width="11.28515625" style="29" bestFit="1" customWidth="1"/>
    <col min="14338" max="14339" width="10" style="29" bestFit="1" customWidth="1"/>
    <col min="14340" max="14578" width="9.140625" style="29"/>
    <col min="14579" max="14579" width="22.28515625" style="29" customWidth="1"/>
    <col min="14580" max="14588" width="11.7109375" style="29" customWidth="1"/>
    <col min="14589" max="14589" width="13.140625" style="29" bestFit="1" customWidth="1"/>
    <col min="14590" max="14590" width="14.85546875" style="29" bestFit="1" customWidth="1"/>
    <col min="14591" max="14591" width="16" style="29" bestFit="1" customWidth="1"/>
    <col min="14592" max="14593" width="11.28515625" style="29" bestFit="1" customWidth="1"/>
    <col min="14594" max="14595" width="10" style="29" bestFit="1" customWidth="1"/>
    <col min="14596" max="14834" width="9.140625" style="29"/>
    <col min="14835" max="14835" width="22.28515625" style="29" customWidth="1"/>
    <col min="14836" max="14844" width="11.7109375" style="29" customWidth="1"/>
    <col min="14845" max="14845" width="13.140625" style="29" bestFit="1" customWidth="1"/>
    <col min="14846" max="14846" width="14.85546875" style="29" bestFit="1" customWidth="1"/>
    <col min="14847" max="14847" width="16" style="29" bestFit="1" customWidth="1"/>
    <col min="14848" max="14849" width="11.28515625" style="29" bestFit="1" customWidth="1"/>
    <col min="14850" max="14851" width="10" style="29" bestFit="1" customWidth="1"/>
    <col min="14852" max="15090" width="9.140625" style="29"/>
    <col min="15091" max="15091" width="22.28515625" style="29" customWidth="1"/>
    <col min="15092" max="15100" width="11.7109375" style="29" customWidth="1"/>
    <col min="15101" max="15101" width="13.140625" style="29" bestFit="1" customWidth="1"/>
    <col min="15102" max="15102" width="14.85546875" style="29" bestFit="1" customWidth="1"/>
    <col min="15103" max="15103" width="16" style="29" bestFit="1" customWidth="1"/>
    <col min="15104" max="15105" width="11.28515625" style="29" bestFit="1" customWidth="1"/>
    <col min="15106" max="15107" width="10" style="29" bestFit="1" customWidth="1"/>
    <col min="15108" max="15346" width="9.140625" style="29"/>
    <col min="15347" max="15347" width="22.28515625" style="29" customWidth="1"/>
    <col min="15348" max="15356" width="11.7109375" style="29" customWidth="1"/>
    <col min="15357" max="15357" width="13.140625" style="29" bestFit="1" customWidth="1"/>
    <col min="15358" max="15358" width="14.85546875" style="29" bestFit="1" customWidth="1"/>
    <col min="15359" max="15359" width="16" style="29" bestFit="1" customWidth="1"/>
    <col min="15360" max="15361" width="11.28515625" style="29" bestFit="1" customWidth="1"/>
    <col min="15362" max="15363" width="10" style="29" bestFit="1" customWidth="1"/>
    <col min="15364" max="15602" width="9.140625" style="29"/>
    <col min="15603" max="15603" width="22.28515625" style="29" customWidth="1"/>
    <col min="15604" max="15612" width="11.7109375" style="29" customWidth="1"/>
    <col min="15613" max="15613" width="13.140625" style="29" bestFit="1" customWidth="1"/>
    <col min="15614" max="15614" width="14.85546875" style="29" bestFit="1" customWidth="1"/>
    <col min="15615" max="15615" width="16" style="29" bestFit="1" customWidth="1"/>
    <col min="15616" max="15617" width="11.28515625" style="29" bestFit="1" customWidth="1"/>
    <col min="15618" max="15619" width="10" style="29" bestFit="1" customWidth="1"/>
    <col min="15620" max="15858" width="9.140625" style="29"/>
    <col min="15859" max="15859" width="22.28515625" style="29" customWidth="1"/>
    <col min="15860" max="15868" width="11.7109375" style="29" customWidth="1"/>
    <col min="15869" max="15869" width="13.140625" style="29" bestFit="1" customWidth="1"/>
    <col min="15870" max="15870" width="14.85546875" style="29" bestFit="1" customWidth="1"/>
    <col min="15871" max="15871" width="16" style="29" bestFit="1" customWidth="1"/>
    <col min="15872" max="15873" width="11.28515625" style="29" bestFit="1" customWidth="1"/>
    <col min="15874" max="15875" width="10" style="29" bestFit="1" customWidth="1"/>
    <col min="15876" max="16114" width="9.140625" style="29"/>
    <col min="16115" max="16115" width="22.28515625" style="29" customWidth="1"/>
    <col min="16116" max="16124" width="11.7109375" style="29" customWidth="1"/>
    <col min="16125" max="16125" width="13.140625" style="29" bestFit="1" customWidth="1"/>
    <col min="16126" max="16126" width="14.85546875" style="29" bestFit="1" customWidth="1"/>
    <col min="16127" max="16127" width="16" style="29" bestFit="1" customWidth="1"/>
    <col min="16128" max="16129" width="11.28515625" style="29" bestFit="1" customWidth="1"/>
    <col min="16130" max="16131" width="10" style="29" bestFit="1" customWidth="1"/>
    <col min="16132" max="16384" width="9.140625" style="29"/>
  </cols>
  <sheetData>
    <row r="1" spans="1:11" ht="12.75" x14ac:dyDescent="0.2">
      <c r="A1" s="49" t="s">
        <v>496</v>
      </c>
    </row>
    <row r="3" spans="1:11" s="38" customFormat="1" ht="18" customHeight="1" x14ac:dyDescent="0.25">
      <c r="A3" s="47"/>
      <c r="B3" s="51">
        <v>2012</v>
      </c>
      <c r="C3" s="51">
        <v>2013</v>
      </c>
      <c r="D3" s="51">
        <v>2014</v>
      </c>
      <c r="E3" s="51">
        <v>2015</v>
      </c>
      <c r="F3" s="51">
        <v>2016</v>
      </c>
      <c r="K3" s="38">
        <v>1000</v>
      </c>
    </row>
    <row r="4" spans="1:11" s="38" customFormat="1" ht="18" customHeight="1" x14ac:dyDescent="0.25">
      <c r="A4" s="46"/>
      <c r="B4" s="742" t="s">
        <v>628</v>
      </c>
      <c r="C4" s="711"/>
      <c r="D4" s="711"/>
      <c r="E4" s="711"/>
      <c r="F4" s="711"/>
    </row>
    <row r="5" spans="1:11" ht="15" customHeight="1" x14ac:dyDescent="0.2">
      <c r="A5" s="618" t="s">
        <v>55</v>
      </c>
      <c r="B5" s="313">
        <v>82.955070000000006</v>
      </c>
      <c r="C5" s="313">
        <v>75.127320000000012</v>
      </c>
      <c r="D5" s="314">
        <v>76.031410000000008</v>
      </c>
      <c r="E5" s="315">
        <v>67.48809</v>
      </c>
      <c r="F5" s="315">
        <f>('[6]NON CONTRIBUTORY BENEFITS'!$O$28)/1000</f>
        <v>65.167580000000001</v>
      </c>
      <c r="G5" s="267"/>
      <c r="H5" s="217">
        <f>F5-B5</f>
        <v>-17.787490000000005</v>
      </c>
      <c r="I5" s="217"/>
      <c r="J5" s="217"/>
      <c r="K5" s="217"/>
    </row>
    <row r="6" spans="1:11" ht="15" customHeight="1" x14ac:dyDescent="0.2">
      <c r="A6" s="618" t="s">
        <v>56</v>
      </c>
      <c r="B6" s="316">
        <v>68.226600000000005</v>
      </c>
      <c r="C6" s="316">
        <v>56.970759999999991</v>
      </c>
      <c r="D6" s="317">
        <v>57.648770000000006</v>
      </c>
      <c r="E6" s="65">
        <v>60.015119999999996</v>
      </c>
      <c r="F6" s="65">
        <f>('[6]NON CONTRIBUTORY BENEFITS'!$O$29)/1000</f>
        <v>44.125229999999995</v>
      </c>
      <c r="G6" s="267"/>
      <c r="H6" s="217">
        <f t="shared" ref="H6:H36" si="0">F6-B6</f>
        <v>-24.10137000000001</v>
      </c>
    </row>
    <row r="7" spans="1:11" ht="15" customHeight="1" x14ac:dyDescent="0.2">
      <c r="A7" s="618" t="s">
        <v>57</v>
      </c>
      <c r="B7" s="316">
        <v>19027.289259999998</v>
      </c>
      <c r="C7" s="316">
        <v>18232.304869999996</v>
      </c>
      <c r="D7" s="317">
        <v>18708.692810000004</v>
      </c>
      <c r="E7" s="65">
        <v>18111.512810000004</v>
      </c>
      <c r="F7" s="65">
        <f>('[6]NON CONTRIBUTORY BENEFITS'!$O$27)/1000</f>
        <v>18199.06626</v>
      </c>
      <c r="G7" s="267"/>
      <c r="H7" s="217">
        <f t="shared" si="0"/>
        <v>-828.22299999999814</v>
      </c>
    </row>
    <row r="8" spans="1:11" ht="15" customHeight="1" x14ac:dyDescent="0.2">
      <c r="A8" s="618" t="s">
        <v>58</v>
      </c>
      <c r="B8" s="316">
        <v>33576.128549999994</v>
      </c>
      <c r="C8" s="316">
        <v>36581.551169999999</v>
      </c>
      <c r="D8" s="317">
        <v>39257.886680000003</v>
      </c>
      <c r="E8" s="65">
        <v>28454.297689999999</v>
      </c>
      <c r="F8" s="65">
        <f>('[6]NON CONTRIBUTORY BENEFITS'!$O$18)/1000</f>
        <v>27909.808719999997</v>
      </c>
      <c r="G8" s="267"/>
      <c r="H8" s="217">
        <f t="shared" si="0"/>
        <v>-5666.3198299999967</v>
      </c>
    </row>
    <row r="9" spans="1:11" ht="15" customHeight="1" x14ac:dyDescent="0.2">
      <c r="A9" s="618" t="s">
        <v>240</v>
      </c>
      <c r="B9" s="316">
        <v>1136.6962100000001</v>
      </c>
      <c r="C9" s="316">
        <v>1142.7605299999998</v>
      </c>
      <c r="D9" s="317">
        <v>1185.2383599999998</v>
      </c>
      <c r="E9" s="65">
        <v>1134.2259700000002</v>
      </c>
      <c r="F9" s="65">
        <f>('[6]NON CONTRIBUTORY BENEFITS'!$O$19)/1000</f>
        <v>1093.3387299999999</v>
      </c>
      <c r="G9" s="267"/>
      <c r="H9" s="217">
        <f t="shared" si="0"/>
        <v>-43.357480000000123</v>
      </c>
    </row>
    <row r="10" spans="1:11" ht="15" customHeight="1" x14ac:dyDescent="0.2">
      <c r="A10" s="618" t="s">
        <v>59</v>
      </c>
      <c r="B10" s="318" t="s">
        <v>18</v>
      </c>
      <c r="C10" s="592" t="s">
        <v>18</v>
      </c>
      <c r="D10" s="529" t="s">
        <v>18</v>
      </c>
      <c r="E10" s="319" t="s">
        <v>18</v>
      </c>
      <c r="F10" s="529" t="s">
        <v>18</v>
      </c>
      <c r="G10" s="267"/>
      <c r="H10" s="217" t="e">
        <f t="shared" si="0"/>
        <v>#VALUE!</v>
      </c>
    </row>
    <row r="11" spans="1:11" ht="8.1" customHeight="1" x14ac:dyDescent="0.2">
      <c r="A11" s="44"/>
      <c r="B11" s="316"/>
      <c r="C11" s="316"/>
      <c r="D11" s="320"/>
      <c r="E11" s="321"/>
      <c r="F11" s="321"/>
      <c r="G11" s="267"/>
      <c r="H11" s="217"/>
    </row>
    <row r="12" spans="1:11" ht="15" customHeight="1" x14ac:dyDescent="0.2">
      <c r="A12" s="618" t="s">
        <v>237</v>
      </c>
      <c r="B12" s="316">
        <v>744.14396999999997</v>
      </c>
      <c r="C12" s="316">
        <v>801.79799000000003</v>
      </c>
      <c r="D12" s="317">
        <v>1320.7620711</v>
      </c>
      <c r="E12" s="65">
        <v>1271.4786299999998</v>
      </c>
      <c r="F12" s="65">
        <f>('[6]NON CONTRIBUTORY BENEFITS'!O12)/1000</f>
        <v>1428.2165099999997</v>
      </c>
      <c r="G12" s="267"/>
      <c r="H12" s="217">
        <f t="shared" si="0"/>
        <v>684.07253999999978</v>
      </c>
    </row>
    <row r="13" spans="1:11" ht="15" customHeight="1" x14ac:dyDescent="0.2">
      <c r="A13" s="618" t="s">
        <v>60</v>
      </c>
      <c r="B13" s="316">
        <v>9354.4355300000007</v>
      </c>
      <c r="C13" s="316">
        <v>9952.2486299999982</v>
      </c>
      <c r="D13" s="317">
        <v>10363.583949999998</v>
      </c>
      <c r="E13" s="65">
        <v>10683.387769999999</v>
      </c>
      <c r="F13" s="65">
        <f>('[6]NON CONTRIBUTORY BENEFITS'!O13)/1000</f>
        <v>11279.650749999999</v>
      </c>
      <c r="G13" s="267"/>
      <c r="H13" s="217">
        <f t="shared" si="0"/>
        <v>1925.2152199999982</v>
      </c>
    </row>
    <row r="14" spans="1:11" ht="15" customHeight="1" x14ac:dyDescent="0.2">
      <c r="A14" s="618" t="s">
        <v>61</v>
      </c>
      <c r="B14" s="316">
        <v>1820.0846600000002</v>
      </c>
      <c r="C14" s="316">
        <v>2032.2778199999998</v>
      </c>
      <c r="D14" s="317">
        <v>2422.5629900000004</v>
      </c>
      <c r="E14" s="65">
        <v>3374.3382499999998</v>
      </c>
      <c r="F14" s="65">
        <f>('[6]NON CONTRIBUTORY BENEFITS'!O14)/1000</f>
        <v>4423.87003</v>
      </c>
      <c r="G14" s="267"/>
      <c r="H14" s="217">
        <f t="shared" si="0"/>
        <v>2603.7853699999996</v>
      </c>
    </row>
    <row r="15" spans="1:11" ht="8.1" customHeight="1" x14ac:dyDescent="0.2">
      <c r="A15" s="44"/>
      <c r="B15" s="316">
        <v>0</v>
      </c>
      <c r="C15" s="316">
        <v>0</v>
      </c>
      <c r="D15" s="317">
        <v>0</v>
      </c>
      <c r="E15" s="65">
        <v>0</v>
      </c>
      <c r="F15" s="65">
        <v>0</v>
      </c>
      <c r="G15" s="267"/>
      <c r="H15" s="217"/>
    </row>
    <row r="16" spans="1:11" ht="15" customHeight="1" x14ac:dyDescent="0.2">
      <c r="A16" s="618" t="s">
        <v>62</v>
      </c>
      <c r="B16" s="580">
        <v>18952.70738</v>
      </c>
      <c r="C16" s="580">
        <v>20281.056560000001</v>
      </c>
      <c r="D16" s="580">
        <v>21370.378170000004</v>
      </c>
      <c r="E16" s="581">
        <v>21610.874299999996</v>
      </c>
      <c r="F16" s="581">
        <f>('[6]NON CONTRIBUTORY BENEFITS'!$O$7)/1000</f>
        <v>21498.602949999997</v>
      </c>
      <c r="G16" s="267"/>
      <c r="H16" s="217">
        <f t="shared" si="0"/>
        <v>2545.895569999997</v>
      </c>
    </row>
    <row r="17" spans="1:8" ht="15" customHeight="1" x14ac:dyDescent="0.2">
      <c r="A17" s="618" t="s">
        <v>63</v>
      </c>
      <c r="B17" s="580">
        <v>844.54805999999996</v>
      </c>
      <c r="C17" s="580">
        <v>915.85892999999999</v>
      </c>
      <c r="D17" s="580">
        <v>1183.35554</v>
      </c>
      <c r="E17" s="581">
        <v>1336.3540800000001</v>
      </c>
      <c r="F17" s="581">
        <f>('[6]NON CONTRIBUTORY BENEFITS'!$O$9)/1000</f>
        <v>1562.09212</v>
      </c>
      <c r="G17" s="267"/>
      <c r="H17" s="217">
        <f t="shared" si="0"/>
        <v>717.54406000000006</v>
      </c>
    </row>
    <row r="18" spans="1:8" ht="15" customHeight="1" x14ac:dyDescent="0.2">
      <c r="A18" s="618" t="s">
        <v>64</v>
      </c>
      <c r="B18" s="580">
        <v>660.07528999999988</v>
      </c>
      <c r="C18" s="580">
        <v>682.30934000000002</v>
      </c>
      <c r="D18" s="580">
        <v>704.86599999999999</v>
      </c>
      <c r="E18" s="581">
        <v>572.73565000000008</v>
      </c>
      <c r="F18" s="581">
        <f>('[6]NON CONTRIBUTORY BENEFITS'!$O$8)/1000</f>
        <v>489.71021999999999</v>
      </c>
      <c r="G18" s="267"/>
      <c r="H18" s="217">
        <f t="shared" si="0"/>
        <v>-170.36506999999989</v>
      </c>
    </row>
    <row r="19" spans="1:8" ht="8.1" customHeight="1" x14ac:dyDescent="0.2">
      <c r="A19" s="44"/>
      <c r="B19" s="316">
        <v>0</v>
      </c>
      <c r="C19" s="316">
        <v>0</v>
      </c>
      <c r="D19" s="317">
        <v>0</v>
      </c>
      <c r="E19" s="65">
        <v>0</v>
      </c>
      <c r="F19" s="65">
        <v>0</v>
      </c>
      <c r="G19" s="267"/>
      <c r="H19" s="217"/>
    </row>
    <row r="20" spans="1:8" ht="15" customHeight="1" x14ac:dyDescent="0.2">
      <c r="A20" s="618" t="s">
        <v>65</v>
      </c>
      <c r="B20" s="316">
        <v>38490.148909999996</v>
      </c>
      <c r="C20" s="316">
        <v>41728.585990000007</v>
      </c>
      <c r="D20" s="317">
        <v>49821.019130000001</v>
      </c>
      <c r="E20" s="65">
        <v>40170.170650000007</v>
      </c>
      <c r="F20" s="65">
        <f>('[6]NON CONTRIBUTORY BENEFITS'!$O$3)/1000</f>
        <v>39410.178209999991</v>
      </c>
      <c r="G20" s="267"/>
      <c r="H20" s="217">
        <f t="shared" si="0"/>
        <v>920.02929999999469</v>
      </c>
    </row>
    <row r="21" spans="1:8" ht="15" customHeight="1" x14ac:dyDescent="0.2">
      <c r="A21" s="618" t="s">
        <v>236</v>
      </c>
      <c r="B21" s="316">
        <v>1439.27854</v>
      </c>
      <c r="C21" s="316">
        <v>1624.39456</v>
      </c>
      <c r="D21" s="317">
        <v>1614.2991299999999</v>
      </c>
      <c r="E21" s="65">
        <v>1492.2992300000001</v>
      </c>
      <c r="F21" s="65">
        <f>('[6]NON CONTRIBUTORY BENEFITS'!$O$4)/1000</f>
        <v>1414.3672199999999</v>
      </c>
      <c r="G21" s="267"/>
      <c r="H21" s="217">
        <f t="shared" si="0"/>
        <v>-24.91132000000016</v>
      </c>
    </row>
    <row r="22" spans="1:8" ht="15" customHeight="1" x14ac:dyDescent="0.2">
      <c r="A22" s="618" t="s">
        <v>239</v>
      </c>
      <c r="B22" s="316">
        <v>13528.976831</v>
      </c>
      <c r="C22" s="316">
        <v>14658.374059999998</v>
      </c>
      <c r="D22" s="317">
        <v>14939.797540000001</v>
      </c>
      <c r="E22" s="65">
        <v>16107.128419999999</v>
      </c>
      <c r="F22" s="65">
        <f>('[6]NON CONTRIBUTORY BENEFITS'!$O$20)/1000</f>
        <v>14803.548470000002</v>
      </c>
      <c r="G22" s="267"/>
      <c r="H22" s="217">
        <f t="shared" si="0"/>
        <v>1274.5716390000016</v>
      </c>
    </row>
    <row r="23" spans="1:8" ht="15" customHeight="1" x14ac:dyDescent="0.2">
      <c r="A23" s="618" t="s">
        <v>462</v>
      </c>
      <c r="B23" s="322" t="s">
        <v>18</v>
      </c>
      <c r="C23" s="322" t="s">
        <v>18</v>
      </c>
      <c r="D23" s="322" t="s">
        <v>18</v>
      </c>
      <c r="E23" s="65">
        <v>1061.8676399999999</v>
      </c>
      <c r="F23" s="65">
        <f>('[6]NON CONTRIBUTORY BENEFITS'!$O$41)/1000</f>
        <v>2258.5694699999999</v>
      </c>
      <c r="G23" s="267"/>
      <c r="H23" s="217" t="e">
        <f t="shared" si="0"/>
        <v>#VALUE!</v>
      </c>
    </row>
    <row r="24" spans="1:8" ht="15" customHeight="1" x14ac:dyDescent="0.2">
      <c r="A24" s="618" t="s">
        <v>464</v>
      </c>
      <c r="B24" s="322" t="s">
        <v>18</v>
      </c>
      <c r="C24" s="322" t="s">
        <v>18</v>
      </c>
      <c r="D24" s="322" t="s">
        <v>18</v>
      </c>
      <c r="E24" s="65">
        <v>7836.1296899999998</v>
      </c>
      <c r="F24" s="508" t="s">
        <v>18</v>
      </c>
      <c r="G24" s="267"/>
      <c r="H24" s="217" t="e">
        <f t="shared" si="0"/>
        <v>#VALUE!</v>
      </c>
    </row>
    <row r="25" spans="1:8" ht="8.1" customHeight="1" x14ac:dyDescent="0.2">
      <c r="A25" s="44"/>
      <c r="B25" s="316">
        <v>0</v>
      </c>
      <c r="C25" s="316">
        <v>0</v>
      </c>
      <c r="D25" s="317">
        <v>0</v>
      </c>
      <c r="E25" s="65">
        <v>0</v>
      </c>
      <c r="F25" s="65">
        <v>0</v>
      </c>
      <c r="G25" s="267"/>
      <c r="H25" s="217"/>
    </row>
    <row r="26" spans="1:8" ht="15" customHeight="1" x14ac:dyDescent="0.2">
      <c r="A26" s="618" t="s">
        <v>66</v>
      </c>
      <c r="B26" s="316">
        <v>61.169430000000006</v>
      </c>
      <c r="C26" s="316">
        <v>39.73301</v>
      </c>
      <c r="D26" s="317">
        <v>29.192299999999996</v>
      </c>
      <c r="E26" s="65">
        <v>37.242979999999996</v>
      </c>
      <c r="F26" s="65">
        <f>('[6]NON CONTRIBUTORY BENEFITS'!$O$22)/1000</f>
        <v>9.1531800000000008</v>
      </c>
      <c r="G26" s="267"/>
      <c r="H26" s="217">
        <f t="shared" si="0"/>
        <v>-52.016250000000007</v>
      </c>
    </row>
    <row r="27" spans="1:8" ht="15" customHeight="1" x14ac:dyDescent="0.2">
      <c r="A27" s="618" t="s">
        <v>67</v>
      </c>
      <c r="B27" s="316">
        <v>20874.835910000002</v>
      </c>
      <c r="C27" s="316">
        <v>22861.310509999999</v>
      </c>
      <c r="D27" s="317">
        <v>22454.483920000002</v>
      </c>
      <c r="E27" s="65">
        <v>17090.778719999998</v>
      </c>
      <c r="F27" s="65">
        <f>('[6]NON CONTRIBUTORY BENEFITS'!$O$21)/1000</f>
        <v>10293.007099999999</v>
      </c>
      <c r="G27" s="267"/>
      <c r="H27" s="217">
        <f t="shared" si="0"/>
        <v>-10581.828810000003</v>
      </c>
    </row>
    <row r="28" spans="1:8" ht="15" customHeight="1" x14ac:dyDescent="0.2">
      <c r="A28" s="618" t="s">
        <v>465</v>
      </c>
      <c r="B28" s="322" t="s">
        <v>18</v>
      </c>
      <c r="C28" s="322" t="s">
        <v>18</v>
      </c>
      <c r="D28" s="65">
        <v>550.90197999999998</v>
      </c>
      <c r="E28" s="65">
        <v>6584.38393</v>
      </c>
      <c r="F28" s="65">
        <f>('[6]NON CONTRIBUTORY BENEFITS'!$O$24)/1000</f>
        <v>6499.7544099999996</v>
      </c>
      <c r="G28" s="267"/>
      <c r="H28" s="217" t="e">
        <f t="shared" si="0"/>
        <v>#VALUE!</v>
      </c>
    </row>
    <row r="29" spans="1:8" ht="15" customHeight="1" x14ac:dyDescent="0.2">
      <c r="A29" s="618" t="s">
        <v>466</v>
      </c>
      <c r="B29" s="322" t="s">
        <v>18</v>
      </c>
      <c r="C29" s="322" t="s">
        <v>18</v>
      </c>
      <c r="D29" s="65">
        <v>1200.5991399999998</v>
      </c>
      <c r="E29" s="65">
        <v>5440.6419211099992</v>
      </c>
      <c r="F29" s="65">
        <f>('[6]NON CONTRIBUTORY BENEFITS'!$O$23)/1000</f>
        <v>8390.8932099999984</v>
      </c>
      <c r="G29" s="267"/>
      <c r="H29" s="217" t="e">
        <f t="shared" si="0"/>
        <v>#VALUE!</v>
      </c>
    </row>
    <row r="30" spans="1:8" ht="8.1" customHeight="1" x14ac:dyDescent="0.2">
      <c r="A30" s="44"/>
      <c r="B30" s="316">
        <v>0</v>
      </c>
      <c r="C30" s="316">
        <v>0</v>
      </c>
      <c r="D30" s="317">
        <v>0</v>
      </c>
      <c r="E30" s="65">
        <v>0</v>
      </c>
      <c r="F30" s="65">
        <v>0</v>
      </c>
      <c r="G30" s="267"/>
      <c r="H30" s="217"/>
    </row>
    <row r="31" spans="1:8" ht="15" customHeight="1" x14ac:dyDescent="0.2">
      <c r="A31" s="618" t="s">
        <v>238</v>
      </c>
      <c r="B31" s="316">
        <v>36.525020000000005</v>
      </c>
      <c r="C31" s="316">
        <v>33.615949999999998</v>
      </c>
      <c r="D31" s="317">
        <v>29.490919999999999</v>
      </c>
      <c r="E31" s="65">
        <v>26.041540000000001</v>
      </c>
      <c r="F31" s="65">
        <f>('[6]NON CONTRIBUTORY BENEFITS'!$O$17)/1000</f>
        <v>37.260860000000001</v>
      </c>
      <c r="G31" s="267"/>
      <c r="H31" s="217">
        <f t="shared" si="0"/>
        <v>0.73583999999999605</v>
      </c>
    </row>
    <row r="32" spans="1:8" ht="15" customHeight="1" x14ac:dyDescent="0.2">
      <c r="A32" s="618" t="s">
        <v>68</v>
      </c>
      <c r="B32" s="323">
        <v>6620.6064999999999</v>
      </c>
      <c r="C32" s="316">
        <v>6840.1017499999998</v>
      </c>
      <c r="D32" s="317">
        <v>8879.0486999999994</v>
      </c>
      <c r="E32" s="65">
        <v>7374.8373899999997</v>
      </c>
      <c r="F32" s="65">
        <f>('[6]NON CONTRIBUTORY BENEFITS'!$O$39)/1000</f>
        <v>7735.5875199999982</v>
      </c>
      <c r="G32" s="267"/>
      <c r="H32" s="217">
        <f t="shared" si="0"/>
        <v>1114.9810199999984</v>
      </c>
    </row>
    <row r="33" spans="1:10" ht="8.1" customHeight="1" x14ac:dyDescent="0.2">
      <c r="A33" s="44"/>
      <c r="B33" s="316">
        <v>0</v>
      </c>
      <c r="C33" s="316">
        <v>0</v>
      </c>
      <c r="D33" s="307">
        <v>0</v>
      </c>
      <c r="E33" s="43">
        <v>0</v>
      </c>
      <c r="F33" s="43">
        <v>0</v>
      </c>
      <c r="G33" s="267"/>
      <c r="H33" s="217"/>
    </row>
    <row r="34" spans="1:10" ht="15" customHeight="1" x14ac:dyDescent="0.2">
      <c r="A34" s="619" t="s">
        <v>69</v>
      </c>
      <c r="B34" s="323">
        <v>10301.473969999999</v>
      </c>
      <c r="C34" s="323">
        <v>10988.851849999997</v>
      </c>
      <c r="D34" s="317">
        <v>11110.31587</v>
      </c>
      <c r="E34" s="65">
        <v>10280.12098</v>
      </c>
      <c r="F34" s="65">
        <f>('[6]NON CONTRIBUTORY BENEFITS'!$O$37)/1000</f>
        <v>9649.5164100000002</v>
      </c>
      <c r="G34" s="267"/>
      <c r="H34" s="217">
        <f t="shared" si="0"/>
        <v>-651.95755999999892</v>
      </c>
    </row>
    <row r="35" spans="1:10" ht="8.1" customHeight="1" x14ac:dyDescent="0.2">
      <c r="A35" s="67"/>
      <c r="B35" s="66"/>
      <c r="C35" s="316"/>
      <c r="D35" s="316"/>
      <c r="E35" s="316"/>
      <c r="F35" s="64"/>
      <c r="G35" s="267"/>
      <c r="H35" s="217"/>
    </row>
    <row r="36" spans="1:10" s="38" customFormat="1" ht="15" customHeight="1" x14ac:dyDescent="0.2">
      <c r="A36" s="42" t="s">
        <v>1</v>
      </c>
      <c r="B36" s="68">
        <f>SUM(B5:B34)</f>
        <v>177620.30569099999</v>
      </c>
      <c r="C36" s="309">
        <f>SUM(C5:C34)</f>
        <v>189529.2316</v>
      </c>
      <c r="D36" s="309">
        <f>SUM(D5:D34)</f>
        <v>207280.15538110002</v>
      </c>
      <c r="E36" s="309">
        <f>SUM(E5:E34)</f>
        <v>200178.35145111004</v>
      </c>
      <c r="F36" s="41">
        <f>SUM(F5:F34)</f>
        <v>188495.48515999995</v>
      </c>
      <c r="G36" s="267"/>
      <c r="H36" s="217">
        <f t="shared" si="0"/>
        <v>10875.179468999966</v>
      </c>
      <c r="J36" s="29"/>
    </row>
    <row r="37" spans="1:10" s="38" customFormat="1" ht="8.1" customHeight="1" x14ac:dyDescent="0.25">
      <c r="A37" s="69"/>
      <c r="B37" s="71"/>
      <c r="C37" s="324"/>
      <c r="D37" s="324"/>
      <c r="E37" s="324"/>
      <c r="F37" s="70"/>
    </row>
    <row r="38" spans="1:10" s="33" customFormat="1" ht="15" customHeight="1" x14ac:dyDescent="0.25">
      <c r="A38" s="37" t="s">
        <v>17</v>
      </c>
      <c r="B38" s="72" t="e">
        <f>(B36/#REF!)*100</f>
        <v>#REF!</v>
      </c>
      <c r="C38" s="325" t="e">
        <f>(C36/#REF!)*100</f>
        <v>#REF!</v>
      </c>
      <c r="D38" s="325" t="e">
        <f>('2.2'!D36/#REF!)*100</f>
        <v>#REF!</v>
      </c>
      <c r="E38" s="326" t="e">
        <f>(E36/#REF!)*100</f>
        <v>#REF!</v>
      </c>
      <c r="F38" s="327" t="e">
        <f>(F36/#REF!)*100</f>
        <v>#REF!</v>
      </c>
    </row>
    <row r="39" spans="1:10" s="33" customFormat="1" ht="8.1" customHeight="1" x14ac:dyDescent="0.2">
      <c r="A39" s="36"/>
      <c r="B39" s="74"/>
      <c r="C39" s="73"/>
      <c r="D39" s="74"/>
      <c r="E39" s="73"/>
      <c r="F39" s="74"/>
      <c r="G39" s="74"/>
      <c r="H39" s="73"/>
      <c r="I39" s="29"/>
    </row>
    <row r="40" spans="1:10" x14ac:dyDescent="0.2">
      <c r="A40" s="32" t="s">
        <v>427</v>
      </c>
      <c r="B40" s="31"/>
    </row>
    <row r="41" spans="1:10" x14ac:dyDescent="0.2">
      <c r="A41" s="32"/>
      <c r="B41" s="31"/>
    </row>
    <row r="42" spans="1:10" x14ac:dyDescent="0.2">
      <c r="A42" s="32" t="s">
        <v>118</v>
      </c>
      <c r="B42" s="31"/>
    </row>
    <row r="43" spans="1:10" x14ac:dyDescent="0.2">
      <c r="A43" s="32" t="s">
        <v>423</v>
      </c>
      <c r="D43" s="217"/>
      <c r="F43" s="217"/>
      <c r="I43" s="38"/>
    </row>
    <row r="44" spans="1:10" x14ac:dyDescent="0.2">
      <c r="A44" s="32" t="s">
        <v>461</v>
      </c>
      <c r="D44" s="217"/>
      <c r="F44" s="217"/>
    </row>
    <row r="45" spans="1:10" x14ac:dyDescent="0.2">
      <c r="A45" s="32" t="s">
        <v>527</v>
      </c>
      <c r="I45" s="33"/>
    </row>
    <row r="46" spans="1:10" x14ac:dyDescent="0.2">
      <c r="A46" s="32" t="s">
        <v>467</v>
      </c>
      <c r="I46" s="33"/>
    </row>
    <row r="47" spans="1:10" x14ac:dyDescent="0.2">
      <c r="A47" s="30"/>
    </row>
    <row r="48" spans="1:10" x14ac:dyDescent="0.2">
      <c r="A48" s="30"/>
    </row>
    <row r="49" spans="1:1" x14ac:dyDescent="0.2">
      <c r="A49" s="30"/>
    </row>
    <row r="50" spans="1:1" x14ac:dyDescent="0.2">
      <c r="A50" s="30"/>
    </row>
    <row r="51" spans="1:1" x14ac:dyDescent="0.2">
      <c r="A51" s="30"/>
    </row>
    <row r="52" spans="1:1" x14ac:dyDescent="0.2">
      <c r="A52" s="30"/>
    </row>
    <row r="53" spans="1:1" x14ac:dyDescent="0.2">
      <c r="A53" s="30"/>
    </row>
    <row r="54" spans="1:1" x14ac:dyDescent="0.2">
      <c r="A54" s="30"/>
    </row>
    <row r="58" spans="1:1" x14ac:dyDescent="0.2">
      <c r="A58" s="30"/>
    </row>
    <row r="59" spans="1:1" x14ac:dyDescent="0.2">
      <c r="A59" s="30"/>
    </row>
    <row r="60" spans="1:1" x14ac:dyDescent="0.2">
      <c r="A60" s="30"/>
    </row>
    <row r="61" spans="1:1" x14ac:dyDescent="0.2">
      <c r="A61" s="30"/>
    </row>
    <row r="62" spans="1:1" x14ac:dyDescent="0.2">
      <c r="A62" s="30"/>
    </row>
    <row r="63" spans="1:1" x14ac:dyDescent="0.2">
      <c r="A63" s="30"/>
    </row>
    <row r="64" spans="1:1" x14ac:dyDescent="0.2">
      <c r="A64" s="30"/>
    </row>
  </sheetData>
  <mergeCells count="1">
    <mergeCell ref="B4:F4"/>
  </mergeCells>
  <printOptions horizontalCentered="1"/>
  <pageMargins left="0.74803149606299213" right="0.70866141732283472" top="0.70866141732283472" bottom="0.70866141732283472"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51">
    <tabColor rgb="FF92D050"/>
  </sheetPr>
  <dimension ref="A1:J54"/>
  <sheetViews>
    <sheetView workbookViewId="0"/>
  </sheetViews>
  <sheetFormatPr defaultColWidth="9.140625" defaultRowHeight="11.25" x14ac:dyDescent="0.2"/>
  <cols>
    <col min="1" max="1" width="22.28515625" style="29" customWidth="1"/>
    <col min="2" max="8" width="11.7109375" style="29" customWidth="1"/>
    <col min="9" max="9" width="12.28515625" style="29" bestFit="1" customWidth="1"/>
    <col min="10" max="10" width="16" style="29" bestFit="1" customWidth="1"/>
    <col min="11" max="12" width="11.28515625" style="29" bestFit="1" customWidth="1"/>
    <col min="13" max="14" width="10" style="29" bestFit="1" customWidth="1"/>
    <col min="15" max="16384" width="9.140625" style="29"/>
  </cols>
  <sheetData>
    <row r="1" spans="1:10" ht="12" x14ac:dyDescent="0.2">
      <c r="A1" s="48" t="s">
        <v>70</v>
      </c>
    </row>
    <row r="3" spans="1:10" s="38" customFormat="1" ht="20.100000000000001" customHeight="1" x14ac:dyDescent="0.25">
      <c r="A3" s="740" t="s">
        <v>44</v>
      </c>
      <c r="B3" s="51">
        <v>2012</v>
      </c>
      <c r="C3" s="51">
        <v>2013</v>
      </c>
      <c r="D3" s="51">
        <v>2014</v>
      </c>
      <c r="E3" s="51">
        <v>2015</v>
      </c>
      <c r="F3" s="51">
        <v>2016</v>
      </c>
    </row>
    <row r="4" spans="1:10" s="38" customFormat="1" ht="20.100000000000001" customHeight="1" x14ac:dyDescent="0.25">
      <c r="A4" s="741"/>
      <c r="B4" s="710" t="s">
        <v>45</v>
      </c>
      <c r="C4" s="711"/>
      <c r="D4" s="711"/>
      <c r="E4" s="711"/>
      <c r="F4" s="711"/>
    </row>
    <row r="5" spans="1:10" ht="15.95" customHeight="1" x14ac:dyDescent="0.2">
      <c r="A5" s="44" t="s">
        <v>46</v>
      </c>
      <c r="B5" s="52">
        <v>26.183377862042356</v>
      </c>
      <c r="C5" s="52">
        <v>25.289924229900834</v>
      </c>
      <c r="D5" s="52">
        <v>24.30106716980081</v>
      </c>
      <c r="E5" s="52">
        <v>20.625648027291408</v>
      </c>
      <c r="F5" s="52">
        <v>21.647569598781573</v>
      </c>
      <c r="G5" s="53"/>
      <c r="H5" s="53"/>
      <c r="I5" s="53"/>
      <c r="J5" s="53"/>
    </row>
    <row r="6" spans="1:10" ht="15.95" customHeight="1" x14ac:dyDescent="0.2">
      <c r="A6" s="44" t="s">
        <v>4</v>
      </c>
      <c r="B6" s="52">
        <v>7.2988158528843021</v>
      </c>
      <c r="C6" s="52">
        <v>7.3646285601962553</v>
      </c>
      <c r="D6" s="52">
        <v>7.3966746296875305</v>
      </c>
      <c r="E6" s="52">
        <v>8.2588390135699878</v>
      </c>
      <c r="F6" s="52">
        <v>9.7671418356964725</v>
      </c>
      <c r="G6" s="53"/>
      <c r="H6" s="53"/>
      <c r="I6" s="53"/>
      <c r="J6" s="53"/>
    </row>
    <row r="7" spans="1:10" ht="15.95" customHeight="1" x14ac:dyDescent="0.2">
      <c r="A7" s="576" t="s">
        <v>47</v>
      </c>
      <c r="B7" s="579">
        <v>13.491782267255905</v>
      </c>
      <c r="C7" s="579">
        <v>13.571475798372923</v>
      </c>
      <c r="D7" s="579">
        <v>13.146871984561795</v>
      </c>
      <c r="E7" s="579">
        <v>13.689041033348467</v>
      </c>
      <c r="F7" s="579">
        <v>14.551732041286765</v>
      </c>
      <c r="G7" s="53"/>
      <c r="H7" s="53"/>
      <c r="I7" s="53"/>
      <c r="J7" s="53"/>
    </row>
    <row r="8" spans="1:10" ht="15.95" customHeight="1" x14ac:dyDescent="0.2">
      <c r="A8" s="44" t="s">
        <v>7</v>
      </c>
      <c r="B8" s="52" t="s">
        <v>18</v>
      </c>
      <c r="C8" s="52" t="s">
        <v>18</v>
      </c>
      <c r="D8" s="52" t="s">
        <v>18</v>
      </c>
      <c r="E8" s="52" t="s">
        <v>18</v>
      </c>
      <c r="F8" s="52" t="s">
        <v>18</v>
      </c>
      <c r="G8" s="53"/>
      <c r="H8" s="53"/>
      <c r="I8" s="53"/>
      <c r="J8" s="53"/>
    </row>
    <row r="9" spans="1:10" ht="15.95" customHeight="1" x14ac:dyDescent="0.2">
      <c r="A9" s="44" t="s">
        <v>48</v>
      </c>
      <c r="B9" s="52">
        <v>36.512722323328354</v>
      </c>
      <c r="C9" s="52">
        <v>37.106175697239124</v>
      </c>
      <c r="D9" s="52">
        <v>38.300978591007564</v>
      </c>
      <c r="E9" s="52">
        <v>38.156016099697666</v>
      </c>
      <c r="F9" s="52">
        <v>35.675508343020859</v>
      </c>
      <c r="G9" s="53"/>
      <c r="H9" s="53"/>
      <c r="I9" s="53"/>
      <c r="J9" s="53"/>
    </row>
    <row r="10" spans="1:10" ht="15.95" customHeight="1" x14ac:dyDescent="0.2">
      <c r="A10" s="44" t="s">
        <v>9</v>
      </c>
      <c r="B10" s="52">
        <v>12.76534534788691</v>
      </c>
      <c r="C10" s="52">
        <v>13.041063498910541</v>
      </c>
      <c r="D10" s="52">
        <v>12.556582006459479</v>
      </c>
      <c r="E10" s="52">
        <v>15.573313314751777</v>
      </c>
      <c r="F10" s="52">
        <v>14.234422422537815</v>
      </c>
      <c r="G10" s="53"/>
      <c r="H10" s="53"/>
      <c r="I10" s="53"/>
      <c r="J10" s="53"/>
    </row>
    <row r="11" spans="1:10" ht="15.95" customHeight="1" x14ac:dyDescent="0.2">
      <c r="A11" s="44" t="s">
        <v>10</v>
      </c>
      <c r="B11" s="52" t="s">
        <v>18</v>
      </c>
      <c r="C11" s="52" t="s">
        <v>18</v>
      </c>
      <c r="D11" s="52" t="s">
        <v>18</v>
      </c>
      <c r="E11" s="52" t="s">
        <v>18</v>
      </c>
      <c r="F11" s="52" t="s">
        <v>18</v>
      </c>
      <c r="G11" s="53"/>
      <c r="H11" s="53"/>
      <c r="I11" s="53"/>
      <c r="J11" s="53"/>
    </row>
    <row r="12" spans="1:10" ht="15.95" customHeight="1" x14ac:dyDescent="0.2">
      <c r="A12" s="44" t="s">
        <v>49</v>
      </c>
      <c r="B12" s="52">
        <v>3.7479563466021637</v>
      </c>
      <c r="C12" s="52">
        <v>3.6267322153803327</v>
      </c>
      <c r="D12" s="52">
        <v>4.2978256184828636</v>
      </c>
      <c r="E12" s="52">
        <v>3.6971425113407106</v>
      </c>
      <c r="F12" s="52">
        <v>4.1236257586764991</v>
      </c>
      <c r="G12" s="53"/>
      <c r="H12" s="53"/>
      <c r="I12" s="53"/>
      <c r="J12" s="53"/>
    </row>
    <row r="13" spans="1:10" ht="12" customHeight="1" x14ac:dyDescent="0.2">
      <c r="A13" s="44"/>
      <c r="B13" s="52"/>
      <c r="C13" s="52"/>
      <c r="D13" s="52"/>
      <c r="E13" s="52"/>
      <c r="F13" s="52"/>
      <c r="I13" s="53"/>
    </row>
    <row r="14" spans="1:10" ht="15.95" customHeight="1" x14ac:dyDescent="0.2">
      <c r="A14" s="55" t="s">
        <v>50</v>
      </c>
      <c r="B14" s="56"/>
      <c r="C14" s="56"/>
      <c r="D14" s="56"/>
      <c r="E14" s="56"/>
      <c r="F14" s="56"/>
      <c r="H14" s="38"/>
      <c r="I14" s="53"/>
      <c r="J14" s="38"/>
    </row>
    <row r="15" spans="1:10" ht="15.95" customHeight="1" x14ac:dyDescent="0.2">
      <c r="A15" s="44" t="s">
        <v>51</v>
      </c>
      <c r="B15" s="52">
        <v>22.480215476863251</v>
      </c>
      <c r="C15" s="52">
        <v>22.874033827930109</v>
      </c>
      <c r="D15" s="52">
        <v>24.814395842878621</v>
      </c>
      <c r="E15" s="52">
        <v>20.812675085984672</v>
      </c>
      <c r="F15" s="52">
        <v>21.658102524496552</v>
      </c>
      <c r="H15" s="38"/>
      <c r="I15" s="38"/>
      <c r="J15" s="38"/>
    </row>
    <row r="16" spans="1:10" ht="15.95" customHeight="1" x14ac:dyDescent="0.2">
      <c r="A16" s="44" t="s">
        <v>52</v>
      </c>
      <c r="B16" s="52">
        <v>100</v>
      </c>
      <c r="C16" s="52">
        <v>100</v>
      </c>
      <c r="D16" s="52">
        <v>100</v>
      </c>
      <c r="E16" s="52">
        <v>100</v>
      </c>
      <c r="F16" s="52">
        <v>100</v>
      </c>
      <c r="H16" s="38"/>
      <c r="I16" s="38"/>
      <c r="J16" s="38"/>
    </row>
    <row r="17" spans="1:10" ht="15.95" customHeight="1" x14ac:dyDescent="0.2">
      <c r="A17" s="44" t="s">
        <v>53</v>
      </c>
      <c r="B17" s="52" t="s">
        <v>18</v>
      </c>
      <c r="C17" s="52" t="s">
        <v>18</v>
      </c>
      <c r="D17" s="52" t="s">
        <v>18</v>
      </c>
      <c r="E17" s="52" t="s">
        <v>18</v>
      </c>
      <c r="F17" s="52" t="s">
        <v>18</v>
      </c>
      <c r="H17" s="38"/>
      <c r="I17" s="38"/>
      <c r="J17" s="38"/>
    </row>
    <row r="18" spans="1:10" ht="12" customHeight="1" x14ac:dyDescent="0.2">
      <c r="A18" s="55"/>
      <c r="B18" s="52"/>
      <c r="C18" s="52"/>
      <c r="D18" s="52"/>
      <c r="E18" s="52"/>
      <c r="F18" s="52"/>
      <c r="H18" s="38"/>
      <c r="I18" s="38"/>
      <c r="J18" s="38"/>
    </row>
    <row r="19" spans="1:10" ht="15.95" customHeight="1" x14ac:dyDescent="0.2">
      <c r="A19" s="44" t="s">
        <v>54</v>
      </c>
      <c r="B19" s="52">
        <v>77.519784523136735</v>
      </c>
      <c r="C19" s="52">
        <v>77.125966172069894</v>
      </c>
      <c r="D19" s="52">
        <v>75.185604157121418</v>
      </c>
      <c r="E19" s="52">
        <v>79.187324914015349</v>
      </c>
      <c r="F19" s="52">
        <v>78.341897475503416</v>
      </c>
      <c r="H19" s="38"/>
      <c r="I19" s="38"/>
      <c r="J19" s="38"/>
    </row>
    <row r="20" spans="1:10" ht="15.95" customHeight="1" x14ac:dyDescent="0.2">
      <c r="A20" s="44" t="s">
        <v>52</v>
      </c>
      <c r="B20" s="52">
        <v>100</v>
      </c>
      <c r="C20" s="52">
        <v>100</v>
      </c>
      <c r="D20" s="52">
        <v>100</v>
      </c>
      <c r="E20" s="52">
        <v>100</v>
      </c>
      <c r="F20" s="52">
        <v>100</v>
      </c>
      <c r="H20" s="38"/>
      <c r="I20" s="38"/>
      <c r="J20" s="38"/>
    </row>
    <row r="21" spans="1:10" ht="15.95" customHeight="1" x14ac:dyDescent="0.2">
      <c r="A21" s="57" t="s">
        <v>53</v>
      </c>
      <c r="B21" s="58" t="s">
        <v>18</v>
      </c>
      <c r="C21" s="58" t="s">
        <v>18</v>
      </c>
      <c r="D21" s="58" t="s">
        <v>18</v>
      </c>
      <c r="E21" s="58" t="s">
        <v>18</v>
      </c>
      <c r="F21" s="58" t="s">
        <v>18</v>
      </c>
      <c r="H21" s="38"/>
      <c r="I21" s="38"/>
      <c r="J21" s="38"/>
    </row>
    <row r="27" spans="1:10" x14ac:dyDescent="0.2">
      <c r="A27" s="30"/>
      <c r="B27" s="30"/>
      <c r="C27" s="30"/>
      <c r="D27" s="30"/>
      <c r="E27" s="30"/>
      <c r="F27" s="30"/>
    </row>
    <row r="28" spans="1:10" x14ac:dyDescent="0.2">
      <c r="A28" s="30"/>
      <c r="B28" s="59"/>
      <c r="C28" s="60"/>
      <c r="D28" s="60"/>
      <c r="E28" s="60"/>
      <c r="F28" s="60"/>
      <c r="G28" s="30"/>
    </row>
    <row r="29" spans="1:10" x14ac:dyDescent="0.2">
      <c r="A29" s="30"/>
      <c r="B29" s="59"/>
      <c r="C29" s="60"/>
      <c r="D29" s="60"/>
      <c r="E29" s="60"/>
      <c r="F29" s="60"/>
    </row>
    <row r="30" spans="1:10" x14ac:dyDescent="0.2">
      <c r="A30" s="30"/>
      <c r="B30" s="61"/>
      <c r="C30" s="62"/>
      <c r="D30" s="62"/>
      <c r="E30" s="62"/>
      <c r="F30" s="62"/>
    </row>
    <row r="31" spans="1:10" x14ac:dyDescent="0.2">
      <c r="A31" s="30"/>
      <c r="B31" s="61"/>
      <c r="C31" s="62"/>
      <c r="D31" s="62"/>
      <c r="E31" s="62"/>
      <c r="F31" s="62"/>
    </row>
    <row r="32" spans="1:10" x14ac:dyDescent="0.2">
      <c r="A32" s="30"/>
      <c r="B32" s="63"/>
      <c r="C32" s="31"/>
      <c r="D32" s="31"/>
      <c r="E32" s="31"/>
      <c r="F32" s="31"/>
    </row>
    <row r="33" spans="1:1" x14ac:dyDescent="0.2">
      <c r="A33" s="30"/>
    </row>
    <row r="35" spans="1:1" x14ac:dyDescent="0.2">
      <c r="A35" s="30"/>
    </row>
    <row r="36" spans="1:1" x14ac:dyDescent="0.2">
      <c r="A36" s="30"/>
    </row>
    <row r="37" spans="1:1" x14ac:dyDescent="0.2">
      <c r="A37" s="30"/>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4" spans="1:1" x14ac:dyDescent="0.2">
      <c r="A44" s="30"/>
    </row>
    <row r="48" spans="1:1" x14ac:dyDescent="0.2">
      <c r="A48" s="30"/>
    </row>
    <row r="49" spans="1:1" x14ac:dyDescent="0.2">
      <c r="A49" s="30"/>
    </row>
    <row r="50" spans="1:1" x14ac:dyDescent="0.2">
      <c r="A50" s="30"/>
    </row>
    <row r="51" spans="1:1" x14ac:dyDescent="0.2">
      <c r="A51" s="30"/>
    </row>
    <row r="52" spans="1:1" x14ac:dyDescent="0.2">
      <c r="A52" s="30"/>
    </row>
    <row r="53" spans="1:1" x14ac:dyDescent="0.2">
      <c r="A53" s="30"/>
    </row>
    <row r="54" spans="1:1" x14ac:dyDescent="0.2">
      <c r="A54" s="30"/>
    </row>
  </sheetData>
  <mergeCells count="2">
    <mergeCell ref="A3:A4"/>
    <mergeCell ref="B4:F4"/>
  </mergeCells>
  <printOptions horizontalCentered="1"/>
  <pageMargins left="1.0236220472440944" right="0.70866141732283472" top="0.70866141732283472" bottom="0.70866141732283472" header="0.51181102362204722" footer="0.51181102362204722"/>
  <pageSetup paperSize="9" scale="95" orientation="portrait" r:id="rId1"/>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54">
    <tabColor rgb="FF92D050"/>
  </sheetPr>
  <dimension ref="A1:H108"/>
  <sheetViews>
    <sheetView workbookViewId="0"/>
  </sheetViews>
  <sheetFormatPr defaultRowHeight="11.25" x14ac:dyDescent="0.2"/>
  <cols>
    <col min="1" max="1" width="37.140625" style="29" customWidth="1"/>
    <col min="2" max="5" width="10.85546875" style="29" bestFit="1" customWidth="1"/>
    <col min="6" max="6" width="10.85546875" style="29" customWidth="1"/>
    <col min="7" max="7" width="9.140625" style="29"/>
    <col min="8" max="8" width="9.5703125" style="29" bestFit="1" customWidth="1"/>
    <col min="9" max="251" width="9.140625" style="29"/>
    <col min="252" max="252" width="29.7109375" style="29" customWidth="1"/>
    <col min="253" max="257" width="11.7109375" style="29" customWidth="1"/>
    <col min="258" max="258" width="11" style="29" customWidth="1"/>
    <col min="259" max="507" width="9.140625" style="29"/>
    <col min="508" max="508" width="29.7109375" style="29" customWidth="1"/>
    <col min="509" max="513" width="11.7109375" style="29" customWidth="1"/>
    <col min="514" max="514" width="11" style="29" customWidth="1"/>
    <col min="515" max="763" width="9.140625" style="29"/>
    <col min="764" max="764" width="29.7109375" style="29" customWidth="1"/>
    <col min="765" max="769" width="11.7109375" style="29" customWidth="1"/>
    <col min="770" max="770" width="11" style="29" customWidth="1"/>
    <col min="771" max="1019" width="9.140625" style="29"/>
    <col min="1020" max="1020" width="29.7109375" style="29" customWidth="1"/>
    <col min="1021" max="1025" width="11.7109375" style="29" customWidth="1"/>
    <col min="1026" max="1026" width="11" style="29" customWidth="1"/>
    <col min="1027" max="1275" width="9.140625" style="29"/>
    <col min="1276" max="1276" width="29.7109375" style="29" customWidth="1"/>
    <col min="1277" max="1281" width="11.7109375" style="29" customWidth="1"/>
    <col min="1282" max="1282" width="11" style="29" customWidth="1"/>
    <col min="1283" max="1531" width="9.140625" style="29"/>
    <col min="1532" max="1532" width="29.7109375" style="29" customWidth="1"/>
    <col min="1533" max="1537" width="11.7109375" style="29" customWidth="1"/>
    <col min="1538" max="1538" width="11" style="29" customWidth="1"/>
    <col min="1539" max="1787" width="9.140625" style="29"/>
    <col min="1788" max="1788" width="29.7109375" style="29" customWidth="1"/>
    <col min="1789" max="1793" width="11.7109375" style="29" customWidth="1"/>
    <col min="1794" max="1794" width="11" style="29" customWidth="1"/>
    <col min="1795" max="2043" width="9.140625" style="29"/>
    <col min="2044" max="2044" width="29.7109375" style="29" customWidth="1"/>
    <col min="2045" max="2049" width="11.7109375" style="29" customWidth="1"/>
    <col min="2050" max="2050" width="11" style="29" customWidth="1"/>
    <col min="2051" max="2299" width="9.140625" style="29"/>
    <col min="2300" max="2300" width="29.7109375" style="29" customWidth="1"/>
    <col min="2301" max="2305" width="11.7109375" style="29" customWidth="1"/>
    <col min="2306" max="2306" width="11" style="29" customWidth="1"/>
    <col min="2307" max="2555" width="9.140625" style="29"/>
    <col min="2556" max="2556" width="29.7109375" style="29" customWidth="1"/>
    <col min="2557" max="2561" width="11.7109375" style="29" customWidth="1"/>
    <col min="2562" max="2562" width="11" style="29" customWidth="1"/>
    <col min="2563" max="2811" width="9.140625" style="29"/>
    <col min="2812" max="2812" width="29.7109375" style="29" customWidth="1"/>
    <col min="2813" max="2817" width="11.7109375" style="29" customWidth="1"/>
    <col min="2818" max="2818" width="11" style="29" customWidth="1"/>
    <col min="2819" max="3067" width="9.140625" style="29"/>
    <col min="3068" max="3068" width="29.7109375" style="29" customWidth="1"/>
    <col min="3069" max="3073" width="11.7109375" style="29" customWidth="1"/>
    <col min="3074" max="3074" width="11" style="29" customWidth="1"/>
    <col min="3075" max="3323" width="9.140625" style="29"/>
    <col min="3324" max="3324" width="29.7109375" style="29" customWidth="1"/>
    <col min="3325" max="3329" width="11.7109375" style="29" customWidth="1"/>
    <col min="3330" max="3330" width="11" style="29" customWidth="1"/>
    <col min="3331" max="3579" width="9.140625" style="29"/>
    <col min="3580" max="3580" width="29.7109375" style="29" customWidth="1"/>
    <col min="3581" max="3585" width="11.7109375" style="29" customWidth="1"/>
    <col min="3586" max="3586" width="11" style="29" customWidth="1"/>
    <col min="3587" max="3835" width="9.140625" style="29"/>
    <col min="3836" max="3836" width="29.7109375" style="29" customWidth="1"/>
    <col min="3837" max="3841" width="11.7109375" style="29" customWidth="1"/>
    <col min="3842" max="3842" width="11" style="29" customWidth="1"/>
    <col min="3843" max="4091" width="9.140625" style="29"/>
    <col min="4092" max="4092" width="29.7109375" style="29" customWidth="1"/>
    <col min="4093" max="4097" width="11.7109375" style="29" customWidth="1"/>
    <col min="4098" max="4098" width="11" style="29" customWidth="1"/>
    <col min="4099" max="4347" width="9.140625" style="29"/>
    <col min="4348" max="4348" width="29.7109375" style="29" customWidth="1"/>
    <col min="4349" max="4353" width="11.7109375" style="29" customWidth="1"/>
    <col min="4354" max="4354" width="11" style="29" customWidth="1"/>
    <col min="4355" max="4603" width="9.140625" style="29"/>
    <col min="4604" max="4604" width="29.7109375" style="29" customWidth="1"/>
    <col min="4605" max="4609" width="11.7109375" style="29" customWidth="1"/>
    <col min="4610" max="4610" width="11" style="29" customWidth="1"/>
    <col min="4611" max="4859" width="9.140625" style="29"/>
    <col min="4860" max="4860" width="29.7109375" style="29" customWidth="1"/>
    <col min="4861" max="4865" width="11.7109375" style="29" customWidth="1"/>
    <col min="4866" max="4866" width="11" style="29" customWidth="1"/>
    <col min="4867" max="5115" width="9.140625" style="29"/>
    <col min="5116" max="5116" width="29.7109375" style="29" customWidth="1"/>
    <col min="5117" max="5121" width="11.7109375" style="29" customWidth="1"/>
    <col min="5122" max="5122" width="11" style="29" customWidth="1"/>
    <col min="5123" max="5371" width="9.140625" style="29"/>
    <col min="5372" max="5372" width="29.7109375" style="29" customWidth="1"/>
    <col min="5373" max="5377" width="11.7109375" style="29" customWidth="1"/>
    <col min="5378" max="5378" width="11" style="29" customWidth="1"/>
    <col min="5379" max="5627" width="9.140625" style="29"/>
    <col min="5628" max="5628" width="29.7109375" style="29" customWidth="1"/>
    <col min="5629" max="5633" width="11.7109375" style="29" customWidth="1"/>
    <col min="5634" max="5634" width="11" style="29" customWidth="1"/>
    <col min="5635" max="5883" width="9.140625" style="29"/>
    <col min="5884" max="5884" width="29.7109375" style="29" customWidth="1"/>
    <col min="5885" max="5889" width="11.7109375" style="29" customWidth="1"/>
    <col min="5890" max="5890" width="11" style="29" customWidth="1"/>
    <col min="5891" max="6139" width="9.140625" style="29"/>
    <col min="6140" max="6140" width="29.7109375" style="29" customWidth="1"/>
    <col min="6141" max="6145" width="11.7109375" style="29" customWidth="1"/>
    <col min="6146" max="6146" width="11" style="29" customWidth="1"/>
    <col min="6147" max="6395" width="9.140625" style="29"/>
    <col min="6396" max="6396" width="29.7109375" style="29" customWidth="1"/>
    <col min="6397" max="6401" width="11.7109375" style="29" customWidth="1"/>
    <col min="6402" max="6402" width="11" style="29" customWidth="1"/>
    <col min="6403" max="6651" width="9.140625" style="29"/>
    <col min="6652" max="6652" width="29.7109375" style="29" customWidth="1"/>
    <col min="6653" max="6657" width="11.7109375" style="29" customWidth="1"/>
    <col min="6658" max="6658" width="11" style="29" customWidth="1"/>
    <col min="6659" max="6907" width="9.140625" style="29"/>
    <col min="6908" max="6908" width="29.7109375" style="29" customWidth="1"/>
    <col min="6909" max="6913" width="11.7109375" style="29" customWidth="1"/>
    <col min="6914" max="6914" width="11" style="29" customWidth="1"/>
    <col min="6915" max="7163" width="9.140625" style="29"/>
    <col min="7164" max="7164" width="29.7109375" style="29" customWidth="1"/>
    <col min="7165" max="7169" width="11.7109375" style="29" customWidth="1"/>
    <col min="7170" max="7170" width="11" style="29" customWidth="1"/>
    <col min="7171" max="7419" width="9.140625" style="29"/>
    <col min="7420" max="7420" width="29.7109375" style="29" customWidth="1"/>
    <col min="7421" max="7425" width="11.7109375" style="29" customWidth="1"/>
    <col min="7426" max="7426" width="11" style="29" customWidth="1"/>
    <col min="7427" max="7675" width="9.140625" style="29"/>
    <col min="7676" max="7676" width="29.7109375" style="29" customWidth="1"/>
    <col min="7677" max="7681" width="11.7109375" style="29" customWidth="1"/>
    <col min="7682" max="7682" width="11" style="29" customWidth="1"/>
    <col min="7683" max="7931" width="9.140625" style="29"/>
    <col min="7932" max="7932" width="29.7109375" style="29" customWidth="1"/>
    <col min="7933" max="7937" width="11.7109375" style="29" customWidth="1"/>
    <col min="7938" max="7938" width="11" style="29" customWidth="1"/>
    <col min="7939" max="8187" width="9.140625" style="29"/>
    <col min="8188" max="8188" width="29.7109375" style="29" customWidth="1"/>
    <col min="8189" max="8193" width="11.7109375" style="29" customWidth="1"/>
    <col min="8194" max="8194" width="11" style="29" customWidth="1"/>
    <col min="8195" max="8443" width="9.140625" style="29"/>
    <col min="8444" max="8444" width="29.7109375" style="29" customWidth="1"/>
    <col min="8445" max="8449" width="11.7109375" style="29" customWidth="1"/>
    <col min="8450" max="8450" width="11" style="29" customWidth="1"/>
    <col min="8451" max="8699" width="9.140625" style="29"/>
    <col min="8700" max="8700" width="29.7109375" style="29" customWidth="1"/>
    <col min="8701" max="8705" width="11.7109375" style="29" customWidth="1"/>
    <col min="8706" max="8706" width="11" style="29" customWidth="1"/>
    <col min="8707" max="8955" width="9.140625" style="29"/>
    <col min="8956" max="8956" width="29.7109375" style="29" customWidth="1"/>
    <col min="8957" max="8961" width="11.7109375" style="29" customWidth="1"/>
    <col min="8962" max="8962" width="11" style="29" customWidth="1"/>
    <col min="8963" max="9211" width="9.140625" style="29"/>
    <col min="9212" max="9212" width="29.7109375" style="29" customWidth="1"/>
    <col min="9213" max="9217" width="11.7109375" style="29" customWidth="1"/>
    <col min="9218" max="9218" width="11" style="29" customWidth="1"/>
    <col min="9219" max="9467" width="9.140625" style="29"/>
    <col min="9468" max="9468" width="29.7109375" style="29" customWidth="1"/>
    <col min="9469" max="9473" width="11.7109375" style="29" customWidth="1"/>
    <col min="9474" max="9474" width="11" style="29" customWidth="1"/>
    <col min="9475" max="9723" width="9.140625" style="29"/>
    <col min="9724" max="9724" width="29.7109375" style="29" customWidth="1"/>
    <col min="9725" max="9729" width="11.7109375" style="29" customWidth="1"/>
    <col min="9730" max="9730" width="11" style="29" customWidth="1"/>
    <col min="9731" max="9979" width="9.140625" style="29"/>
    <col min="9980" max="9980" width="29.7109375" style="29" customWidth="1"/>
    <col min="9981" max="9985" width="11.7109375" style="29" customWidth="1"/>
    <col min="9986" max="9986" width="11" style="29" customWidth="1"/>
    <col min="9987" max="10235" width="9.140625" style="29"/>
    <col min="10236" max="10236" width="29.7109375" style="29" customWidth="1"/>
    <col min="10237" max="10241" width="11.7109375" style="29" customWidth="1"/>
    <col min="10242" max="10242" width="11" style="29" customWidth="1"/>
    <col min="10243" max="10491" width="9.140625" style="29"/>
    <col min="10492" max="10492" width="29.7109375" style="29" customWidth="1"/>
    <col min="10493" max="10497" width="11.7109375" style="29" customWidth="1"/>
    <col min="10498" max="10498" width="11" style="29" customWidth="1"/>
    <col min="10499" max="10747" width="9.140625" style="29"/>
    <col min="10748" max="10748" width="29.7109375" style="29" customWidth="1"/>
    <col min="10749" max="10753" width="11.7109375" style="29" customWidth="1"/>
    <col min="10754" max="10754" width="11" style="29" customWidth="1"/>
    <col min="10755" max="11003" width="9.140625" style="29"/>
    <col min="11004" max="11004" width="29.7109375" style="29" customWidth="1"/>
    <col min="11005" max="11009" width="11.7109375" style="29" customWidth="1"/>
    <col min="11010" max="11010" width="11" style="29" customWidth="1"/>
    <col min="11011" max="11259" width="9.140625" style="29"/>
    <col min="11260" max="11260" width="29.7109375" style="29" customWidth="1"/>
    <col min="11261" max="11265" width="11.7109375" style="29" customWidth="1"/>
    <col min="11266" max="11266" width="11" style="29" customWidth="1"/>
    <col min="11267" max="11515" width="9.140625" style="29"/>
    <col min="11516" max="11516" width="29.7109375" style="29" customWidth="1"/>
    <col min="11517" max="11521" width="11.7109375" style="29" customWidth="1"/>
    <col min="11522" max="11522" width="11" style="29" customWidth="1"/>
    <col min="11523" max="11771" width="9.140625" style="29"/>
    <col min="11772" max="11772" width="29.7109375" style="29" customWidth="1"/>
    <col min="11773" max="11777" width="11.7109375" style="29" customWidth="1"/>
    <col min="11778" max="11778" width="11" style="29" customWidth="1"/>
    <col min="11779" max="12027" width="9.140625" style="29"/>
    <col min="12028" max="12028" width="29.7109375" style="29" customWidth="1"/>
    <col min="12029" max="12033" width="11.7109375" style="29" customWidth="1"/>
    <col min="12034" max="12034" width="11" style="29" customWidth="1"/>
    <col min="12035" max="12283" width="9.140625" style="29"/>
    <col min="12284" max="12284" width="29.7109375" style="29" customWidth="1"/>
    <col min="12285" max="12289" width="11.7109375" style="29" customWidth="1"/>
    <col min="12290" max="12290" width="11" style="29" customWidth="1"/>
    <col min="12291" max="12539" width="9.140625" style="29"/>
    <col min="12540" max="12540" width="29.7109375" style="29" customWidth="1"/>
    <col min="12541" max="12545" width="11.7109375" style="29" customWidth="1"/>
    <col min="12546" max="12546" width="11" style="29" customWidth="1"/>
    <col min="12547" max="12795" width="9.140625" style="29"/>
    <col min="12796" max="12796" width="29.7109375" style="29" customWidth="1"/>
    <col min="12797" max="12801" width="11.7109375" style="29" customWidth="1"/>
    <col min="12802" max="12802" width="11" style="29" customWidth="1"/>
    <col min="12803" max="13051" width="9.140625" style="29"/>
    <col min="13052" max="13052" width="29.7109375" style="29" customWidth="1"/>
    <col min="13053" max="13057" width="11.7109375" style="29" customWidth="1"/>
    <col min="13058" max="13058" width="11" style="29" customWidth="1"/>
    <col min="13059" max="13307" width="9.140625" style="29"/>
    <col min="13308" max="13308" width="29.7109375" style="29" customWidth="1"/>
    <col min="13309" max="13313" width="11.7109375" style="29" customWidth="1"/>
    <col min="13314" max="13314" width="11" style="29" customWidth="1"/>
    <col min="13315" max="13563" width="9.140625" style="29"/>
    <col min="13564" max="13564" width="29.7109375" style="29" customWidth="1"/>
    <col min="13565" max="13569" width="11.7109375" style="29" customWidth="1"/>
    <col min="13570" max="13570" width="11" style="29" customWidth="1"/>
    <col min="13571" max="13819" width="9.140625" style="29"/>
    <col min="13820" max="13820" width="29.7109375" style="29" customWidth="1"/>
    <col min="13821" max="13825" width="11.7109375" style="29" customWidth="1"/>
    <col min="13826" max="13826" width="11" style="29" customWidth="1"/>
    <col min="13827" max="14075" width="9.140625" style="29"/>
    <col min="14076" max="14076" width="29.7109375" style="29" customWidth="1"/>
    <col min="14077" max="14081" width="11.7109375" style="29" customWidth="1"/>
    <col min="14082" max="14082" width="11" style="29" customWidth="1"/>
    <col min="14083" max="14331" width="9.140625" style="29"/>
    <col min="14332" max="14332" width="29.7109375" style="29" customWidth="1"/>
    <col min="14333" max="14337" width="11.7109375" style="29" customWidth="1"/>
    <col min="14338" max="14338" width="11" style="29" customWidth="1"/>
    <col min="14339" max="14587" width="9.140625" style="29"/>
    <col min="14588" max="14588" width="29.7109375" style="29" customWidth="1"/>
    <col min="14589" max="14593" width="11.7109375" style="29" customWidth="1"/>
    <col min="14594" max="14594" width="11" style="29" customWidth="1"/>
    <col min="14595" max="14843" width="9.140625" style="29"/>
    <col min="14844" max="14844" width="29.7109375" style="29" customWidth="1"/>
    <col min="14845" max="14849" width="11.7109375" style="29" customWidth="1"/>
    <col min="14850" max="14850" width="11" style="29" customWidth="1"/>
    <col min="14851" max="15099" width="9.140625" style="29"/>
    <col min="15100" max="15100" width="29.7109375" style="29" customWidth="1"/>
    <col min="15101" max="15105" width="11.7109375" style="29" customWidth="1"/>
    <col min="15106" max="15106" width="11" style="29" customWidth="1"/>
    <col min="15107" max="15355" width="9.140625" style="29"/>
    <col min="15356" max="15356" width="29.7109375" style="29" customWidth="1"/>
    <col min="15357" max="15361" width="11.7109375" style="29" customWidth="1"/>
    <col min="15362" max="15362" width="11" style="29" customWidth="1"/>
    <col min="15363" max="15611" width="9.140625" style="29"/>
    <col min="15612" max="15612" width="29.7109375" style="29" customWidth="1"/>
    <col min="15613" max="15617" width="11.7109375" style="29" customWidth="1"/>
    <col min="15618" max="15618" width="11" style="29" customWidth="1"/>
    <col min="15619" max="15867" width="9.140625" style="29"/>
    <col min="15868" max="15868" width="29.7109375" style="29" customWidth="1"/>
    <col min="15869" max="15873" width="11.7109375" style="29" customWidth="1"/>
    <col min="15874" max="15874" width="11" style="29" customWidth="1"/>
    <col min="15875" max="16123" width="9.140625" style="29"/>
    <col min="16124" max="16124" width="29.7109375" style="29" customWidth="1"/>
    <col min="16125" max="16129" width="11.7109375" style="29" customWidth="1"/>
    <col min="16130" max="16130" width="11" style="29" customWidth="1"/>
    <col min="16131" max="16384" width="9.140625" style="29"/>
  </cols>
  <sheetData>
    <row r="1" spans="1:8" ht="12.75" x14ac:dyDescent="0.2">
      <c r="A1" s="49" t="s">
        <v>71</v>
      </c>
    </row>
    <row r="3" spans="1:8" ht="12" x14ac:dyDescent="0.2">
      <c r="A3" s="48" t="s">
        <v>497</v>
      </c>
    </row>
    <row r="4" spans="1:8" x14ac:dyDescent="0.2">
      <c r="F4" s="63" t="s">
        <v>2</v>
      </c>
    </row>
    <row r="5" spans="1:8" s="38" customFormat="1" ht="20.100000000000001" customHeight="1" x14ac:dyDescent="0.25">
      <c r="A5" s="47"/>
      <c r="B5" s="51">
        <v>2012</v>
      </c>
      <c r="C5" s="51">
        <v>2013</v>
      </c>
      <c r="D5" s="51">
        <v>2014</v>
      </c>
      <c r="E5" s="51">
        <v>2015</v>
      </c>
      <c r="F5" s="51">
        <v>2016</v>
      </c>
    </row>
    <row r="6" spans="1:8" s="38" customFormat="1" ht="18" customHeight="1" x14ac:dyDescent="0.25">
      <c r="A6" s="75" t="s">
        <v>72</v>
      </c>
      <c r="B6" s="236">
        <f>SUM(B7:B13)</f>
        <v>328361910.49913812</v>
      </c>
      <c r="C6" s="236">
        <f>SUM(C7:C13)</f>
        <v>361604362.33710688</v>
      </c>
      <c r="D6" s="236">
        <f>SUM(D7:D13)</f>
        <v>396503778.82394594</v>
      </c>
      <c r="E6" s="236">
        <f>SUM(E7:E13)</f>
        <v>429793985.82745391</v>
      </c>
      <c r="F6" s="236">
        <f>SUM(F7:F13)</f>
        <v>453050465.88569915</v>
      </c>
      <c r="H6" s="230"/>
    </row>
    <row r="7" spans="1:8" s="38" customFormat="1" ht="18" customHeight="1" x14ac:dyDescent="0.25">
      <c r="A7" s="77" t="s">
        <v>73</v>
      </c>
      <c r="B7" s="237">
        <v>19325434.313766595</v>
      </c>
      <c r="C7" s="237">
        <v>21553759.189610995</v>
      </c>
      <c r="D7" s="237">
        <v>25362137.540181693</v>
      </c>
      <c r="E7" s="237">
        <v>28335290.496470995</v>
      </c>
      <c r="F7" s="237">
        <v>28705326.253708363</v>
      </c>
      <c r="H7" s="230">
        <f>F7-B7</f>
        <v>9379891.9399417676</v>
      </c>
    </row>
    <row r="8" spans="1:8" s="38" customFormat="1" ht="18" customHeight="1" x14ac:dyDescent="0.25">
      <c r="A8" s="77" t="s">
        <v>74</v>
      </c>
      <c r="B8" s="237">
        <v>7315828.4747262988</v>
      </c>
      <c r="C8" s="237">
        <v>9401582.6368506867</v>
      </c>
      <c r="D8" s="237">
        <v>11667944.94223154</v>
      </c>
      <c r="E8" s="237">
        <v>16188286.657447008</v>
      </c>
      <c r="F8" s="237">
        <v>19387869.824863732</v>
      </c>
      <c r="H8" s="230">
        <f t="shared" ref="H8:H13" si="0">F8-B8</f>
        <v>12072041.350137433</v>
      </c>
    </row>
    <row r="9" spans="1:8" s="38" customFormat="1" ht="18" customHeight="1" x14ac:dyDescent="0.25">
      <c r="A9" s="77" t="s">
        <v>75</v>
      </c>
      <c r="B9" s="237">
        <v>24976472</v>
      </c>
      <c r="C9" s="237">
        <v>26271111</v>
      </c>
      <c r="D9" s="237">
        <v>28978713</v>
      </c>
      <c r="E9" s="237">
        <v>31021739</v>
      </c>
      <c r="F9" s="237">
        <v>32686766</v>
      </c>
      <c r="H9" s="230">
        <f t="shared" si="0"/>
        <v>7710294</v>
      </c>
    </row>
    <row r="10" spans="1:8" s="38" customFormat="1" ht="18" customHeight="1" x14ac:dyDescent="0.25">
      <c r="A10" s="77" t="s">
        <v>246</v>
      </c>
      <c r="B10" s="237">
        <v>172162284.11064523</v>
      </c>
      <c r="C10" s="237">
        <v>189797914.11064523</v>
      </c>
      <c r="D10" s="237">
        <v>199852339.94153273</v>
      </c>
      <c r="E10" s="237">
        <v>216609976.31353599</v>
      </c>
      <c r="F10" s="237">
        <v>223850232.94232705</v>
      </c>
      <c r="H10" s="230">
        <f t="shared" si="0"/>
        <v>51687948.831681818</v>
      </c>
    </row>
    <row r="11" spans="1:8" s="38" customFormat="1" ht="18" customHeight="1" x14ac:dyDescent="0.25">
      <c r="A11" s="79" t="s">
        <v>76</v>
      </c>
      <c r="B11" s="237">
        <v>18777402</v>
      </c>
      <c r="C11" s="237">
        <v>20964692</v>
      </c>
      <c r="D11" s="237">
        <v>23227949</v>
      </c>
      <c r="E11" s="237">
        <v>24890271.159999996</v>
      </c>
      <c r="F11" s="237">
        <v>25817174.84</v>
      </c>
      <c r="H11" s="230">
        <f t="shared" si="0"/>
        <v>7039772.8399999999</v>
      </c>
    </row>
    <row r="12" spans="1:8" s="38" customFormat="1" ht="18" customHeight="1" x14ac:dyDescent="0.25">
      <c r="A12" s="79" t="s">
        <v>77</v>
      </c>
      <c r="B12" s="237">
        <v>75830343</v>
      </c>
      <c r="C12" s="237">
        <v>83654337</v>
      </c>
      <c r="D12" s="237">
        <v>96399772</v>
      </c>
      <c r="E12" s="237">
        <v>101641951</v>
      </c>
      <c r="F12" s="237">
        <v>106334865</v>
      </c>
      <c r="H12" s="230">
        <f t="shared" si="0"/>
        <v>30504522</v>
      </c>
    </row>
    <row r="13" spans="1:8" s="38" customFormat="1" ht="18" customHeight="1" x14ac:dyDescent="0.25">
      <c r="A13" s="79" t="s">
        <v>250</v>
      </c>
      <c r="B13" s="237">
        <v>9974146.6000000015</v>
      </c>
      <c r="C13" s="237">
        <v>9960966.4000000004</v>
      </c>
      <c r="D13" s="237">
        <v>11014922.4</v>
      </c>
      <c r="E13" s="237">
        <v>11106471.200000001</v>
      </c>
      <c r="F13" s="237">
        <v>16268231.024800001</v>
      </c>
      <c r="H13" s="230">
        <f t="shared" si="0"/>
        <v>6294084.4247999992</v>
      </c>
    </row>
    <row r="14" spans="1:8" s="38" customFormat="1" ht="18" customHeight="1" x14ac:dyDescent="0.25">
      <c r="A14" s="46" t="s">
        <v>17</v>
      </c>
      <c r="B14" s="238" t="e">
        <f>('3.1'!B6/#REF!)*100</f>
        <v>#REF!</v>
      </c>
      <c r="C14" s="238" t="e">
        <f>('3.1'!C6/#REF!)*100</f>
        <v>#REF!</v>
      </c>
      <c r="D14" s="238" t="e">
        <f>('3.1'!D6/#REF!)*100</f>
        <v>#REF!</v>
      </c>
      <c r="E14" s="238" t="e">
        <f>('3.1'!E6/#REF!)*100</f>
        <v>#REF!</v>
      </c>
      <c r="F14" s="238" t="e">
        <f>('3.1'!F6/#REF!)*100</f>
        <v>#REF!</v>
      </c>
    </row>
    <row r="15" spans="1:8" s="38" customFormat="1" ht="8.1" customHeight="1" x14ac:dyDescent="0.25">
      <c r="B15" s="80"/>
      <c r="C15" s="80"/>
      <c r="D15" s="80"/>
      <c r="E15" s="80"/>
      <c r="F15" s="80"/>
    </row>
    <row r="16" spans="1:8" ht="21.75" customHeight="1" x14ac:dyDescent="0.2">
      <c r="A16" s="743" t="s">
        <v>257</v>
      </c>
      <c r="B16" s="743"/>
      <c r="C16" s="743"/>
      <c r="D16" s="743"/>
      <c r="E16" s="743"/>
      <c r="F16" s="743"/>
    </row>
    <row r="19" spans="1:6" ht="12" x14ac:dyDescent="0.2">
      <c r="A19" s="48" t="s">
        <v>78</v>
      </c>
    </row>
    <row r="20" spans="1:6" x14ac:dyDescent="0.2">
      <c r="A20" s="30"/>
    </row>
    <row r="21" spans="1:6" ht="20.100000000000001" customHeight="1" x14ac:dyDescent="0.2">
      <c r="A21" s="740" t="s">
        <v>44</v>
      </c>
      <c r="B21" s="51">
        <v>2012</v>
      </c>
      <c r="C21" s="51">
        <v>2013</v>
      </c>
      <c r="D21" s="51">
        <v>2014</v>
      </c>
      <c r="E21" s="51">
        <v>2015</v>
      </c>
      <c r="F21" s="51">
        <v>2016</v>
      </c>
    </row>
    <row r="22" spans="1:6" ht="20.100000000000001" customHeight="1" x14ac:dyDescent="0.2">
      <c r="A22" s="741"/>
      <c r="B22" s="710" t="s">
        <v>45</v>
      </c>
      <c r="C22" s="711"/>
      <c r="D22" s="711"/>
      <c r="E22" s="711"/>
      <c r="F22" s="711"/>
    </row>
    <row r="23" spans="1:6" ht="15.95" customHeight="1" x14ac:dyDescent="0.2">
      <c r="A23" s="44" t="s">
        <v>46</v>
      </c>
      <c r="B23" s="81">
        <v>100</v>
      </c>
      <c r="C23" s="81">
        <v>100</v>
      </c>
      <c r="D23" s="81">
        <v>100</v>
      </c>
      <c r="E23" s="81">
        <v>100</v>
      </c>
      <c r="F23" s="81">
        <v>100</v>
      </c>
    </row>
    <row r="24" spans="1:6" ht="15.95" customHeight="1" x14ac:dyDescent="0.2">
      <c r="A24" s="44" t="s">
        <v>4</v>
      </c>
      <c r="B24" s="81" t="s">
        <v>18</v>
      </c>
      <c r="C24" s="81" t="s">
        <v>18</v>
      </c>
      <c r="D24" s="81" t="s">
        <v>18</v>
      </c>
      <c r="E24" s="81" t="s">
        <v>18</v>
      </c>
      <c r="F24" s="81" t="s">
        <v>18</v>
      </c>
    </row>
    <row r="25" spans="1:6" ht="15.95" customHeight="1" x14ac:dyDescent="0.2">
      <c r="A25" s="44" t="s">
        <v>47</v>
      </c>
      <c r="B25" s="81" t="s">
        <v>18</v>
      </c>
      <c r="C25" s="81" t="s">
        <v>18</v>
      </c>
      <c r="D25" s="81" t="s">
        <v>18</v>
      </c>
      <c r="E25" s="81" t="s">
        <v>18</v>
      </c>
      <c r="F25" s="81" t="s">
        <v>18</v>
      </c>
    </row>
    <row r="26" spans="1:6" ht="15.95" customHeight="1" x14ac:dyDescent="0.2">
      <c r="A26" s="44" t="s">
        <v>7</v>
      </c>
      <c r="B26" s="81" t="s">
        <v>18</v>
      </c>
      <c r="C26" s="81" t="s">
        <v>18</v>
      </c>
      <c r="D26" s="81" t="s">
        <v>18</v>
      </c>
      <c r="E26" s="81" t="s">
        <v>18</v>
      </c>
      <c r="F26" s="81" t="s">
        <v>18</v>
      </c>
    </row>
    <row r="27" spans="1:6" ht="15.95" customHeight="1" x14ac:dyDescent="0.2">
      <c r="A27" s="44" t="s">
        <v>48</v>
      </c>
      <c r="B27" s="81" t="s">
        <v>18</v>
      </c>
      <c r="C27" s="81" t="s">
        <v>18</v>
      </c>
      <c r="D27" s="81" t="s">
        <v>18</v>
      </c>
      <c r="E27" s="81" t="s">
        <v>18</v>
      </c>
      <c r="F27" s="81" t="s">
        <v>18</v>
      </c>
    </row>
    <row r="28" spans="1:6" ht="15.95" customHeight="1" x14ac:dyDescent="0.2">
      <c r="A28" s="44" t="s">
        <v>9</v>
      </c>
      <c r="B28" s="81" t="s">
        <v>18</v>
      </c>
      <c r="C28" s="81" t="s">
        <v>18</v>
      </c>
      <c r="D28" s="81" t="s">
        <v>18</v>
      </c>
      <c r="E28" s="81" t="s">
        <v>18</v>
      </c>
      <c r="F28" s="81" t="s">
        <v>18</v>
      </c>
    </row>
    <row r="29" spans="1:6" ht="15.95" customHeight="1" x14ac:dyDescent="0.2">
      <c r="A29" s="44" t="s">
        <v>10</v>
      </c>
      <c r="B29" s="81" t="s">
        <v>18</v>
      </c>
      <c r="C29" s="81" t="s">
        <v>18</v>
      </c>
      <c r="D29" s="81" t="s">
        <v>18</v>
      </c>
      <c r="E29" s="81" t="s">
        <v>18</v>
      </c>
      <c r="F29" s="81" t="s">
        <v>18</v>
      </c>
    </row>
    <row r="30" spans="1:6" ht="15.95" customHeight="1" x14ac:dyDescent="0.2">
      <c r="A30" s="44" t="s">
        <v>49</v>
      </c>
      <c r="B30" s="81" t="s">
        <v>18</v>
      </c>
      <c r="C30" s="81" t="s">
        <v>18</v>
      </c>
      <c r="D30" s="81" t="s">
        <v>18</v>
      </c>
      <c r="E30" s="81" t="s">
        <v>18</v>
      </c>
      <c r="F30" s="81" t="s">
        <v>18</v>
      </c>
    </row>
    <row r="31" spans="1:6" ht="15.75" customHeight="1" x14ac:dyDescent="0.2">
      <c r="A31" s="44"/>
      <c r="B31" s="82"/>
      <c r="C31" s="82"/>
      <c r="D31" s="82"/>
      <c r="E31" s="82"/>
      <c r="F31" s="82"/>
    </row>
    <row r="32" spans="1:6" ht="15.95" customHeight="1" x14ac:dyDescent="0.2">
      <c r="A32" s="55" t="s">
        <v>50</v>
      </c>
      <c r="B32" s="83"/>
      <c r="C32" s="83"/>
      <c r="D32" s="83"/>
      <c r="E32" s="83"/>
      <c r="F32" s="83"/>
    </row>
    <row r="33" spans="1:6" ht="15.95" customHeight="1" x14ac:dyDescent="0.2">
      <c r="A33" s="44" t="s">
        <v>51</v>
      </c>
      <c r="B33" s="81">
        <v>94.295869043035765</v>
      </c>
      <c r="C33" s="81">
        <v>94.28490621468913</v>
      </c>
      <c r="D33" s="81">
        <v>94.015044612243187</v>
      </c>
      <c r="E33" s="81">
        <v>94.188699812022179</v>
      </c>
      <c r="F33" s="81">
        <v>94.260728340302592</v>
      </c>
    </row>
    <row r="34" spans="1:6" ht="15.95" customHeight="1" x14ac:dyDescent="0.2">
      <c r="A34" s="44" t="s">
        <v>52</v>
      </c>
      <c r="B34" s="81" t="s">
        <v>18</v>
      </c>
      <c r="C34" s="81" t="s">
        <v>18</v>
      </c>
      <c r="D34" s="81" t="s">
        <v>18</v>
      </c>
      <c r="E34" s="81" t="s">
        <v>18</v>
      </c>
      <c r="F34" s="81" t="s">
        <v>18</v>
      </c>
    </row>
    <row r="35" spans="1:6" ht="15.95" customHeight="1" x14ac:dyDescent="0.2">
      <c r="A35" s="44" t="s">
        <v>53</v>
      </c>
      <c r="B35" s="81">
        <v>100</v>
      </c>
      <c r="C35" s="81">
        <v>100</v>
      </c>
      <c r="D35" s="81">
        <v>100</v>
      </c>
      <c r="E35" s="81">
        <v>100</v>
      </c>
      <c r="F35" s="81">
        <v>100</v>
      </c>
    </row>
    <row r="36" spans="1:6" ht="12" customHeight="1" x14ac:dyDescent="0.2">
      <c r="A36" s="55"/>
      <c r="B36" s="84"/>
      <c r="C36" s="84"/>
      <c r="D36" s="84"/>
      <c r="E36" s="84"/>
      <c r="F36" s="84"/>
    </row>
    <row r="37" spans="1:6" ht="15.95" customHeight="1" x14ac:dyDescent="0.2">
      <c r="A37" s="44" t="s">
        <v>54</v>
      </c>
      <c r="B37" s="81">
        <v>5.704130956964236</v>
      </c>
      <c r="C37" s="81">
        <v>5.7150937853108683</v>
      </c>
      <c r="D37" s="81">
        <v>5.9849553877568145</v>
      </c>
      <c r="E37" s="81">
        <v>5.811300187977813</v>
      </c>
      <c r="F37" s="81">
        <v>5.7392716596974145</v>
      </c>
    </row>
    <row r="38" spans="1:6" ht="15.95" customHeight="1" x14ac:dyDescent="0.2">
      <c r="A38" s="44" t="s">
        <v>52</v>
      </c>
      <c r="B38" s="81" t="s">
        <v>18</v>
      </c>
      <c r="C38" s="81" t="s">
        <v>18</v>
      </c>
      <c r="D38" s="81" t="s">
        <v>18</v>
      </c>
      <c r="E38" s="81" t="s">
        <v>18</v>
      </c>
      <c r="F38" s="81" t="s">
        <v>18</v>
      </c>
    </row>
    <row r="39" spans="1:6" ht="15.95" customHeight="1" x14ac:dyDescent="0.2">
      <c r="A39" s="57" t="s">
        <v>53</v>
      </c>
      <c r="B39" s="85">
        <v>100</v>
      </c>
      <c r="C39" s="85">
        <v>100</v>
      </c>
      <c r="D39" s="85">
        <v>100</v>
      </c>
      <c r="E39" s="85">
        <v>100</v>
      </c>
      <c r="F39" s="85">
        <v>100</v>
      </c>
    </row>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sheetData>
  <mergeCells count="3">
    <mergeCell ref="A16:F16"/>
    <mergeCell ref="A21:A22"/>
    <mergeCell ref="B22:F22"/>
  </mergeCells>
  <printOptions horizontalCentered="1"/>
  <pageMargins left="0.22" right="0.25" top="0.70866141732283472" bottom="1.0236220472440944" header="0.51181102362204722" footer="0.51181102362204722"/>
  <pageSetup paperSize="9" scale="95" orientation="portrait" r:id="rId1"/>
  <headerFooter alignWithMargins="0"/>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55">
    <tabColor rgb="FF92D050"/>
  </sheetPr>
  <dimension ref="A1:U63"/>
  <sheetViews>
    <sheetView workbookViewId="0"/>
  </sheetViews>
  <sheetFormatPr defaultRowHeight="15" x14ac:dyDescent="0.25"/>
  <cols>
    <col min="1" max="1" width="40.140625" customWidth="1"/>
    <col min="2" max="2" width="10.85546875" customWidth="1"/>
    <col min="3" max="3" width="9" customWidth="1"/>
    <col min="4" max="4" width="2.5703125" bestFit="1" customWidth="1"/>
    <col min="5" max="5" width="9" customWidth="1"/>
    <col min="6" max="6" width="2.5703125" customWidth="1"/>
    <col min="7" max="7" width="10" bestFit="1" customWidth="1"/>
    <col min="8" max="8" width="10" customWidth="1"/>
  </cols>
  <sheetData>
    <row r="1" spans="1:21" x14ac:dyDescent="0.25">
      <c r="A1" s="266" t="s">
        <v>79</v>
      </c>
      <c r="B1" s="29"/>
      <c r="C1" s="29"/>
      <c r="D1" s="29"/>
      <c r="E1" s="29"/>
      <c r="F1" s="29"/>
    </row>
    <row r="2" spans="1:21" x14ac:dyDescent="0.25">
      <c r="A2" s="29"/>
      <c r="B2" s="29"/>
      <c r="C2" s="29"/>
      <c r="D2" s="29"/>
      <c r="E2" s="29"/>
      <c r="F2" s="29"/>
    </row>
    <row r="3" spans="1:21" x14ac:dyDescent="0.25">
      <c r="A3" s="86"/>
      <c r="B3" s="51">
        <v>2012</v>
      </c>
      <c r="C3" s="710">
        <v>2013</v>
      </c>
      <c r="D3" s="712"/>
      <c r="E3" s="710">
        <v>2014</v>
      </c>
      <c r="F3" s="711"/>
      <c r="G3" s="51">
        <v>2015</v>
      </c>
      <c r="H3" s="51">
        <v>2016</v>
      </c>
    </row>
    <row r="4" spans="1:21" x14ac:dyDescent="0.25">
      <c r="A4" s="254" t="s">
        <v>246</v>
      </c>
      <c r="B4" s="260"/>
      <c r="C4" s="260"/>
      <c r="D4" s="164"/>
      <c r="E4" s="260"/>
      <c r="F4" s="164"/>
      <c r="G4" s="260"/>
      <c r="H4" s="260"/>
    </row>
    <row r="5" spans="1:21" x14ac:dyDescent="0.25">
      <c r="A5" s="255" t="s">
        <v>87</v>
      </c>
      <c r="B5" s="239">
        <v>51770</v>
      </c>
      <c r="C5" s="410">
        <v>57585</v>
      </c>
      <c r="D5" s="411">
        <v>1</v>
      </c>
      <c r="E5" s="410">
        <v>59557</v>
      </c>
      <c r="F5" s="411"/>
      <c r="G5" s="240">
        <v>60102</v>
      </c>
      <c r="H5" s="240">
        <v>59729</v>
      </c>
      <c r="M5" s="331"/>
      <c r="P5" s="331"/>
      <c r="Q5" s="331"/>
      <c r="R5" s="331"/>
      <c r="S5" s="331"/>
      <c r="T5" s="331"/>
      <c r="U5" s="331"/>
    </row>
    <row r="6" spans="1:21" x14ac:dyDescent="0.25">
      <c r="A6" s="255" t="s">
        <v>80</v>
      </c>
      <c r="B6" s="239">
        <v>293786</v>
      </c>
      <c r="C6" s="410">
        <v>292451</v>
      </c>
      <c r="D6" s="411">
        <v>1</v>
      </c>
      <c r="E6" s="410">
        <v>297303</v>
      </c>
      <c r="F6" s="411"/>
      <c r="G6" s="240">
        <v>302105</v>
      </c>
      <c r="H6" s="240">
        <v>298303</v>
      </c>
      <c r="M6" s="331"/>
    </row>
    <row r="7" spans="1:21" x14ac:dyDescent="0.25">
      <c r="A7" s="255" t="s">
        <v>81</v>
      </c>
      <c r="B7" s="241">
        <v>92.8</v>
      </c>
      <c r="C7" s="422">
        <v>89</v>
      </c>
      <c r="D7" s="411">
        <v>2</v>
      </c>
      <c r="E7" s="422">
        <v>81.5</v>
      </c>
      <c r="F7" s="411">
        <v>3</v>
      </c>
      <c r="G7" s="479">
        <v>82.6</v>
      </c>
      <c r="H7" s="479">
        <v>78.900000000000006</v>
      </c>
    </row>
    <row r="8" spans="1:21" x14ac:dyDescent="0.25">
      <c r="A8" s="255" t="s">
        <v>251</v>
      </c>
      <c r="B8" s="243">
        <v>4.9000000000000004</v>
      </c>
      <c r="C8" s="423">
        <v>5.0999999999999996</v>
      </c>
      <c r="D8" s="412">
        <v>2</v>
      </c>
      <c r="E8" s="423">
        <v>4.9000000000000004</v>
      </c>
      <c r="F8" s="412"/>
      <c r="G8" s="243">
        <v>5.8</v>
      </c>
      <c r="H8" s="242">
        <v>5</v>
      </c>
    </row>
    <row r="9" spans="1:21" x14ac:dyDescent="0.25">
      <c r="A9" s="255" t="s">
        <v>82</v>
      </c>
      <c r="B9" s="239">
        <v>24110</v>
      </c>
      <c r="C9" s="410">
        <v>26853</v>
      </c>
      <c r="D9" s="411">
        <v>1</v>
      </c>
      <c r="E9" s="410">
        <v>30635</v>
      </c>
      <c r="F9" s="411"/>
      <c r="G9" s="240">
        <v>44346</v>
      </c>
      <c r="H9" s="240">
        <v>47848</v>
      </c>
      <c r="M9" s="331"/>
    </row>
    <row r="10" spans="1:21" x14ac:dyDescent="0.25">
      <c r="A10" s="255" t="s">
        <v>252</v>
      </c>
      <c r="B10" s="240">
        <v>111533</v>
      </c>
      <c r="C10" s="410">
        <v>115706</v>
      </c>
      <c r="D10" s="411">
        <v>1</v>
      </c>
      <c r="E10" s="410">
        <v>119941</v>
      </c>
      <c r="F10" s="411"/>
      <c r="G10" s="240">
        <v>128747</v>
      </c>
      <c r="H10" s="240">
        <v>137852</v>
      </c>
      <c r="M10" s="331"/>
    </row>
    <row r="11" spans="1:21" x14ac:dyDescent="0.25">
      <c r="A11" s="255" t="s">
        <v>83</v>
      </c>
      <c r="B11" s="239">
        <v>45461</v>
      </c>
      <c r="C11" s="410">
        <v>47274</v>
      </c>
      <c r="D11" s="413"/>
      <c r="E11" s="410">
        <v>51531</v>
      </c>
      <c r="F11" s="413"/>
      <c r="G11" s="240">
        <v>52889</v>
      </c>
      <c r="H11" s="240">
        <v>55511</v>
      </c>
    </row>
    <row r="12" spans="1:21" x14ac:dyDescent="0.25">
      <c r="A12" s="255" t="s">
        <v>253</v>
      </c>
      <c r="B12" s="239">
        <v>545702</v>
      </c>
      <c r="C12" s="410">
        <v>585255</v>
      </c>
      <c r="D12" s="413"/>
      <c r="E12" s="410">
        <v>442262</v>
      </c>
      <c r="F12" s="411">
        <v>4</v>
      </c>
      <c r="G12" s="240">
        <v>480214</v>
      </c>
      <c r="H12" s="240">
        <v>497399</v>
      </c>
      <c r="I12" s="499"/>
      <c r="U12" s="331"/>
    </row>
    <row r="13" spans="1:21" x14ac:dyDescent="0.25">
      <c r="A13" s="256"/>
      <c r="B13" s="245"/>
      <c r="C13" s="245"/>
      <c r="D13" s="414"/>
      <c r="E13" s="429"/>
      <c r="F13" s="414"/>
      <c r="G13" s="245"/>
      <c r="H13" s="245"/>
    </row>
    <row r="14" spans="1:21" x14ac:dyDescent="0.25">
      <c r="A14" s="254" t="s">
        <v>254</v>
      </c>
      <c r="B14" s="246"/>
      <c r="C14" s="246"/>
      <c r="D14" s="415"/>
      <c r="E14" s="424"/>
      <c r="F14" s="415"/>
      <c r="G14" s="246"/>
      <c r="H14" s="246"/>
    </row>
    <row r="15" spans="1:21" x14ac:dyDescent="0.25">
      <c r="A15" s="255" t="s">
        <v>255</v>
      </c>
      <c r="B15" s="240">
        <v>458289</v>
      </c>
      <c r="C15" s="410">
        <v>460310</v>
      </c>
      <c r="D15" s="413"/>
      <c r="E15" s="410">
        <v>540615</v>
      </c>
      <c r="F15" s="413"/>
      <c r="G15" s="240">
        <v>474423</v>
      </c>
      <c r="H15" s="240">
        <v>499750</v>
      </c>
      <c r="J15" s="331"/>
      <c r="K15" s="331"/>
      <c r="L15" s="331"/>
      <c r="M15" s="331"/>
    </row>
    <row r="16" spans="1:21" x14ac:dyDescent="0.25">
      <c r="A16" s="255" t="s">
        <v>256</v>
      </c>
      <c r="B16" s="240">
        <v>210202</v>
      </c>
      <c r="C16" s="410">
        <v>211004</v>
      </c>
      <c r="D16" s="413"/>
      <c r="E16" s="410">
        <v>100897</v>
      </c>
      <c r="F16" s="413"/>
      <c r="G16" s="240">
        <v>106724</v>
      </c>
      <c r="H16" s="240">
        <v>107728</v>
      </c>
      <c r="J16" s="331"/>
      <c r="K16" s="331"/>
      <c r="L16" s="331"/>
      <c r="M16" s="331"/>
    </row>
    <row r="17" spans="1:21" x14ac:dyDescent="0.25">
      <c r="A17" s="255" t="s">
        <v>276</v>
      </c>
      <c r="B17" s="240">
        <v>15523</v>
      </c>
      <c r="C17" s="410">
        <v>15544</v>
      </c>
      <c r="D17" s="413"/>
      <c r="E17" s="410">
        <v>18286</v>
      </c>
      <c r="F17" s="413"/>
      <c r="G17" s="240">
        <v>19333</v>
      </c>
      <c r="H17" s="240">
        <v>21795</v>
      </c>
      <c r="J17" s="331"/>
      <c r="K17" s="331"/>
      <c r="L17" s="331"/>
      <c r="M17" s="331"/>
      <c r="U17" s="331"/>
    </row>
    <row r="18" spans="1:21" x14ac:dyDescent="0.25">
      <c r="A18" s="256"/>
      <c r="B18" s="246"/>
      <c r="C18" s="424"/>
      <c r="D18" s="415"/>
      <c r="E18" s="424"/>
      <c r="F18" s="415"/>
      <c r="G18" s="246"/>
      <c r="H18" s="246"/>
    </row>
    <row r="19" spans="1:21" x14ac:dyDescent="0.25">
      <c r="A19" s="254" t="s">
        <v>77</v>
      </c>
      <c r="B19" s="246"/>
      <c r="C19" s="424"/>
      <c r="D19" s="415"/>
      <c r="E19" s="424"/>
      <c r="F19" s="415"/>
      <c r="G19" s="246"/>
      <c r="H19" s="246"/>
    </row>
    <row r="20" spans="1:21" x14ac:dyDescent="0.25">
      <c r="A20" s="255" t="s">
        <v>84</v>
      </c>
      <c r="B20" s="247">
        <v>268054</v>
      </c>
      <c r="C20" s="248">
        <v>98756</v>
      </c>
      <c r="D20" s="416"/>
      <c r="E20" s="248">
        <v>35682</v>
      </c>
      <c r="F20" s="416"/>
      <c r="G20" s="248">
        <v>22446</v>
      </c>
      <c r="H20" s="248">
        <v>17880</v>
      </c>
      <c r="J20" s="510"/>
      <c r="K20" s="510"/>
      <c r="L20" s="510"/>
      <c r="M20" s="510"/>
      <c r="U20" s="510"/>
    </row>
    <row r="21" spans="1:21" x14ac:dyDescent="0.25">
      <c r="A21" s="255" t="s">
        <v>85</v>
      </c>
      <c r="B21" s="247">
        <v>498909</v>
      </c>
      <c r="C21" s="248">
        <v>167018</v>
      </c>
      <c r="D21" s="416"/>
      <c r="E21" s="248">
        <v>66291</v>
      </c>
      <c r="F21" s="416"/>
      <c r="G21" s="248">
        <v>41400</v>
      </c>
      <c r="H21" s="248">
        <v>32479</v>
      </c>
      <c r="J21" s="510"/>
      <c r="K21" s="510"/>
      <c r="L21" s="510"/>
      <c r="M21" s="510"/>
    </row>
    <row r="22" spans="1:21" x14ac:dyDescent="0.25">
      <c r="A22" s="256"/>
      <c r="B22" s="246"/>
      <c r="C22" s="424"/>
      <c r="D22" s="415"/>
      <c r="E22" s="424"/>
      <c r="F22" s="415"/>
      <c r="G22" s="246"/>
      <c r="H22" s="246"/>
    </row>
    <row r="23" spans="1:21" x14ac:dyDescent="0.25">
      <c r="A23" s="254" t="s">
        <v>261</v>
      </c>
      <c r="B23" s="244"/>
      <c r="C23" s="244"/>
      <c r="D23" s="32"/>
      <c r="E23" s="244"/>
      <c r="F23" s="32"/>
      <c r="G23" s="244"/>
      <c r="H23" s="244"/>
    </row>
    <row r="24" spans="1:21" x14ac:dyDescent="0.25">
      <c r="A24" s="255" t="s">
        <v>551</v>
      </c>
      <c r="B24" s="240">
        <v>160</v>
      </c>
      <c r="C24" s="410">
        <v>212</v>
      </c>
      <c r="D24" s="413"/>
      <c r="E24" s="410">
        <v>216</v>
      </c>
      <c r="F24" s="413"/>
      <c r="G24" s="240">
        <v>219</v>
      </c>
      <c r="H24" s="240">
        <v>222</v>
      </c>
    </row>
    <row r="25" spans="1:21" x14ac:dyDescent="0.25">
      <c r="A25" s="255" t="s">
        <v>554</v>
      </c>
      <c r="B25" s="239" t="s">
        <v>18</v>
      </c>
      <c r="C25" s="410" t="s">
        <v>18</v>
      </c>
      <c r="D25" s="417"/>
      <c r="E25" s="410" t="s">
        <v>18</v>
      </c>
      <c r="F25" s="417"/>
      <c r="G25" s="240" t="s">
        <v>18</v>
      </c>
      <c r="H25" s="498">
        <v>33817</v>
      </c>
    </row>
    <row r="26" spans="1:21" x14ac:dyDescent="0.25">
      <c r="A26" s="255" t="s">
        <v>552</v>
      </c>
      <c r="B26" s="249">
        <v>79695</v>
      </c>
      <c r="C26" s="425">
        <v>109587</v>
      </c>
      <c r="D26" s="417"/>
      <c r="E26" s="425">
        <v>121910</v>
      </c>
      <c r="F26" s="417"/>
      <c r="G26" s="498">
        <v>126971</v>
      </c>
      <c r="H26" s="498">
        <v>129821</v>
      </c>
    </row>
    <row r="27" spans="1:21" ht="22.5" x14ac:dyDescent="0.25">
      <c r="A27" s="531" t="s">
        <v>553</v>
      </c>
      <c r="B27" s="249">
        <v>550028</v>
      </c>
      <c r="C27" s="425">
        <v>851058</v>
      </c>
      <c r="D27" s="417"/>
      <c r="E27" s="425">
        <v>949116</v>
      </c>
      <c r="F27" s="417"/>
      <c r="G27" s="498">
        <v>906329</v>
      </c>
      <c r="H27" s="498">
        <v>952781</v>
      </c>
    </row>
    <row r="28" spans="1:21" x14ac:dyDescent="0.25">
      <c r="A28" s="255" t="s">
        <v>555</v>
      </c>
      <c r="B28" s="249">
        <v>616</v>
      </c>
      <c r="C28" s="425">
        <v>652</v>
      </c>
      <c r="D28" s="417"/>
      <c r="E28" s="425">
        <v>738</v>
      </c>
      <c r="F28" s="417"/>
      <c r="G28" s="498">
        <v>789</v>
      </c>
      <c r="H28" s="498">
        <v>795</v>
      </c>
    </row>
    <row r="29" spans="1:21" x14ac:dyDescent="0.25">
      <c r="A29" s="255" t="s">
        <v>556</v>
      </c>
      <c r="B29" s="240">
        <v>1660756</v>
      </c>
      <c r="C29" s="410">
        <v>2340204</v>
      </c>
      <c r="D29" s="413"/>
      <c r="E29" s="410">
        <v>2736380</v>
      </c>
      <c r="F29" s="413"/>
      <c r="G29" s="240">
        <v>2862589</v>
      </c>
      <c r="H29" s="240">
        <v>2981705</v>
      </c>
    </row>
    <row r="30" spans="1:21" x14ac:dyDescent="0.25">
      <c r="A30" s="255"/>
      <c r="B30" s="240"/>
      <c r="C30" s="410"/>
      <c r="D30" s="413"/>
      <c r="E30" s="410"/>
      <c r="F30" s="413"/>
      <c r="G30" s="240"/>
      <c r="H30" s="240"/>
    </row>
    <row r="31" spans="1:21" x14ac:dyDescent="0.25">
      <c r="A31" s="257" t="s">
        <v>562</v>
      </c>
      <c r="B31" s="250"/>
      <c r="C31" s="426"/>
      <c r="D31" s="418"/>
      <c r="E31" s="426"/>
      <c r="F31" s="418"/>
      <c r="G31" s="250"/>
      <c r="H31" s="250"/>
    </row>
    <row r="32" spans="1:21" x14ac:dyDescent="0.25">
      <c r="A32" s="255" t="s">
        <v>87</v>
      </c>
      <c r="B32" s="240">
        <v>2188</v>
      </c>
      <c r="C32" s="410">
        <v>2100</v>
      </c>
      <c r="D32" s="413"/>
      <c r="E32" s="410">
        <v>2334</v>
      </c>
      <c r="F32" s="413"/>
      <c r="G32" s="240">
        <v>3970</v>
      </c>
      <c r="H32" s="240">
        <v>3920</v>
      </c>
      <c r="J32" s="331"/>
      <c r="K32" s="331"/>
      <c r="L32" s="331"/>
      <c r="M32" s="331"/>
    </row>
    <row r="33" spans="1:13" x14ac:dyDescent="0.25">
      <c r="A33" s="255" t="s">
        <v>80</v>
      </c>
      <c r="B33" s="240">
        <v>11071</v>
      </c>
      <c r="C33" s="410">
        <v>9807</v>
      </c>
      <c r="D33" s="413"/>
      <c r="E33" s="410">
        <v>9220</v>
      </c>
      <c r="F33" s="413"/>
      <c r="G33" s="240">
        <v>16358</v>
      </c>
      <c r="H33" s="240">
        <v>18588</v>
      </c>
      <c r="J33" s="331"/>
      <c r="K33" s="331"/>
      <c r="L33" s="331"/>
      <c r="M33" s="331"/>
    </row>
    <row r="34" spans="1:13" x14ac:dyDescent="0.25">
      <c r="A34" s="255" t="s">
        <v>81</v>
      </c>
      <c r="B34" s="242">
        <v>64.3</v>
      </c>
      <c r="C34" s="422">
        <v>56</v>
      </c>
      <c r="D34" s="469"/>
      <c r="E34" s="422">
        <v>52.6</v>
      </c>
      <c r="F34" s="413"/>
      <c r="G34" s="242">
        <v>73.8</v>
      </c>
      <c r="H34" s="242">
        <v>60.5</v>
      </c>
      <c r="J34" s="331"/>
      <c r="K34" s="331"/>
      <c r="L34" s="331"/>
      <c r="M34" s="331"/>
    </row>
    <row r="35" spans="1:13" x14ac:dyDescent="0.25">
      <c r="A35" s="255" t="s">
        <v>251</v>
      </c>
      <c r="B35" s="242">
        <v>5.0645013723696248</v>
      </c>
      <c r="C35" s="422">
        <v>4.5999999999999996</v>
      </c>
      <c r="D35" s="469"/>
      <c r="E35" s="422">
        <v>3.9502999143101971</v>
      </c>
      <c r="F35" s="413"/>
      <c r="G35" s="242">
        <v>4.0999999999999996</v>
      </c>
      <c r="H35" s="242">
        <v>4.7</v>
      </c>
      <c r="J35" s="331"/>
      <c r="K35" s="331"/>
      <c r="L35" s="331"/>
      <c r="M35" s="331"/>
    </row>
    <row r="36" spans="1:13" x14ac:dyDescent="0.25">
      <c r="A36" s="255" t="s">
        <v>82</v>
      </c>
      <c r="B36" s="240">
        <v>188</v>
      </c>
      <c r="C36" s="410">
        <v>150</v>
      </c>
      <c r="D36" s="413"/>
      <c r="E36" s="410">
        <v>319</v>
      </c>
      <c r="F36" s="413"/>
      <c r="G36" s="240">
        <v>372</v>
      </c>
      <c r="H36" s="240">
        <v>258</v>
      </c>
      <c r="J36" s="331"/>
      <c r="K36" s="331"/>
      <c r="L36" s="331"/>
      <c r="M36" s="331"/>
    </row>
    <row r="37" spans="1:13" x14ac:dyDescent="0.25">
      <c r="A37" s="255" t="s">
        <v>253</v>
      </c>
      <c r="B37" s="240">
        <v>46488</v>
      </c>
      <c r="C37" s="410">
        <v>49860</v>
      </c>
      <c r="D37" s="413"/>
      <c r="E37" s="410">
        <v>62239</v>
      </c>
      <c r="F37" s="413"/>
      <c r="G37" s="240">
        <v>71197</v>
      </c>
      <c r="H37" s="240">
        <v>61590</v>
      </c>
      <c r="J37" s="331"/>
      <c r="K37" s="331"/>
      <c r="L37" s="331"/>
      <c r="M37" s="331"/>
    </row>
    <row r="38" spans="1:13" x14ac:dyDescent="0.25">
      <c r="A38" s="256"/>
      <c r="B38" s="251"/>
      <c r="C38" s="427"/>
      <c r="D38" s="419"/>
      <c r="E38" s="427"/>
      <c r="F38" s="419"/>
      <c r="G38" s="251"/>
      <c r="H38" s="251"/>
    </row>
    <row r="39" spans="1:13" x14ac:dyDescent="0.25">
      <c r="A39" s="254" t="s">
        <v>86</v>
      </c>
      <c r="B39" s="252"/>
      <c r="C39" s="428"/>
      <c r="D39" s="420"/>
      <c r="E39" s="428"/>
      <c r="F39" s="420"/>
      <c r="G39" s="252"/>
      <c r="H39" s="252"/>
    </row>
    <row r="40" spans="1:13" x14ac:dyDescent="0.25">
      <c r="A40" s="255" t="s">
        <v>87</v>
      </c>
      <c r="B40" s="240">
        <v>1450</v>
      </c>
      <c r="C40" s="410">
        <v>1304</v>
      </c>
      <c r="D40" s="413"/>
      <c r="E40" s="410">
        <v>1431</v>
      </c>
      <c r="F40" s="413"/>
      <c r="G40" s="240">
        <v>1479</v>
      </c>
      <c r="H40" s="240">
        <v>1859</v>
      </c>
      <c r="J40" s="331"/>
      <c r="K40" s="331"/>
      <c r="L40" s="331"/>
      <c r="M40" s="331"/>
    </row>
    <row r="41" spans="1:13" x14ac:dyDescent="0.25">
      <c r="A41" s="258" t="s">
        <v>88</v>
      </c>
      <c r="B41" s="240">
        <v>896</v>
      </c>
      <c r="C41" s="410">
        <v>891</v>
      </c>
      <c r="D41" s="413"/>
      <c r="E41" s="410">
        <v>1013</v>
      </c>
      <c r="F41" s="413"/>
      <c r="G41" s="240">
        <v>1090</v>
      </c>
      <c r="H41" s="240">
        <v>1407</v>
      </c>
      <c r="J41" s="331"/>
      <c r="K41" s="331"/>
      <c r="L41" s="331"/>
      <c r="M41" s="331"/>
    </row>
    <row r="42" spans="1:13" x14ac:dyDescent="0.25">
      <c r="A42" s="258" t="s">
        <v>89</v>
      </c>
      <c r="B42" s="240">
        <v>554</v>
      </c>
      <c r="C42" s="410">
        <v>413</v>
      </c>
      <c r="D42" s="413"/>
      <c r="E42" s="410">
        <v>418</v>
      </c>
      <c r="F42" s="413"/>
      <c r="G42" s="240">
        <v>389</v>
      </c>
      <c r="H42" s="240">
        <v>452</v>
      </c>
      <c r="J42" s="331"/>
      <c r="K42" s="331"/>
      <c r="L42" s="331"/>
      <c r="M42" s="331"/>
    </row>
    <row r="43" spans="1:13" x14ac:dyDescent="0.25">
      <c r="A43" s="256"/>
      <c r="B43" s="245"/>
      <c r="C43" s="429"/>
      <c r="D43" s="414"/>
      <c r="E43" s="429"/>
      <c r="F43" s="414"/>
      <c r="G43" s="245"/>
      <c r="H43" s="245"/>
    </row>
    <row r="44" spans="1:13" x14ac:dyDescent="0.25">
      <c r="A44" s="254" t="s">
        <v>259</v>
      </c>
      <c r="B44" s="245"/>
      <c r="C44" s="429"/>
      <c r="D44" s="414"/>
      <c r="E44" s="429"/>
      <c r="F44" s="414"/>
      <c r="G44" s="245"/>
      <c r="H44" s="245"/>
    </row>
    <row r="45" spans="1:13" x14ac:dyDescent="0.25">
      <c r="A45" s="255" t="s">
        <v>87</v>
      </c>
      <c r="B45" s="240">
        <v>1564</v>
      </c>
      <c r="C45" s="410">
        <v>1529</v>
      </c>
      <c r="D45" s="413"/>
      <c r="E45" s="410">
        <v>1298</v>
      </c>
      <c r="F45" s="413"/>
      <c r="G45" s="240">
        <v>1422</v>
      </c>
      <c r="H45" s="240" t="s">
        <v>546</v>
      </c>
      <c r="I45" s="499"/>
      <c r="J45" s="331"/>
      <c r="K45" s="331"/>
      <c r="L45" s="331"/>
      <c r="M45" s="331"/>
    </row>
    <row r="46" spans="1:13" x14ac:dyDescent="0.25">
      <c r="A46" s="255" t="s">
        <v>80</v>
      </c>
      <c r="B46" s="240">
        <v>85005</v>
      </c>
      <c r="C46" s="410">
        <v>97096</v>
      </c>
      <c r="D46" s="413"/>
      <c r="E46" s="410">
        <v>96021</v>
      </c>
      <c r="F46" s="413"/>
      <c r="G46" s="240">
        <v>96001</v>
      </c>
      <c r="H46" s="240" t="s">
        <v>547</v>
      </c>
      <c r="J46" s="331"/>
      <c r="K46" s="331"/>
      <c r="L46" s="331"/>
      <c r="M46" s="331"/>
    </row>
    <row r="47" spans="1:13" x14ac:dyDescent="0.25">
      <c r="A47" s="255" t="s">
        <v>81</v>
      </c>
      <c r="B47" s="479">
        <v>98.9</v>
      </c>
      <c r="C47" s="422">
        <v>98.5</v>
      </c>
      <c r="D47" s="413"/>
      <c r="E47" s="422">
        <v>100</v>
      </c>
      <c r="F47" s="413"/>
      <c r="G47" s="479">
        <v>100</v>
      </c>
      <c r="H47" s="479" t="s">
        <v>548</v>
      </c>
      <c r="J47" s="331"/>
      <c r="K47" s="331"/>
      <c r="L47" s="331"/>
      <c r="M47" s="331"/>
    </row>
    <row r="48" spans="1:13" x14ac:dyDescent="0.25">
      <c r="A48" s="255" t="s">
        <v>251</v>
      </c>
      <c r="B48" s="479">
        <v>46.7</v>
      </c>
      <c r="C48" s="422">
        <v>65</v>
      </c>
      <c r="D48" s="411">
        <v>9</v>
      </c>
      <c r="E48" s="422">
        <v>75.900000000000006</v>
      </c>
      <c r="F48" s="411"/>
      <c r="G48" s="479">
        <v>68.523197715917206</v>
      </c>
      <c r="H48" s="479" t="s">
        <v>549</v>
      </c>
      <c r="J48" s="331"/>
      <c r="K48" s="331"/>
      <c r="L48" s="331"/>
      <c r="M48" s="331"/>
    </row>
    <row r="49" spans="1:13" x14ac:dyDescent="0.25">
      <c r="A49" s="259" t="s">
        <v>258</v>
      </c>
      <c r="B49" s="253">
        <v>4112</v>
      </c>
      <c r="C49" s="430">
        <v>5161</v>
      </c>
      <c r="D49" s="421"/>
      <c r="E49" s="430">
        <v>5732</v>
      </c>
      <c r="F49" s="421"/>
      <c r="G49" s="253">
        <v>5627</v>
      </c>
      <c r="H49" s="253" t="s">
        <v>550</v>
      </c>
      <c r="J49" s="331"/>
      <c r="K49" s="331"/>
      <c r="L49" s="331"/>
      <c r="M49" s="331"/>
    </row>
    <row r="50" spans="1:13" x14ac:dyDescent="0.25">
      <c r="B50" s="29"/>
      <c r="C50" s="29"/>
      <c r="D50" s="29"/>
      <c r="E50" s="29"/>
      <c r="F50" s="29"/>
    </row>
    <row r="51" spans="1:13" x14ac:dyDescent="0.25">
      <c r="A51" s="38" t="s">
        <v>260</v>
      </c>
      <c r="B51" s="29"/>
      <c r="C51" s="29"/>
      <c r="D51" s="29"/>
      <c r="E51" s="29"/>
      <c r="F51" s="29"/>
    </row>
    <row r="52" spans="1:13" x14ac:dyDescent="0.25">
      <c r="A52" s="38" t="s">
        <v>374</v>
      </c>
      <c r="B52" s="29"/>
      <c r="C52" s="29"/>
      <c r="D52" s="29"/>
      <c r="E52" s="29"/>
      <c r="F52" s="29"/>
    </row>
    <row r="53" spans="1:13" x14ac:dyDescent="0.25">
      <c r="A53" s="746" t="s">
        <v>428</v>
      </c>
      <c r="B53" s="746"/>
      <c r="C53" s="746"/>
      <c r="D53" s="746"/>
      <c r="E53" s="746"/>
      <c r="F53" s="746"/>
      <c r="G53" s="746"/>
      <c r="H53" s="746"/>
    </row>
    <row r="54" spans="1:13" x14ac:dyDescent="0.25">
      <c r="A54" s="746" t="s">
        <v>429</v>
      </c>
      <c r="B54" s="746"/>
      <c r="C54" s="746"/>
      <c r="D54" s="746"/>
      <c r="E54" s="746"/>
      <c r="F54" s="746"/>
      <c r="G54" s="746"/>
      <c r="H54" s="746"/>
    </row>
    <row r="55" spans="1:13" x14ac:dyDescent="0.25">
      <c r="A55" s="746" t="s">
        <v>430</v>
      </c>
      <c r="B55" s="746"/>
      <c r="C55" s="746"/>
      <c r="D55" s="746"/>
      <c r="E55" s="746"/>
      <c r="F55" s="746"/>
      <c r="G55" s="746"/>
      <c r="H55" s="746"/>
    </row>
    <row r="56" spans="1:13" ht="22.5" customHeight="1" x14ac:dyDescent="0.25">
      <c r="A56" s="745" t="s">
        <v>431</v>
      </c>
      <c r="B56" s="745"/>
      <c r="C56" s="745"/>
      <c r="D56" s="745"/>
      <c r="E56" s="745"/>
      <c r="F56" s="745"/>
      <c r="G56" s="745"/>
      <c r="H56" s="745"/>
    </row>
    <row r="57" spans="1:13" ht="15" customHeight="1" x14ac:dyDescent="0.25">
      <c r="A57" s="745" t="s">
        <v>559</v>
      </c>
      <c r="B57" s="745"/>
      <c r="C57" s="745"/>
      <c r="D57" s="745"/>
      <c r="E57" s="745"/>
      <c r="F57" s="745"/>
      <c r="G57" s="745"/>
      <c r="H57" s="745"/>
    </row>
    <row r="58" spans="1:13" ht="22.5" customHeight="1" x14ac:dyDescent="0.25">
      <c r="A58" s="745" t="s">
        <v>560</v>
      </c>
      <c r="B58" s="745"/>
      <c r="C58" s="745"/>
      <c r="D58" s="745"/>
      <c r="E58" s="745"/>
      <c r="F58" s="745"/>
      <c r="G58" s="745"/>
      <c r="H58" s="745"/>
    </row>
    <row r="59" spans="1:13" ht="22.5" customHeight="1" x14ac:dyDescent="0.25">
      <c r="A59" s="745" t="s">
        <v>561</v>
      </c>
      <c r="B59" s="745"/>
      <c r="C59" s="745"/>
      <c r="D59" s="745"/>
      <c r="E59" s="745"/>
      <c r="F59" s="745"/>
      <c r="G59" s="745"/>
      <c r="H59" s="745"/>
    </row>
    <row r="60" spans="1:13" ht="35.1" customHeight="1" x14ac:dyDescent="0.25">
      <c r="A60" s="744" t="s">
        <v>557</v>
      </c>
      <c r="B60" s="744"/>
      <c r="C60" s="744"/>
      <c r="D60" s="744"/>
      <c r="E60" s="744"/>
      <c r="F60" s="744"/>
      <c r="G60" s="744"/>
      <c r="H60" s="744"/>
    </row>
    <row r="61" spans="1:13" ht="35.25" customHeight="1" x14ac:dyDescent="0.25">
      <c r="A61" s="744" t="s">
        <v>558</v>
      </c>
      <c r="B61" s="744"/>
      <c r="C61" s="744"/>
      <c r="D61" s="744"/>
      <c r="E61" s="744"/>
      <c r="F61" s="744"/>
      <c r="G61" s="744"/>
      <c r="H61" s="744"/>
    </row>
    <row r="62" spans="1:13" x14ac:dyDescent="0.25">
      <c r="A62" s="29" t="s">
        <v>432</v>
      </c>
      <c r="B62" s="29"/>
      <c r="C62" s="29"/>
      <c r="D62" s="29"/>
      <c r="E62" s="29"/>
      <c r="F62" s="29"/>
    </row>
    <row r="63" spans="1:13" x14ac:dyDescent="0.25">
      <c r="A63" s="29" t="s">
        <v>433</v>
      </c>
      <c r="B63" s="29"/>
      <c r="C63" s="29"/>
      <c r="D63" s="29"/>
      <c r="E63" s="29"/>
      <c r="F63" s="29"/>
    </row>
  </sheetData>
  <mergeCells count="11">
    <mergeCell ref="A61:H61"/>
    <mergeCell ref="A57:H57"/>
    <mergeCell ref="A58:H58"/>
    <mergeCell ref="A59:H59"/>
    <mergeCell ref="C3:D3"/>
    <mergeCell ref="E3:F3"/>
    <mergeCell ref="A53:H53"/>
    <mergeCell ref="A54:H54"/>
    <mergeCell ref="A55:H55"/>
    <mergeCell ref="A56:H56"/>
    <mergeCell ref="A60:H60"/>
  </mergeCells>
  <pageMargins left="0.23622047244094491" right="0.23622047244094491" top="0.23622047244094491" bottom="0.27559055118110237" header="0.31496062992125984" footer="0.31496062992125984"/>
  <pageSetup paperSize="9" scale="95"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56">
    <tabColor rgb="FF92D050"/>
  </sheetPr>
  <dimension ref="A1:L65"/>
  <sheetViews>
    <sheetView workbookViewId="0"/>
  </sheetViews>
  <sheetFormatPr defaultRowHeight="11.25" x14ac:dyDescent="0.2"/>
  <cols>
    <col min="1" max="1" width="26.28515625" style="29" bestFit="1" customWidth="1"/>
    <col min="2" max="6" width="11.7109375" style="29" customWidth="1"/>
    <col min="7" max="7" width="10.42578125" style="29" bestFit="1" customWidth="1"/>
    <col min="8" max="256" width="9.140625" style="29"/>
    <col min="257" max="257" width="26.28515625" style="29" bestFit="1" customWidth="1"/>
    <col min="258" max="262" width="11.7109375" style="29" customWidth="1"/>
    <col min="263" max="263" width="10.42578125" style="29" bestFit="1" customWidth="1"/>
    <col min="264" max="512" width="9.140625" style="29"/>
    <col min="513" max="513" width="26.28515625" style="29" bestFit="1" customWidth="1"/>
    <col min="514" max="518" width="11.7109375" style="29" customWidth="1"/>
    <col min="519" max="519" width="10.42578125" style="29" bestFit="1" customWidth="1"/>
    <col min="520" max="768" width="9.140625" style="29"/>
    <col min="769" max="769" width="26.28515625" style="29" bestFit="1" customWidth="1"/>
    <col min="770" max="774" width="11.7109375" style="29" customWidth="1"/>
    <col min="775" max="775" width="10.42578125" style="29" bestFit="1" customWidth="1"/>
    <col min="776" max="1024" width="9.140625" style="29"/>
    <col min="1025" max="1025" width="26.28515625" style="29" bestFit="1" customWidth="1"/>
    <col min="1026" max="1030" width="11.7109375" style="29" customWidth="1"/>
    <col min="1031" max="1031" width="10.42578125" style="29" bestFit="1" customWidth="1"/>
    <col min="1032" max="1280" width="9.140625" style="29"/>
    <col min="1281" max="1281" width="26.28515625" style="29" bestFit="1" customWidth="1"/>
    <col min="1282" max="1286" width="11.7109375" style="29" customWidth="1"/>
    <col min="1287" max="1287" width="10.42578125" style="29" bestFit="1" customWidth="1"/>
    <col min="1288" max="1536" width="9.140625" style="29"/>
    <col min="1537" max="1537" width="26.28515625" style="29" bestFit="1" customWidth="1"/>
    <col min="1538" max="1542" width="11.7109375" style="29" customWidth="1"/>
    <col min="1543" max="1543" width="10.42578125" style="29" bestFit="1" customWidth="1"/>
    <col min="1544" max="1792" width="9.140625" style="29"/>
    <col min="1793" max="1793" width="26.28515625" style="29" bestFit="1" customWidth="1"/>
    <col min="1794" max="1798" width="11.7109375" style="29" customWidth="1"/>
    <col min="1799" max="1799" width="10.42578125" style="29" bestFit="1" customWidth="1"/>
    <col min="1800" max="2048" width="9.140625" style="29"/>
    <col min="2049" max="2049" width="26.28515625" style="29" bestFit="1" customWidth="1"/>
    <col min="2050" max="2054" width="11.7109375" style="29" customWidth="1"/>
    <col min="2055" max="2055" width="10.42578125" style="29" bestFit="1" customWidth="1"/>
    <col min="2056" max="2304" width="9.140625" style="29"/>
    <col min="2305" max="2305" width="26.28515625" style="29" bestFit="1" customWidth="1"/>
    <col min="2306" max="2310" width="11.7109375" style="29" customWidth="1"/>
    <col min="2311" max="2311" width="10.42578125" style="29" bestFit="1" customWidth="1"/>
    <col min="2312" max="2560" width="9.140625" style="29"/>
    <col min="2561" max="2561" width="26.28515625" style="29" bestFit="1" customWidth="1"/>
    <col min="2562" max="2566" width="11.7109375" style="29" customWidth="1"/>
    <col min="2567" max="2567" width="10.42578125" style="29" bestFit="1" customWidth="1"/>
    <col min="2568" max="2816" width="9.140625" style="29"/>
    <col min="2817" max="2817" width="26.28515625" style="29" bestFit="1" customWidth="1"/>
    <col min="2818" max="2822" width="11.7109375" style="29" customWidth="1"/>
    <col min="2823" max="2823" width="10.42578125" style="29" bestFit="1" customWidth="1"/>
    <col min="2824" max="3072" width="9.140625" style="29"/>
    <col min="3073" max="3073" width="26.28515625" style="29" bestFit="1" customWidth="1"/>
    <col min="3074" max="3078" width="11.7109375" style="29" customWidth="1"/>
    <col min="3079" max="3079" width="10.42578125" style="29" bestFit="1" customWidth="1"/>
    <col min="3080" max="3328" width="9.140625" style="29"/>
    <col min="3329" max="3329" width="26.28515625" style="29" bestFit="1" customWidth="1"/>
    <col min="3330" max="3334" width="11.7109375" style="29" customWidth="1"/>
    <col min="3335" max="3335" width="10.42578125" style="29" bestFit="1" customWidth="1"/>
    <col min="3336" max="3584" width="9.140625" style="29"/>
    <col min="3585" max="3585" width="26.28515625" style="29" bestFit="1" customWidth="1"/>
    <col min="3586" max="3590" width="11.7109375" style="29" customWidth="1"/>
    <col min="3591" max="3591" width="10.42578125" style="29" bestFit="1" customWidth="1"/>
    <col min="3592" max="3840" width="9.140625" style="29"/>
    <col min="3841" max="3841" width="26.28515625" style="29" bestFit="1" customWidth="1"/>
    <col min="3842" max="3846" width="11.7109375" style="29" customWidth="1"/>
    <col min="3847" max="3847" width="10.42578125" style="29" bestFit="1" customWidth="1"/>
    <col min="3848" max="4096" width="9.140625" style="29"/>
    <col min="4097" max="4097" width="26.28515625" style="29" bestFit="1" customWidth="1"/>
    <col min="4098" max="4102" width="11.7109375" style="29" customWidth="1"/>
    <col min="4103" max="4103" width="10.42578125" style="29" bestFit="1" customWidth="1"/>
    <col min="4104" max="4352" width="9.140625" style="29"/>
    <col min="4353" max="4353" width="26.28515625" style="29" bestFit="1" customWidth="1"/>
    <col min="4354" max="4358" width="11.7109375" style="29" customWidth="1"/>
    <col min="4359" max="4359" width="10.42578125" style="29" bestFit="1" customWidth="1"/>
    <col min="4360" max="4608" width="9.140625" style="29"/>
    <col min="4609" max="4609" width="26.28515625" style="29" bestFit="1" customWidth="1"/>
    <col min="4610" max="4614" width="11.7109375" style="29" customWidth="1"/>
    <col min="4615" max="4615" width="10.42578125" style="29" bestFit="1" customWidth="1"/>
    <col min="4616" max="4864" width="9.140625" style="29"/>
    <col min="4865" max="4865" width="26.28515625" style="29" bestFit="1" customWidth="1"/>
    <col min="4866" max="4870" width="11.7109375" style="29" customWidth="1"/>
    <col min="4871" max="4871" width="10.42578125" style="29" bestFit="1" customWidth="1"/>
    <col min="4872" max="5120" width="9.140625" style="29"/>
    <col min="5121" max="5121" width="26.28515625" style="29" bestFit="1" customWidth="1"/>
    <col min="5122" max="5126" width="11.7109375" style="29" customWidth="1"/>
    <col min="5127" max="5127" width="10.42578125" style="29" bestFit="1" customWidth="1"/>
    <col min="5128" max="5376" width="9.140625" style="29"/>
    <col min="5377" max="5377" width="26.28515625" style="29" bestFit="1" customWidth="1"/>
    <col min="5378" max="5382" width="11.7109375" style="29" customWidth="1"/>
    <col min="5383" max="5383" width="10.42578125" style="29" bestFit="1" customWidth="1"/>
    <col min="5384" max="5632" width="9.140625" style="29"/>
    <col min="5633" max="5633" width="26.28515625" style="29" bestFit="1" customWidth="1"/>
    <col min="5634" max="5638" width="11.7109375" style="29" customWidth="1"/>
    <col min="5639" max="5639" width="10.42578125" style="29" bestFit="1" customWidth="1"/>
    <col min="5640" max="5888" width="9.140625" style="29"/>
    <col min="5889" max="5889" width="26.28515625" style="29" bestFit="1" customWidth="1"/>
    <col min="5890" max="5894" width="11.7109375" style="29" customWidth="1"/>
    <col min="5895" max="5895" width="10.42578125" style="29" bestFit="1" customWidth="1"/>
    <col min="5896" max="6144" width="9.140625" style="29"/>
    <col min="6145" max="6145" width="26.28515625" style="29" bestFit="1" customWidth="1"/>
    <col min="6146" max="6150" width="11.7109375" style="29" customWidth="1"/>
    <col min="6151" max="6151" width="10.42578125" style="29" bestFit="1" customWidth="1"/>
    <col min="6152" max="6400" width="9.140625" style="29"/>
    <col min="6401" max="6401" width="26.28515625" style="29" bestFit="1" customWidth="1"/>
    <col min="6402" max="6406" width="11.7109375" style="29" customWidth="1"/>
    <col min="6407" max="6407" width="10.42578125" style="29" bestFit="1" customWidth="1"/>
    <col min="6408" max="6656" width="9.140625" style="29"/>
    <col min="6657" max="6657" width="26.28515625" style="29" bestFit="1" customWidth="1"/>
    <col min="6658" max="6662" width="11.7109375" style="29" customWidth="1"/>
    <col min="6663" max="6663" width="10.42578125" style="29" bestFit="1" customWidth="1"/>
    <col min="6664" max="6912" width="9.140625" style="29"/>
    <col min="6913" max="6913" width="26.28515625" style="29" bestFit="1" customWidth="1"/>
    <col min="6914" max="6918" width="11.7109375" style="29" customWidth="1"/>
    <col min="6919" max="6919" width="10.42578125" style="29" bestFit="1" customWidth="1"/>
    <col min="6920" max="7168" width="9.140625" style="29"/>
    <col min="7169" max="7169" width="26.28515625" style="29" bestFit="1" customWidth="1"/>
    <col min="7170" max="7174" width="11.7109375" style="29" customWidth="1"/>
    <col min="7175" max="7175" width="10.42578125" style="29" bestFit="1" customWidth="1"/>
    <col min="7176" max="7424" width="9.140625" style="29"/>
    <col min="7425" max="7425" width="26.28515625" style="29" bestFit="1" customWidth="1"/>
    <col min="7426" max="7430" width="11.7109375" style="29" customWidth="1"/>
    <col min="7431" max="7431" width="10.42578125" style="29" bestFit="1" customWidth="1"/>
    <col min="7432" max="7680" width="9.140625" style="29"/>
    <col min="7681" max="7681" width="26.28515625" style="29" bestFit="1" customWidth="1"/>
    <col min="7682" max="7686" width="11.7109375" style="29" customWidth="1"/>
    <col min="7687" max="7687" width="10.42578125" style="29" bestFit="1" customWidth="1"/>
    <col min="7688" max="7936" width="9.140625" style="29"/>
    <col min="7937" max="7937" width="26.28515625" style="29" bestFit="1" customWidth="1"/>
    <col min="7938" max="7942" width="11.7109375" style="29" customWidth="1"/>
    <col min="7943" max="7943" width="10.42578125" style="29" bestFit="1" customWidth="1"/>
    <col min="7944" max="8192" width="9.140625" style="29"/>
    <col min="8193" max="8193" width="26.28515625" style="29" bestFit="1" customWidth="1"/>
    <col min="8194" max="8198" width="11.7109375" style="29" customWidth="1"/>
    <col min="8199" max="8199" width="10.42578125" style="29" bestFit="1" customWidth="1"/>
    <col min="8200" max="8448" width="9.140625" style="29"/>
    <col min="8449" max="8449" width="26.28515625" style="29" bestFit="1" customWidth="1"/>
    <col min="8450" max="8454" width="11.7109375" style="29" customWidth="1"/>
    <col min="8455" max="8455" width="10.42578125" style="29" bestFit="1" customWidth="1"/>
    <col min="8456" max="8704" width="9.140625" style="29"/>
    <col min="8705" max="8705" width="26.28515625" style="29" bestFit="1" customWidth="1"/>
    <col min="8706" max="8710" width="11.7109375" style="29" customWidth="1"/>
    <col min="8711" max="8711" width="10.42578125" style="29" bestFit="1" customWidth="1"/>
    <col min="8712" max="8960" width="9.140625" style="29"/>
    <col min="8961" max="8961" width="26.28515625" style="29" bestFit="1" customWidth="1"/>
    <col min="8962" max="8966" width="11.7109375" style="29" customWidth="1"/>
    <col min="8967" max="8967" width="10.42578125" style="29" bestFit="1" customWidth="1"/>
    <col min="8968" max="9216" width="9.140625" style="29"/>
    <col min="9217" max="9217" width="26.28515625" style="29" bestFit="1" customWidth="1"/>
    <col min="9218" max="9222" width="11.7109375" style="29" customWidth="1"/>
    <col min="9223" max="9223" width="10.42578125" style="29" bestFit="1" customWidth="1"/>
    <col min="9224" max="9472" width="9.140625" style="29"/>
    <col min="9473" max="9473" width="26.28515625" style="29" bestFit="1" customWidth="1"/>
    <col min="9474" max="9478" width="11.7109375" style="29" customWidth="1"/>
    <col min="9479" max="9479" width="10.42578125" style="29" bestFit="1" customWidth="1"/>
    <col min="9480" max="9728" width="9.140625" style="29"/>
    <col min="9729" max="9729" width="26.28515625" style="29" bestFit="1" customWidth="1"/>
    <col min="9730" max="9734" width="11.7109375" style="29" customWidth="1"/>
    <col min="9735" max="9735" width="10.42578125" style="29" bestFit="1" customWidth="1"/>
    <col min="9736" max="9984" width="9.140625" style="29"/>
    <col min="9985" max="9985" width="26.28515625" style="29" bestFit="1" customWidth="1"/>
    <col min="9986" max="9990" width="11.7109375" style="29" customWidth="1"/>
    <col min="9991" max="9991" width="10.42578125" style="29" bestFit="1" customWidth="1"/>
    <col min="9992" max="10240" width="9.140625" style="29"/>
    <col min="10241" max="10241" width="26.28515625" style="29" bestFit="1" customWidth="1"/>
    <col min="10242" max="10246" width="11.7109375" style="29" customWidth="1"/>
    <col min="10247" max="10247" width="10.42578125" style="29" bestFit="1" customWidth="1"/>
    <col min="10248" max="10496" width="9.140625" style="29"/>
    <col min="10497" max="10497" width="26.28515625" style="29" bestFit="1" customWidth="1"/>
    <col min="10498" max="10502" width="11.7109375" style="29" customWidth="1"/>
    <col min="10503" max="10503" width="10.42578125" style="29" bestFit="1" customWidth="1"/>
    <col min="10504" max="10752" width="9.140625" style="29"/>
    <col min="10753" max="10753" width="26.28515625" style="29" bestFit="1" customWidth="1"/>
    <col min="10754" max="10758" width="11.7109375" style="29" customWidth="1"/>
    <col min="10759" max="10759" width="10.42578125" style="29" bestFit="1" customWidth="1"/>
    <col min="10760" max="11008" width="9.140625" style="29"/>
    <col min="11009" max="11009" width="26.28515625" style="29" bestFit="1" customWidth="1"/>
    <col min="11010" max="11014" width="11.7109375" style="29" customWidth="1"/>
    <col min="11015" max="11015" width="10.42578125" style="29" bestFit="1" customWidth="1"/>
    <col min="11016" max="11264" width="9.140625" style="29"/>
    <col min="11265" max="11265" width="26.28515625" style="29" bestFit="1" customWidth="1"/>
    <col min="11266" max="11270" width="11.7109375" style="29" customWidth="1"/>
    <col min="11271" max="11271" width="10.42578125" style="29" bestFit="1" customWidth="1"/>
    <col min="11272" max="11520" width="9.140625" style="29"/>
    <col min="11521" max="11521" width="26.28515625" style="29" bestFit="1" customWidth="1"/>
    <col min="11522" max="11526" width="11.7109375" style="29" customWidth="1"/>
    <col min="11527" max="11527" width="10.42578125" style="29" bestFit="1" customWidth="1"/>
    <col min="11528" max="11776" width="9.140625" style="29"/>
    <col min="11777" max="11777" width="26.28515625" style="29" bestFit="1" customWidth="1"/>
    <col min="11778" max="11782" width="11.7109375" style="29" customWidth="1"/>
    <col min="11783" max="11783" width="10.42578125" style="29" bestFit="1" customWidth="1"/>
    <col min="11784" max="12032" width="9.140625" style="29"/>
    <col min="12033" max="12033" width="26.28515625" style="29" bestFit="1" customWidth="1"/>
    <col min="12034" max="12038" width="11.7109375" style="29" customWidth="1"/>
    <col min="12039" max="12039" width="10.42578125" style="29" bestFit="1" customWidth="1"/>
    <col min="12040" max="12288" width="9.140625" style="29"/>
    <col min="12289" max="12289" width="26.28515625" style="29" bestFit="1" customWidth="1"/>
    <col min="12290" max="12294" width="11.7109375" style="29" customWidth="1"/>
    <col min="12295" max="12295" width="10.42578125" style="29" bestFit="1" customWidth="1"/>
    <col min="12296" max="12544" width="9.140625" style="29"/>
    <col min="12545" max="12545" width="26.28515625" style="29" bestFit="1" customWidth="1"/>
    <col min="12546" max="12550" width="11.7109375" style="29" customWidth="1"/>
    <col min="12551" max="12551" width="10.42578125" style="29" bestFit="1" customWidth="1"/>
    <col min="12552" max="12800" width="9.140625" style="29"/>
    <col min="12801" max="12801" width="26.28515625" style="29" bestFit="1" customWidth="1"/>
    <col min="12802" max="12806" width="11.7109375" style="29" customWidth="1"/>
    <col min="12807" max="12807" width="10.42578125" style="29" bestFit="1" customWidth="1"/>
    <col min="12808" max="13056" width="9.140625" style="29"/>
    <col min="13057" max="13057" width="26.28515625" style="29" bestFit="1" customWidth="1"/>
    <col min="13058" max="13062" width="11.7109375" style="29" customWidth="1"/>
    <col min="13063" max="13063" width="10.42578125" style="29" bestFit="1" customWidth="1"/>
    <col min="13064" max="13312" width="9.140625" style="29"/>
    <col min="13313" max="13313" width="26.28515625" style="29" bestFit="1" customWidth="1"/>
    <col min="13314" max="13318" width="11.7109375" style="29" customWidth="1"/>
    <col min="13319" max="13319" width="10.42578125" style="29" bestFit="1" customWidth="1"/>
    <col min="13320" max="13568" width="9.140625" style="29"/>
    <col min="13569" max="13569" width="26.28515625" style="29" bestFit="1" customWidth="1"/>
    <col min="13570" max="13574" width="11.7109375" style="29" customWidth="1"/>
    <col min="13575" max="13575" width="10.42578125" style="29" bestFit="1" customWidth="1"/>
    <col min="13576" max="13824" width="9.140625" style="29"/>
    <col min="13825" max="13825" width="26.28515625" style="29" bestFit="1" customWidth="1"/>
    <col min="13826" max="13830" width="11.7109375" style="29" customWidth="1"/>
    <col min="13831" max="13831" width="10.42578125" style="29" bestFit="1" customWidth="1"/>
    <col min="13832" max="14080" width="9.140625" style="29"/>
    <col min="14081" max="14081" width="26.28515625" style="29" bestFit="1" customWidth="1"/>
    <col min="14082" max="14086" width="11.7109375" style="29" customWidth="1"/>
    <col min="14087" max="14087" width="10.42578125" style="29" bestFit="1" customWidth="1"/>
    <col min="14088" max="14336" width="9.140625" style="29"/>
    <col min="14337" max="14337" width="26.28515625" style="29" bestFit="1" customWidth="1"/>
    <col min="14338" max="14342" width="11.7109375" style="29" customWidth="1"/>
    <col min="14343" max="14343" width="10.42578125" style="29" bestFit="1" customWidth="1"/>
    <col min="14344" max="14592" width="9.140625" style="29"/>
    <col min="14593" max="14593" width="26.28515625" style="29" bestFit="1" customWidth="1"/>
    <col min="14594" max="14598" width="11.7109375" style="29" customWidth="1"/>
    <col min="14599" max="14599" width="10.42578125" style="29" bestFit="1" customWidth="1"/>
    <col min="14600" max="14848" width="9.140625" style="29"/>
    <col min="14849" max="14849" width="26.28515625" style="29" bestFit="1" customWidth="1"/>
    <col min="14850" max="14854" width="11.7109375" style="29" customWidth="1"/>
    <col min="14855" max="14855" width="10.42578125" style="29" bestFit="1" customWidth="1"/>
    <col min="14856" max="15104" width="9.140625" style="29"/>
    <col min="15105" max="15105" width="26.28515625" style="29" bestFit="1" customWidth="1"/>
    <col min="15106" max="15110" width="11.7109375" style="29" customWidth="1"/>
    <col min="15111" max="15111" width="10.42578125" style="29" bestFit="1" customWidth="1"/>
    <col min="15112" max="15360" width="9.140625" style="29"/>
    <col min="15361" max="15361" width="26.28515625" style="29" bestFit="1" customWidth="1"/>
    <col min="15362" max="15366" width="11.7109375" style="29" customWidth="1"/>
    <col min="15367" max="15367" width="10.42578125" style="29" bestFit="1" customWidth="1"/>
    <col min="15368" max="15616" width="9.140625" style="29"/>
    <col min="15617" max="15617" width="26.28515625" style="29" bestFit="1" customWidth="1"/>
    <col min="15618" max="15622" width="11.7109375" style="29" customWidth="1"/>
    <col min="15623" max="15623" width="10.42578125" style="29" bestFit="1" customWidth="1"/>
    <col min="15624" max="15872" width="9.140625" style="29"/>
    <col min="15873" max="15873" width="26.28515625" style="29" bestFit="1" customWidth="1"/>
    <col min="15874" max="15878" width="11.7109375" style="29" customWidth="1"/>
    <col min="15879" max="15879" width="10.42578125" style="29" bestFit="1" customWidth="1"/>
    <col min="15880" max="16128" width="9.140625" style="29"/>
    <col min="16129" max="16129" width="26.28515625" style="29" bestFit="1" customWidth="1"/>
    <col min="16130" max="16134" width="11.7109375" style="29" customWidth="1"/>
    <col min="16135" max="16135" width="10.42578125" style="29" bestFit="1" customWidth="1"/>
    <col min="16136" max="16384" width="9.140625" style="29"/>
  </cols>
  <sheetData>
    <row r="1" spans="1:12" ht="12.75" x14ac:dyDescent="0.2">
      <c r="A1" s="49" t="s">
        <v>90</v>
      </c>
    </row>
    <row r="3" spans="1:12" ht="12" x14ac:dyDescent="0.2">
      <c r="A3" s="48" t="s">
        <v>498</v>
      </c>
    </row>
    <row r="5" spans="1:12" s="38" customFormat="1" ht="20.100000000000001" customHeight="1" x14ac:dyDescent="0.25">
      <c r="A5" s="47"/>
      <c r="B5" s="50">
        <v>2012</v>
      </c>
      <c r="C5" s="51">
        <v>2013</v>
      </c>
      <c r="D5" s="51">
        <v>2014</v>
      </c>
      <c r="E5" s="51">
        <v>2015</v>
      </c>
      <c r="F5" s="51">
        <v>2016</v>
      </c>
    </row>
    <row r="6" spans="1:12" s="38" customFormat="1" ht="18" customHeight="1" x14ac:dyDescent="0.25">
      <c r="A6" s="89" t="s">
        <v>91</v>
      </c>
      <c r="B6" s="229">
        <v>3407660.18</v>
      </c>
      <c r="C6" s="229">
        <v>3939933</v>
      </c>
      <c r="D6" s="229">
        <v>9198600</v>
      </c>
      <c r="E6" s="229">
        <v>14634602.849284729</v>
      </c>
      <c r="F6" s="229">
        <v>16602059.662065461</v>
      </c>
      <c r="H6" s="230"/>
      <c r="I6" s="230"/>
      <c r="J6" s="230"/>
      <c r="K6" s="230"/>
      <c r="L6" s="230"/>
    </row>
    <row r="7" spans="1:12" s="38" customFormat="1" ht="18" customHeight="1" x14ac:dyDescent="0.25">
      <c r="A7" s="46" t="s">
        <v>17</v>
      </c>
      <c r="B7" s="91" t="e">
        <f>(B6/#REF!)*100</f>
        <v>#REF!</v>
      </c>
      <c r="C7" s="91" t="e">
        <f>(C6/#REF!)*100</f>
        <v>#REF!</v>
      </c>
      <c r="D7" s="91" t="e">
        <f>(D6/#REF!)*100</f>
        <v>#REF!</v>
      </c>
      <c r="E7" s="91" t="e">
        <f>(E6/#REF!)*100</f>
        <v>#REF!</v>
      </c>
      <c r="F7" s="91" t="e">
        <f>(F6/#REF!)*100</f>
        <v>#REF!</v>
      </c>
    </row>
    <row r="8" spans="1:12" s="38" customFormat="1" ht="8.1" customHeight="1" x14ac:dyDescent="0.25">
      <c r="A8" s="33"/>
      <c r="B8" s="80"/>
      <c r="C8" s="80"/>
      <c r="D8" s="80"/>
      <c r="E8" s="80"/>
      <c r="F8" s="80"/>
    </row>
    <row r="9" spans="1:12" ht="15" customHeight="1" x14ac:dyDescent="0.2">
      <c r="A9" s="743" t="s">
        <v>434</v>
      </c>
      <c r="B9" s="743"/>
      <c r="C9" s="743"/>
      <c r="D9" s="743"/>
      <c r="E9" s="743"/>
      <c r="F9" s="743"/>
    </row>
    <row r="12" spans="1:12" ht="12" x14ac:dyDescent="0.2">
      <c r="A12" s="48" t="s">
        <v>92</v>
      </c>
    </row>
    <row r="13" spans="1:12" x14ac:dyDescent="0.2">
      <c r="A13" s="30"/>
    </row>
    <row r="14" spans="1:12" ht="20.100000000000001" customHeight="1" x14ac:dyDescent="0.2">
      <c r="A14" s="740" t="s">
        <v>44</v>
      </c>
      <c r="B14" s="92">
        <v>2012</v>
      </c>
      <c r="C14" s="92">
        <v>2013</v>
      </c>
      <c r="D14" s="92">
        <v>2014</v>
      </c>
      <c r="E14" s="92">
        <v>2015</v>
      </c>
      <c r="F14" s="92">
        <v>2016</v>
      </c>
    </row>
    <row r="15" spans="1:12" ht="20.100000000000001" customHeight="1" x14ac:dyDescent="0.2">
      <c r="A15" s="741"/>
      <c r="B15" s="747" t="s">
        <v>45</v>
      </c>
      <c r="C15" s="748"/>
      <c r="D15" s="748"/>
      <c r="E15" s="748"/>
      <c r="F15" s="748"/>
    </row>
    <row r="16" spans="1:12" ht="12" customHeight="1" x14ac:dyDescent="0.2">
      <c r="A16" s="44" t="s">
        <v>46</v>
      </c>
      <c r="B16" s="82" t="s">
        <v>18</v>
      </c>
      <c r="C16" s="82" t="s">
        <v>18</v>
      </c>
      <c r="D16" s="82" t="s">
        <v>18</v>
      </c>
      <c r="E16" s="82" t="s">
        <v>18</v>
      </c>
      <c r="F16" s="82" t="s">
        <v>18</v>
      </c>
    </row>
    <row r="17" spans="1:9" ht="12" customHeight="1" x14ac:dyDescent="0.2">
      <c r="A17" s="44" t="s">
        <v>4</v>
      </c>
      <c r="B17" s="82" t="s">
        <v>18</v>
      </c>
      <c r="C17" s="82" t="s">
        <v>18</v>
      </c>
      <c r="D17" s="82" t="s">
        <v>18</v>
      </c>
      <c r="E17" s="82" t="s">
        <v>18</v>
      </c>
      <c r="F17" s="82" t="s">
        <v>18</v>
      </c>
    </row>
    <row r="18" spans="1:9" ht="12" customHeight="1" x14ac:dyDescent="0.2">
      <c r="A18" s="44" t="s">
        <v>47</v>
      </c>
      <c r="B18" s="82" t="s">
        <v>18</v>
      </c>
      <c r="C18" s="82" t="s">
        <v>18</v>
      </c>
      <c r="D18" s="82" t="s">
        <v>18</v>
      </c>
      <c r="E18" s="82" t="s">
        <v>18</v>
      </c>
      <c r="F18" s="82" t="s">
        <v>18</v>
      </c>
    </row>
    <row r="19" spans="1:9" ht="12" customHeight="1" x14ac:dyDescent="0.2">
      <c r="A19" s="44" t="s">
        <v>7</v>
      </c>
      <c r="B19" s="82" t="s">
        <v>18</v>
      </c>
      <c r="C19" s="82" t="s">
        <v>18</v>
      </c>
      <c r="D19" s="82" t="s">
        <v>18</v>
      </c>
      <c r="E19" s="82" t="s">
        <v>18</v>
      </c>
      <c r="F19" s="82" t="s">
        <v>18</v>
      </c>
    </row>
    <row r="20" spans="1:9" ht="12" customHeight="1" x14ac:dyDescent="0.2">
      <c r="A20" s="44" t="s">
        <v>48</v>
      </c>
      <c r="B20" s="82">
        <v>84.261925143017052</v>
      </c>
      <c r="C20" s="82">
        <v>83.465505631694754</v>
      </c>
      <c r="D20" s="82">
        <v>92.977224795077504</v>
      </c>
      <c r="E20" s="82">
        <v>95.806821638279089</v>
      </c>
      <c r="F20" s="82">
        <v>87.094896394719683</v>
      </c>
      <c r="I20" s="511"/>
    </row>
    <row r="21" spans="1:9" ht="12" customHeight="1" x14ac:dyDescent="0.2">
      <c r="A21" s="44" t="s">
        <v>9</v>
      </c>
      <c r="B21" s="82" t="s">
        <v>18</v>
      </c>
      <c r="C21" s="82" t="s">
        <v>18</v>
      </c>
      <c r="D21" s="82" t="s">
        <v>18</v>
      </c>
      <c r="E21" s="82" t="s">
        <v>18</v>
      </c>
      <c r="F21" s="82" t="s">
        <v>18</v>
      </c>
      <c r="I21" s="511"/>
    </row>
    <row r="22" spans="1:9" ht="12" customHeight="1" x14ac:dyDescent="0.2">
      <c r="A22" s="44" t="s">
        <v>10</v>
      </c>
      <c r="B22" s="82" t="s">
        <v>18</v>
      </c>
      <c r="C22" s="82" t="s">
        <v>18</v>
      </c>
      <c r="D22" s="82" t="s">
        <v>18</v>
      </c>
      <c r="E22" s="82" t="s">
        <v>18</v>
      </c>
      <c r="F22" s="82" t="s">
        <v>18</v>
      </c>
    </row>
    <row r="23" spans="1:9" ht="12" customHeight="1" x14ac:dyDescent="0.2">
      <c r="A23" s="44" t="s">
        <v>49</v>
      </c>
      <c r="B23" s="82">
        <v>15.73807485698295</v>
      </c>
      <c r="C23" s="82">
        <v>16.534494368305246</v>
      </c>
      <c r="D23" s="82">
        <v>7.0227752049224899</v>
      </c>
      <c r="E23" s="82">
        <v>4.1931783617209168</v>
      </c>
      <c r="F23" s="82">
        <v>12.905103605280321</v>
      </c>
    </row>
    <row r="24" spans="1:9" ht="8.1" customHeight="1" x14ac:dyDescent="0.2">
      <c r="A24" s="44"/>
      <c r="B24" s="93"/>
      <c r="C24" s="93"/>
      <c r="D24" s="93"/>
      <c r="E24" s="93"/>
      <c r="F24" s="93"/>
    </row>
    <row r="25" spans="1:9" x14ac:dyDescent="0.2">
      <c r="A25" s="55" t="s">
        <v>50</v>
      </c>
      <c r="B25" s="93"/>
      <c r="C25" s="93"/>
      <c r="D25" s="93"/>
      <c r="E25" s="93"/>
      <c r="F25" s="93"/>
    </row>
    <row r="26" spans="1:9" ht="12" customHeight="1" x14ac:dyDescent="0.2">
      <c r="A26" s="44" t="s">
        <v>51</v>
      </c>
      <c r="B26" s="94">
        <v>100</v>
      </c>
      <c r="C26" s="94">
        <v>100</v>
      </c>
      <c r="D26" s="94">
        <v>100</v>
      </c>
      <c r="E26" s="94">
        <v>100</v>
      </c>
      <c r="F26" s="94">
        <v>100</v>
      </c>
    </row>
    <row r="27" spans="1:9" ht="12" customHeight="1" x14ac:dyDescent="0.2">
      <c r="A27" s="44" t="s">
        <v>52</v>
      </c>
      <c r="B27" s="94" t="s">
        <v>18</v>
      </c>
      <c r="C27" s="94" t="s">
        <v>18</v>
      </c>
      <c r="D27" s="94" t="s">
        <v>18</v>
      </c>
      <c r="E27" s="94" t="s">
        <v>18</v>
      </c>
      <c r="F27" s="94" t="s">
        <v>18</v>
      </c>
    </row>
    <row r="28" spans="1:9" ht="12" customHeight="1" x14ac:dyDescent="0.2">
      <c r="A28" s="44" t="s">
        <v>53</v>
      </c>
      <c r="B28" s="94">
        <v>100</v>
      </c>
      <c r="C28" s="94">
        <v>100</v>
      </c>
      <c r="D28" s="94">
        <v>100</v>
      </c>
      <c r="E28" s="94">
        <v>100</v>
      </c>
      <c r="F28" s="94">
        <v>100</v>
      </c>
    </row>
    <row r="29" spans="1:9" ht="8.1" customHeight="1" x14ac:dyDescent="0.2">
      <c r="A29" s="55"/>
      <c r="B29" s="94"/>
      <c r="C29" s="94"/>
      <c r="D29" s="94"/>
      <c r="E29" s="94"/>
      <c r="F29" s="94"/>
    </row>
    <row r="30" spans="1:9" ht="12" customHeight="1" x14ac:dyDescent="0.2">
      <c r="A30" s="44" t="s">
        <v>54</v>
      </c>
      <c r="B30" s="94" t="s">
        <v>18</v>
      </c>
      <c r="C30" s="94" t="s">
        <v>18</v>
      </c>
      <c r="D30" s="94" t="s">
        <v>18</v>
      </c>
      <c r="E30" s="94" t="s">
        <v>18</v>
      </c>
      <c r="F30" s="94" t="s">
        <v>18</v>
      </c>
    </row>
    <row r="31" spans="1:9" ht="12" customHeight="1" x14ac:dyDescent="0.2">
      <c r="A31" s="44" t="s">
        <v>52</v>
      </c>
      <c r="B31" s="94" t="s">
        <v>18</v>
      </c>
      <c r="C31" s="94" t="s">
        <v>18</v>
      </c>
      <c r="D31" s="94" t="s">
        <v>18</v>
      </c>
      <c r="E31" s="94" t="s">
        <v>18</v>
      </c>
      <c r="F31" s="94" t="s">
        <v>18</v>
      </c>
    </row>
    <row r="32" spans="1:9" ht="12" customHeight="1" x14ac:dyDescent="0.2">
      <c r="A32" s="57" t="s">
        <v>53</v>
      </c>
      <c r="B32" s="95" t="s">
        <v>18</v>
      </c>
      <c r="C32" s="95" t="s">
        <v>18</v>
      </c>
      <c r="D32" s="95" t="s">
        <v>18</v>
      </c>
      <c r="E32" s="95" t="s">
        <v>18</v>
      </c>
      <c r="F32" s="95" t="s">
        <v>18</v>
      </c>
    </row>
    <row r="35" spans="1:12" ht="12" x14ac:dyDescent="0.2">
      <c r="A35" s="48" t="s">
        <v>499</v>
      </c>
    </row>
    <row r="36" spans="1:12" s="38" customFormat="1" ht="20.100000000000001" customHeight="1" x14ac:dyDescent="0.2">
      <c r="A36" s="29"/>
      <c r="B36" s="29"/>
      <c r="C36" s="29"/>
      <c r="D36" s="29"/>
      <c r="E36" s="29"/>
      <c r="F36" s="29"/>
    </row>
    <row r="37" spans="1:12" s="38" customFormat="1" ht="20.100000000000001" customHeight="1" x14ac:dyDescent="0.25">
      <c r="A37" s="47" t="s">
        <v>93</v>
      </c>
      <c r="B37" s="50">
        <v>2012</v>
      </c>
      <c r="C37" s="51">
        <v>2013</v>
      </c>
      <c r="D37" s="51">
        <v>2014</v>
      </c>
      <c r="E37" s="51">
        <v>2015</v>
      </c>
      <c r="F37" s="51">
        <v>2016</v>
      </c>
    </row>
    <row r="38" spans="1:12" s="38" customFormat="1" ht="18" customHeight="1" x14ac:dyDescent="0.25">
      <c r="A38" s="47" t="s">
        <v>91</v>
      </c>
      <c r="B38" s="96">
        <v>12322526.998930145</v>
      </c>
      <c r="C38" s="96">
        <v>12847507.769652311</v>
      </c>
      <c r="D38" s="96">
        <v>13018619.919768702</v>
      </c>
      <c r="E38" s="96">
        <v>13844148.278526876</v>
      </c>
      <c r="F38" s="96">
        <v>14323390.083191063</v>
      </c>
      <c r="H38" s="583" t="s">
        <v>625</v>
      </c>
      <c r="I38" s="230"/>
      <c r="J38" s="230"/>
      <c r="K38" s="230"/>
      <c r="L38" s="230"/>
    </row>
    <row r="39" spans="1:12" ht="18" customHeight="1" x14ac:dyDescent="0.2">
      <c r="A39" s="46" t="s">
        <v>17</v>
      </c>
      <c r="B39" s="98" t="e">
        <f>(B38/#REF!)*100</f>
        <v>#REF!</v>
      </c>
      <c r="C39" s="98" t="e">
        <f>(C38/#REF!)*100</f>
        <v>#REF!</v>
      </c>
      <c r="D39" s="98" t="e">
        <f>(D38/#REF!)*100</f>
        <v>#REF!</v>
      </c>
      <c r="E39" s="98" t="e">
        <f>(E38/#REF!)*100</f>
        <v>#REF!</v>
      </c>
      <c r="F39" s="98" t="e">
        <f>(F38/#REF!)*100</f>
        <v>#REF!</v>
      </c>
    </row>
    <row r="40" spans="1:12" ht="8.1" customHeight="1" x14ac:dyDescent="0.2">
      <c r="A40" s="33"/>
      <c r="B40" s="99"/>
      <c r="C40" s="99"/>
      <c r="D40" s="99"/>
      <c r="E40" s="99"/>
      <c r="F40" s="99"/>
    </row>
    <row r="41" spans="1:12" x14ac:dyDescent="0.2">
      <c r="A41" s="32" t="s">
        <v>435</v>
      </c>
    </row>
    <row r="44" spans="1:12" ht="12" x14ac:dyDescent="0.2">
      <c r="A44" s="48" t="s">
        <v>94</v>
      </c>
    </row>
    <row r="45" spans="1:12" x14ac:dyDescent="0.2">
      <c r="A45" s="30"/>
    </row>
    <row r="46" spans="1:12" ht="11.25" customHeight="1" x14ac:dyDescent="0.2">
      <c r="A46" s="740" t="s">
        <v>44</v>
      </c>
      <c r="B46" s="51" t="s">
        <v>500</v>
      </c>
    </row>
    <row r="47" spans="1:12" ht="11.25" customHeight="1" x14ac:dyDescent="0.2">
      <c r="A47" s="741"/>
      <c r="B47" s="51" t="s">
        <v>45</v>
      </c>
    </row>
    <row r="48" spans="1:12" ht="12" customHeight="1" x14ac:dyDescent="0.2">
      <c r="A48" s="44" t="s">
        <v>46</v>
      </c>
      <c r="B48" s="100">
        <v>14.804541338025789</v>
      </c>
      <c r="E48" s="532"/>
      <c r="F48" s="511"/>
      <c r="G48" s="511"/>
    </row>
    <row r="49" spans="1:7" ht="12" customHeight="1" x14ac:dyDescent="0.2">
      <c r="A49" s="44" t="s">
        <v>4</v>
      </c>
      <c r="B49" s="82">
        <v>39.8712595023514</v>
      </c>
      <c r="E49" s="532"/>
      <c r="F49" s="511"/>
      <c r="G49" s="511"/>
    </row>
    <row r="50" spans="1:7" ht="12" customHeight="1" x14ac:dyDescent="0.2">
      <c r="A50" s="576" t="s">
        <v>47</v>
      </c>
      <c r="B50" s="582">
        <v>14.133287967217049</v>
      </c>
      <c r="E50" s="532"/>
      <c r="F50" s="511"/>
      <c r="G50" s="511"/>
    </row>
    <row r="51" spans="1:7" ht="12" customHeight="1" x14ac:dyDescent="0.2">
      <c r="A51" s="44" t="s">
        <v>7</v>
      </c>
      <c r="B51" s="82">
        <v>1.6656445147807817E-2</v>
      </c>
      <c r="E51" s="532"/>
      <c r="F51" s="511"/>
      <c r="G51" s="511"/>
    </row>
    <row r="52" spans="1:7" ht="12" customHeight="1" x14ac:dyDescent="0.2">
      <c r="A52" s="44" t="s">
        <v>48</v>
      </c>
      <c r="B52" s="82">
        <v>13.010209702865168</v>
      </c>
      <c r="E52" s="532"/>
      <c r="F52" s="511"/>
      <c r="G52" s="511"/>
    </row>
    <row r="53" spans="1:7" ht="12" customHeight="1" x14ac:dyDescent="0.2">
      <c r="A53" s="44" t="s">
        <v>9</v>
      </c>
      <c r="B53" s="82">
        <v>5.5779245850362154E-2</v>
      </c>
      <c r="E53" s="532"/>
      <c r="F53" s="511"/>
      <c r="G53" s="511"/>
    </row>
    <row r="54" spans="1:7" ht="12" customHeight="1" x14ac:dyDescent="0.2">
      <c r="A54" s="44" t="s">
        <v>10</v>
      </c>
      <c r="B54" s="82" t="s">
        <v>18</v>
      </c>
      <c r="E54" s="532"/>
      <c r="F54" s="511"/>
      <c r="G54" s="511"/>
    </row>
    <row r="55" spans="1:7" ht="12" customHeight="1" x14ac:dyDescent="0.2">
      <c r="A55" s="44" t="s">
        <v>49</v>
      </c>
      <c r="B55" s="82">
        <v>18.108265798542412</v>
      </c>
      <c r="E55" s="532"/>
      <c r="F55" s="511"/>
      <c r="G55" s="511"/>
    </row>
    <row r="56" spans="1:7" ht="8.1" customHeight="1" x14ac:dyDescent="0.2">
      <c r="A56" s="44"/>
      <c r="B56" s="94"/>
    </row>
    <row r="57" spans="1:7" x14ac:dyDescent="0.2">
      <c r="A57" s="55" t="s">
        <v>50</v>
      </c>
      <c r="B57" s="94"/>
    </row>
    <row r="58" spans="1:7" ht="12" customHeight="1" x14ac:dyDescent="0.2">
      <c r="A58" s="44" t="s">
        <v>51</v>
      </c>
      <c r="B58" s="94">
        <v>100</v>
      </c>
    </row>
    <row r="59" spans="1:7" ht="12" customHeight="1" x14ac:dyDescent="0.2">
      <c r="A59" s="44" t="s">
        <v>52</v>
      </c>
      <c r="B59" s="94" t="s">
        <v>18</v>
      </c>
    </row>
    <row r="60" spans="1:7" ht="12" customHeight="1" x14ac:dyDescent="0.2">
      <c r="A60" s="44" t="s">
        <v>53</v>
      </c>
      <c r="B60" s="94">
        <v>100</v>
      </c>
    </row>
    <row r="61" spans="1:7" ht="8.1" customHeight="1" x14ac:dyDescent="0.2">
      <c r="A61" s="55"/>
      <c r="B61" s="94"/>
    </row>
    <row r="62" spans="1:7" ht="12" customHeight="1" x14ac:dyDescent="0.2">
      <c r="A62" s="44" t="s">
        <v>54</v>
      </c>
      <c r="B62" s="94" t="s">
        <v>18</v>
      </c>
    </row>
    <row r="63" spans="1:7" ht="12" customHeight="1" x14ac:dyDescent="0.2">
      <c r="A63" s="44" t="s">
        <v>52</v>
      </c>
      <c r="B63" s="94" t="s">
        <v>18</v>
      </c>
    </row>
    <row r="64" spans="1:7" ht="12" customHeight="1" x14ac:dyDescent="0.2">
      <c r="A64" s="57" t="s">
        <v>53</v>
      </c>
      <c r="B64" s="95" t="s">
        <v>18</v>
      </c>
    </row>
    <row r="65" spans="1:1" x14ac:dyDescent="0.2">
      <c r="A65" s="30"/>
    </row>
  </sheetData>
  <mergeCells count="4">
    <mergeCell ref="A9:F9"/>
    <mergeCell ref="A14:A15"/>
    <mergeCell ref="B15:F15"/>
    <mergeCell ref="A46:A47"/>
  </mergeCells>
  <printOptions horizontalCentered="1"/>
  <pageMargins left="0.70866141732283472" right="0.70866141732283472" top="0.70866141732283472" bottom="0.43" header="0.51181102362204722" footer="0.27"/>
  <pageSetup paperSize="9" scale="95"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57">
    <tabColor rgb="FF92D050"/>
  </sheetPr>
  <dimension ref="A1:L121"/>
  <sheetViews>
    <sheetView workbookViewId="0"/>
  </sheetViews>
  <sheetFormatPr defaultColWidth="9.140625" defaultRowHeight="11.25" x14ac:dyDescent="0.2"/>
  <cols>
    <col min="1" max="1" width="36.42578125" style="29" customWidth="1"/>
    <col min="2" max="6" width="10.7109375" style="29" customWidth="1"/>
    <col min="7" max="16384" width="9.140625" style="29"/>
  </cols>
  <sheetData>
    <row r="1" spans="1:12" ht="12.75" x14ac:dyDescent="0.2">
      <c r="A1" s="49" t="s">
        <v>95</v>
      </c>
    </row>
    <row r="3" spans="1:12" ht="12" x14ac:dyDescent="0.2">
      <c r="A3" s="48" t="s">
        <v>501</v>
      </c>
    </row>
    <row r="5" spans="1:12" s="38" customFormat="1" ht="20.100000000000001" customHeight="1" x14ac:dyDescent="0.25">
      <c r="A5" s="47"/>
      <c r="B5" s="51">
        <v>2012</v>
      </c>
      <c r="C5" s="51">
        <v>2013</v>
      </c>
      <c r="D5" s="51">
        <v>2014</v>
      </c>
      <c r="E5" s="51">
        <v>2015</v>
      </c>
      <c r="F5" s="51">
        <v>2016</v>
      </c>
    </row>
    <row r="6" spans="1:12" s="38" customFormat="1" ht="18" customHeight="1" x14ac:dyDescent="0.25">
      <c r="A6" s="89" t="s">
        <v>91</v>
      </c>
      <c r="B6" s="90">
        <v>4243542.2911424311</v>
      </c>
      <c r="C6" s="90">
        <v>5561808.7639584746</v>
      </c>
      <c r="D6" s="90">
        <v>5835577.6082513612</v>
      </c>
      <c r="E6" s="90">
        <v>6895346.772492487</v>
      </c>
      <c r="F6" s="90">
        <v>7536060.9496539552</v>
      </c>
      <c r="H6" s="230"/>
      <c r="I6" s="230"/>
      <c r="J6" s="230"/>
      <c r="K6" s="230"/>
      <c r="L6" s="230"/>
    </row>
    <row r="7" spans="1:12" s="38" customFormat="1" ht="18" customHeight="1" x14ac:dyDescent="0.25">
      <c r="A7" s="46" t="s">
        <v>17</v>
      </c>
      <c r="B7" s="91" t="e">
        <f>(B6/#REF!)*100</f>
        <v>#REF!</v>
      </c>
      <c r="C7" s="91" t="e">
        <f>(C6/#REF!)*100</f>
        <v>#REF!</v>
      </c>
      <c r="D7" s="91" t="e">
        <f>(D6/#REF!)*100</f>
        <v>#REF!</v>
      </c>
      <c r="E7" s="91" t="e">
        <f>(E6/#REF!)*100</f>
        <v>#REF!</v>
      </c>
      <c r="F7" s="91" t="e">
        <f>(F6/#REF!)*100</f>
        <v>#REF!</v>
      </c>
    </row>
    <row r="8" spans="1:12" s="38" customFormat="1" ht="8.1" customHeight="1" x14ac:dyDescent="0.25">
      <c r="A8" s="33"/>
      <c r="B8" s="80"/>
      <c r="C8" s="80"/>
      <c r="D8" s="80"/>
      <c r="E8" s="80"/>
      <c r="F8" s="80"/>
    </row>
    <row r="9" spans="1:12" x14ac:dyDescent="0.2">
      <c r="A9" s="32" t="s">
        <v>436</v>
      </c>
    </row>
    <row r="12" spans="1:12" ht="12" x14ac:dyDescent="0.2">
      <c r="A12" s="48" t="s">
        <v>96</v>
      </c>
    </row>
    <row r="13" spans="1:12" x14ac:dyDescent="0.2">
      <c r="A13" s="30"/>
    </row>
    <row r="14" spans="1:12" x14ac:dyDescent="0.2">
      <c r="A14" s="740" t="s">
        <v>44</v>
      </c>
      <c r="B14" s="51">
        <v>2012</v>
      </c>
      <c r="C14" s="51">
        <v>2013</v>
      </c>
      <c r="D14" s="51">
        <v>2014</v>
      </c>
      <c r="E14" s="51">
        <v>2015</v>
      </c>
      <c r="F14" s="51">
        <v>2016</v>
      </c>
    </row>
    <row r="15" spans="1:12" x14ac:dyDescent="0.2">
      <c r="A15" s="741"/>
      <c r="B15" s="51" t="s">
        <v>45</v>
      </c>
      <c r="C15" s="51" t="s">
        <v>45</v>
      </c>
      <c r="D15" s="51" t="s">
        <v>45</v>
      </c>
      <c r="E15" s="51" t="s">
        <v>45</v>
      </c>
      <c r="F15" s="51" t="s">
        <v>45</v>
      </c>
    </row>
    <row r="16" spans="1:12" ht="12" customHeight="1" x14ac:dyDescent="0.2">
      <c r="A16" s="44" t="s">
        <v>46</v>
      </c>
      <c r="B16" s="82">
        <v>16.600000000000001</v>
      </c>
      <c r="C16" s="82">
        <v>13.506052637726452</v>
      </c>
      <c r="D16" s="82">
        <v>14.095088698238536</v>
      </c>
      <c r="E16" s="82">
        <v>14.344060643496586</v>
      </c>
      <c r="F16" s="82">
        <v>14.303630695805142</v>
      </c>
      <c r="I16" s="233"/>
    </row>
    <row r="17" spans="1:9" ht="12" customHeight="1" x14ac:dyDescent="0.2">
      <c r="A17" s="44" t="s">
        <v>4</v>
      </c>
      <c r="B17" s="82">
        <v>6.6</v>
      </c>
      <c r="C17" s="82">
        <v>5.330647898847019</v>
      </c>
      <c r="D17" s="82">
        <v>5.5631320985267285</v>
      </c>
      <c r="E17" s="82">
        <v>5.6613978029824086</v>
      </c>
      <c r="F17" s="82">
        <v>5.6454406746124297</v>
      </c>
      <c r="I17" s="233"/>
    </row>
    <row r="18" spans="1:9" ht="12" customHeight="1" x14ac:dyDescent="0.2">
      <c r="A18" s="44" t="s">
        <v>47</v>
      </c>
      <c r="B18" s="82" t="s">
        <v>18</v>
      </c>
      <c r="C18" s="82" t="s">
        <v>18</v>
      </c>
      <c r="D18" s="82" t="s">
        <v>18</v>
      </c>
      <c r="E18" s="82" t="s">
        <v>18</v>
      </c>
      <c r="F18" s="82" t="s">
        <v>18</v>
      </c>
      <c r="I18" s="233"/>
    </row>
    <row r="19" spans="1:9" ht="12" customHeight="1" x14ac:dyDescent="0.2">
      <c r="A19" s="44" t="s">
        <v>7</v>
      </c>
      <c r="B19" s="82" t="s">
        <v>18</v>
      </c>
      <c r="C19" s="82" t="s">
        <v>18</v>
      </c>
      <c r="D19" s="82" t="s">
        <v>18</v>
      </c>
      <c r="E19" s="82" t="s">
        <v>18</v>
      </c>
      <c r="F19" s="82" t="s">
        <v>18</v>
      </c>
      <c r="I19" s="233"/>
    </row>
    <row r="20" spans="1:9" ht="12" customHeight="1" x14ac:dyDescent="0.2">
      <c r="A20" s="44" t="s">
        <v>48</v>
      </c>
      <c r="B20" s="82">
        <v>51.1</v>
      </c>
      <c r="C20" s="82">
        <v>60.328797788677271</v>
      </c>
      <c r="D20" s="82">
        <v>58.598627672127989</v>
      </c>
      <c r="E20" s="82">
        <v>57.867324703732237</v>
      </c>
      <c r="F20" s="82">
        <v>57.986079211306162</v>
      </c>
      <c r="I20" s="233"/>
    </row>
    <row r="21" spans="1:9" ht="12" customHeight="1" x14ac:dyDescent="0.2">
      <c r="A21" s="44" t="s">
        <v>9</v>
      </c>
      <c r="B21" s="82" t="s">
        <v>18</v>
      </c>
      <c r="C21" s="82" t="s">
        <v>18</v>
      </c>
      <c r="D21" s="82" t="s">
        <v>18</v>
      </c>
      <c r="E21" s="82" t="s">
        <v>18</v>
      </c>
      <c r="F21" s="82" t="s">
        <v>18</v>
      </c>
      <c r="I21" s="233"/>
    </row>
    <row r="22" spans="1:9" ht="12" customHeight="1" x14ac:dyDescent="0.2">
      <c r="A22" s="44" t="s">
        <v>10</v>
      </c>
      <c r="B22" s="82" t="s">
        <v>18</v>
      </c>
      <c r="C22" s="82" t="s">
        <v>18</v>
      </c>
      <c r="D22" s="82" t="s">
        <v>18</v>
      </c>
      <c r="E22" s="82" t="s">
        <v>18</v>
      </c>
      <c r="F22" s="82" t="s">
        <v>18</v>
      </c>
      <c r="I22" s="233"/>
    </row>
    <row r="23" spans="1:9" ht="12" customHeight="1" x14ac:dyDescent="0.2">
      <c r="A23" s="44" t="s">
        <v>49</v>
      </c>
      <c r="B23" s="94">
        <v>25.7</v>
      </c>
      <c r="C23" s="94">
        <v>20.834501674749266</v>
      </c>
      <c r="D23" s="94">
        <v>21.743151531106754</v>
      </c>
      <c r="E23" s="94">
        <v>22.1</v>
      </c>
      <c r="F23" s="94">
        <v>22.064849418276275</v>
      </c>
      <c r="I23" s="233"/>
    </row>
    <row r="24" spans="1:9" ht="8.1" customHeight="1" x14ac:dyDescent="0.2">
      <c r="A24" s="44"/>
      <c r="B24" s="94"/>
      <c r="C24" s="94"/>
      <c r="D24" s="94"/>
      <c r="E24" s="94"/>
      <c r="F24" s="94"/>
    </row>
    <row r="25" spans="1:9" x14ac:dyDescent="0.2">
      <c r="A25" s="55" t="s">
        <v>50</v>
      </c>
      <c r="B25" s="94"/>
      <c r="C25" s="94"/>
      <c r="D25" s="94"/>
      <c r="E25" s="94"/>
      <c r="F25" s="94"/>
    </row>
    <row r="26" spans="1:9" ht="12" customHeight="1" x14ac:dyDescent="0.2">
      <c r="A26" s="44" t="s">
        <v>51</v>
      </c>
      <c r="B26" s="94">
        <v>100</v>
      </c>
      <c r="C26" s="94">
        <v>100</v>
      </c>
      <c r="D26" s="94">
        <v>100</v>
      </c>
      <c r="E26" s="94">
        <v>100</v>
      </c>
      <c r="F26" s="94">
        <v>100</v>
      </c>
    </row>
    <row r="27" spans="1:9" ht="12" customHeight="1" x14ac:dyDescent="0.2">
      <c r="A27" s="44" t="s">
        <v>52</v>
      </c>
      <c r="B27" s="94" t="s">
        <v>18</v>
      </c>
      <c r="C27" s="94" t="s">
        <v>18</v>
      </c>
      <c r="D27" s="94" t="s">
        <v>18</v>
      </c>
      <c r="E27" s="94" t="s">
        <v>18</v>
      </c>
      <c r="F27" s="94" t="s">
        <v>18</v>
      </c>
    </row>
    <row r="28" spans="1:9" ht="12" customHeight="1" x14ac:dyDescent="0.2">
      <c r="A28" s="44" t="s">
        <v>53</v>
      </c>
      <c r="B28" s="94">
        <v>100</v>
      </c>
      <c r="C28" s="94">
        <v>100</v>
      </c>
      <c r="D28" s="94">
        <v>100</v>
      </c>
      <c r="E28" s="94">
        <v>100</v>
      </c>
      <c r="F28" s="94">
        <v>100</v>
      </c>
    </row>
    <row r="29" spans="1:9" ht="8.1" customHeight="1" x14ac:dyDescent="0.2">
      <c r="A29" s="55"/>
      <c r="B29" s="94"/>
      <c r="C29" s="94"/>
      <c r="D29" s="94"/>
      <c r="E29" s="94"/>
      <c r="F29" s="94"/>
    </row>
    <row r="30" spans="1:9" ht="12" customHeight="1" x14ac:dyDescent="0.2">
      <c r="A30" s="44" t="s">
        <v>54</v>
      </c>
      <c r="B30" s="94" t="s">
        <v>18</v>
      </c>
      <c r="C30" s="94" t="s">
        <v>18</v>
      </c>
      <c r="D30" s="94" t="s">
        <v>18</v>
      </c>
      <c r="E30" s="94" t="s">
        <v>18</v>
      </c>
      <c r="F30" s="94" t="s">
        <v>18</v>
      </c>
    </row>
    <row r="31" spans="1:9" ht="12" customHeight="1" x14ac:dyDescent="0.2">
      <c r="A31" s="44" t="s">
        <v>52</v>
      </c>
      <c r="B31" s="94" t="s">
        <v>18</v>
      </c>
      <c r="C31" s="94" t="s">
        <v>18</v>
      </c>
      <c r="D31" s="94" t="s">
        <v>18</v>
      </c>
      <c r="E31" s="94" t="s">
        <v>18</v>
      </c>
      <c r="F31" s="94" t="s">
        <v>18</v>
      </c>
    </row>
    <row r="32" spans="1:9" ht="12" customHeight="1" x14ac:dyDescent="0.2">
      <c r="A32" s="57" t="s">
        <v>53</v>
      </c>
      <c r="B32" s="95" t="s">
        <v>18</v>
      </c>
      <c r="C32" s="95" t="s">
        <v>18</v>
      </c>
      <c r="D32" s="95" t="s">
        <v>18</v>
      </c>
      <c r="E32" s="95" t="s">
        <v>18</v>
      </c>
      <c r="F32" s="95" t="s">
        <v>18</v>
      </c>
    </row>
    <row r="35" spans="1:12" ht="12" x14ac:dyDescent="0.2">
      <c r="A35" s="48" t="s">
        <v>502</v>
      </c>
    </row>
    <row r="37" spans="1:12" s="38" customFormat="1" ht="20.100000000000001" customHeight="1" x14ac:dyDescent="0.25">
      <c r="A37" s="47" t="s">
        <v>93</v>
      </c>
      <c r="B37" s="51">
        <v>2012</v>
      </c>
      <c r="C37" s="51">
        <v>2013</v>
      </c>
      <c r="D37" s="51">
        <v>2014</v>
      </c>
      <c r="E37" s="51">
        <v>2015</v>
      </c>
      <c r="F37" s="51">
        <v>2016</v>
      </c>
    </row>
    <row r="38" spans="1:12" s="38" customFormat="1" ht="18" customHeight="1" x14ac:dyDescent="0.25">
      <c r="A38" s="47" t="s">
        <v>91</v>
      </c>
      <c r="B38" s="96">
        <v>1508973.9967039605</v>
      </c>
      <c r="C38" s="96">
        <v>1773524.7491765514</v>
      </c>
      <c r="D38" s="96">
        <v>2027449.5666707084</v>
      </c>
      <c r="E38" s="96">
        <v>2221819.4594551208</v>
      </c>
      <c r="F38" s="96">
        <v>2270139.0296037341</v>
      </c>
      <c r="H38" s="512"/>
      <c r="I38" s="512"/>
      <c r="J38" s="512"/>
      <c r="K38" s="512"/>
      <c r="L38" s="512"/>
    </row>
    <row r="39" spans="1:12" s="38" customFormat="1" ht="18" customHeight="1" x14ac:dyDescent="0.25">
      <c r="A39" s="46" t="s">
        <v>17</v>
      </c>
      <c r="B39" s="97" t="e">
        <f>(B38/#REF!)*100</f>
        <v>#REF!</v>
      </c>
      <c r="C39" s="97" t="e">
        <f>(C38/#REF!)*100</f>
        <v>#REF!</v>
      </c>
      <c r="D39" s="97" t="e">
        <f>(D38/#REF!)*100</f>
        <v>#REF!</v>
      </c>
      <c r="E39" s="97" t="e">
        <f>(E38/#REF!)*100</f>
        <v>#REF!</v>
      </c>
      <c r="F39" s="97" t="e">
        <f>(F38/#REF!)*100</f>
        <v>#REF!</v>
      </c>
    </row>
    <row r="40" spans="1:12" s="38" customFormat="1" ht="8.1" customHeight="1" x14ac:dyDescent="0.2">
      <c r="A40" s="33"/>
      <c r="B40" s="29"/>
      <c r="C40" s="99"/>
      <c r="D40" s="99"/>
      <c r="E40" s="99"/>
      <c r="F40" s="99"/>
    </row>
    <row r="41" spans="1:12" x14ac:dyDescent="0.2">
      <c r="A41" s="32" t="s">
        <v>437</v>
      </c>
    </row>
    <row r="44" spans="1:12" ht="12" x14ac:dyDescent="0.2">
      <c r="A44" s="48" t="s">
        <v>97</v>
      </c>
    </row>
    <row r="45" spans="1:12" x14ac:dyDescent="0.2">
      <c r="A45" s="30"/>
    </row>
    <row r="46" spans="1:12" x14ac:dyDescent="0.2">
      <c r="A46" s="740" t="s">
        <v>44</v>
      </c>
      <c r="B46" s="51" t="s">
        <v>500</v>
      </c>
    </row>
    <row r="47" spans="1:12" x14ac:dyDescent="0.2">
      <c r="A47" s="741"/>
      <c r="B47" s="51" t="s">
        <v>45</v>
      </c>
    </row>
    <row r="48" spans="1:12" ht="12" customHeight="1" x14ac:dyDescent="0.2">
      <c r="A48" s="44" t="s">
        <v>46</v>
      </c>
      <c r="B48" s="82" t="s">
        <v>18</v>
      </c>
    </row>
    <row r="49" spans="1:2" ht="12" customHeight="1" x14ac:dyDescent="0.2">
      <c r="A49" s="44" t="s">
        <v>4</v>
      </c>
      <c r="B49" s="82" t="s">
        <v>18</v>
      </c>
    </row>
    <row r="50" spans="1:2" ht="12" customHeight="1" x14ac:dyDescent="0.2">
      <c r="A50" s="44" t="s">
        <v>47</v>
      </c>
      <c r="B50" s="82" t="s">
        <v>18</v>
      </c>
    </row>
    <row r="51" spans="1:2" ht="12" customHeight="1" x14ac:dyDescent="0.2">
      <c r="A51" s="44" t="s">
        <v>7</v>
      </c>
      <c r="B51" s="82" t="s">
        <v>18</v>
      </c>
    </row>
    <row r="52" spans="1:2" ht="12" customHeight="1" x14ac:dyDescent="0.2">
      <c r="A52" s="44" t="s">
        <v>48</v>
      </c>
      <c r="B52" s="82" t="s">
        <v>18</v>
      </c>
    </row>
    <row r="53" spans="1:2" ht="12" customHeight="1" x14ac:dyDescent="0.2">
      <c r="A53" s="44" t="s">
        <v>9</v>
      </c>
      <c r="B53" s="82" t="s">
        <v>18</v>
      </c>
    </row>
    <row r="54" spans="1:2" ht="12" customHeight="1" x14ac:dyDescent="0.2">
      <c r="A54" s="44" t="s">
        <v>10</v>
      </c>
      <c r="B54" s="82" t="s">
        <v>18</v>
      </c>
    </row>
    <row r="55" spans="1:2" ht="12" customHeight="1" x14ac:dyDescent="0.2">
      <c r="A55" s="44" t="s">
        <v>49</v>
      </c>
      <c r="B55" s="94">
        <v>100</v>
      </c>
    </row>
    <row r="56" spans="1:2" ht="8.1" customHeight="1" x14ac:dyDescent="0.2">
      <c r="A56" s="44"/>
      <c r="B56" s="94"/>
    </row>
    <row r="57" spans="1:2" x14ac:dyDescent="0.2">
      <c r="A57" s="55" t="s">
        <v>50</v>
      </c>
      <c r="B57" s="94"/>
    </row>
    <row r="58" spans="1:2" ht="12" customHeight="1" x14ac:dyDescent="0.2">
      <c r="A58" s="44" t="s">
        <v>51</v>
      </c>
      <c r="B58" s="94">
        <v>100</v>
      </c>
    </row>
    <row r="59" spans="1:2" ht="12" customHeight="1" x14ac:dyDescent="0.2">
      <c r="A59" s="44" t="s">
        <v>52</v>
      </c>
      <c r="B59" s="94" t="s">
        <v>18</v>
      </c>
    </row>
    <row r="60" spans="1:2" ht="12" customHeight="1" x14ac:dyDescent="0.2">
      <c r="A60" s="44" t="s">
        <v>53</v>
      </c>
      <c r="B60" s="94">
        <v>100</v>
      </c>
    </row>
    <row r="61" spans="1:2" ht="8.1" customHeight="1" x14ac:dyDescent="0.2">
      <c r="A61" s="55"/>
      <c r="B61" s="94"/>
    </row>
    <row r="62" spans="1:2" ht="12" customHeight="1" x14ac:dyDescent="0.2">
      <c r="A62" s="44" t="s">
        <v>54</v>
      </c>
      <c r="B62" s="94" t="s">
        <v>18</v>
      </c>
    </row>
    <row r="63" spans="1:2" ht="12" customHeight="1" x14ac:dyDescent="0.2">
      <c r="A63" s="44" t="s">
        <v>52</v>
      </c>
      <c r="B63" s="94" t="s">
        <v>18</v>
      </c>
    </row>
    <row r="64" spans="1:2" ht="12" customHeight="1" x14ac:dyDescent="0.2">
      <c r="A64" s="57" t="s">
        <v>53</v>
      </c>
      <c r="B64" s="95" t="s">
        <v>18</v>
      </c>
    </row>
    <row r="119" ht="11.25" customHeight="1" x14ac:dyDescent="0.2"/>
    <row r="121" ht="11.25" customHeight="1" x14ac:dyDescent="0.2"/>
  </sheetData>
  <mergeCells count="2">
    <mergeCell ref="A14:A15"/>
    <mergeCell ref="A46:A47"/>
  </mergeCells>
  <printOptions horizontalCentered="1"/>
  <pageMargins left="0.70866141732283472" right="0.70866141732283472" top="0.70866141732283472" bottom="1.0236220472440944" header="0.51181102362204722" footer="0.51181102362204722"/>
  <pageSetup paperSize="9" scale="95" orientation="portrait" r:id="rId1"/>
  <headerFooter alignWithMargins="0"/>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58">
    <tabColor rgb="FF92D050"/>
  </sheetPr>
  <dimension ref="A1:L100"/>
  <sheetViews>
    <sheetView workbookViewId="0"/>
  </sheetViews>
  <sheetFormatPr defaultColWidth="9.140625" defaultRowHeight="11.25" x14ac:dyDescent="0.2"/>
  <cols>
    <col min="1" max="1" width="46.140625" style="29" customWidth="1"/>
    <col min="2" max="6" width="10.7109375" style="29" customWidth="1"/>
    <col min="7" max="16384" width="9.140625" style="29"/>
  </cols>
  <sheetData>
    <row r="1" spans="1:12" ht="12.75" x14ac:dyDescent="0.2">
      <c r="A1" s="101" t="s">
        <v>98</v>
      </c>
    </row>
    <row r="3" spans="1:12" ht="12" x14ac:dyDescent="0.2">
      <c r="A3" s="749" t="s">
        <v>99</v>
      </c>
      <c r="B3" s="749"/>
      <c r="C3" s="749"/>
      <c r="D3" s="749"/>
      <c r="E3" s="749"/>
      <c r="F3" s="749"/>
    </row>
    <row r="4" spans="1:12" x14ac:dyDescent="0.2">
      <c r="A4" s="102"/>
    </row>
    <row r="5" spans="1:12" s="38" customFormat="1" ht="18" customHeight="1" x14ac:dyDescent="0.25">
      <c r="A5" s="47"/>
      <c r="B5" s="51">
        <v>2012</v>
      </c>
      <c r="C5" s="51">
        <v>2013</v>
      </c>
      <c r="D5" s="51">
        <v>2014</v>
      </c>
      <c r="E5" s="51">
        <v>2015</v>
      </c>
      <c r="F5" s="51">
        <v>2016</v>
      </c>
    </row>
    <row r="6" spans="1:12" ht="14.1" customHeight="1" x14ac:dyDescent="0.2">
      <c r="A6" s="103" t="s">
        <v>100</v>
      </c>
      <c r="B6" s="105">
        <v>1377</v>
      </c>
      <c r="C6" s="105">
        <v>1135</v>
      </c>
      <c r="D6" s="105">
        <v>1374</v>
      </c>
      <c r="E6" s="105">
        <v>1607</v>
      </c>
      <c r="F6" s="105">
        <v>1313</v>
      </c>
      <c r="H6" s="60"/>
      <c r="I6" s="60"/>
      <c r="J6" s="60"/>
      <c r="K6" s="60"/>
      <c r="L6" s="60"/>
    </row>
    <row r="7" spans="1:12" ht="14.1" customHeight="1" x14ac:dyDescent="0.2">
      <c r="A7" s="103" t="s">
        <v>101</v>
      </c>
      <c r="B7" s="105">
        <v>232</v>
      </c>
      <c r="C7" s="105">
        <v>243</v>
      </c>
      <c r="D7" s="105">
        <v>239</v>
      </c>
      <c r="E7" s="105">
        <v>216</v>
      </c>
      <c r="F7" s="105">
        <v>193</v>
      </c>
      <c r="H7" s="60"/>
      <c r="I7" s="60"/>
      <c r="J7" s="60"/>
      <c r="K7" s="60"/>
      <c r="L7" s="60"/>
    </row>
    <row r="8" spans="1:12" ht="14.1" customHeight="1" x14ac:dyDescent="0.2">
      <c r="A8" s="103" t="s">
        <v>102</v>
      </c>
      <c r="B8" s="105">
        <f>221+164</f>
        <v>385</v>
      </c>
      <c r="C8" s="105">
        <f>240+182</f>
        <v>422</v>
      </c>
      <c r="D8" s="105">
        <f>232+178</f>
        <v>410</v>
      </c>
      <c r="E8" s="105">
        <f>235+177</f>
        <v>412</v>
      </c>
      <c r="F8" s="105">
        <f>214+159</f>
        <v>373</v>
      </c>
      <c r="H8" s="60"/>
      <c r="I8" s="60"/>
      <c r="J8" s="60"/>
      <c r="K8" s="60"/>
      <c r="L8" s="60"/>
    </row>
    <row r="9" spans="1:12" ht="14.1" customHeight="1" x14ac:dyDescent="0.2">
      <c r="A9" s="103" t="s">
        <v>103</v>
      </c>
      <c r="B9" s="105">
        <v>311</v>
      </c>
      <c r="C9" s="105">
        <v>226</v>
      </c>
      <c r="D9" s="105">
        <v>287</v>
      </c>
      <c r="E9" s="105">
        <v>286</v>
      </c>
      <c r="F9" s="105">
        <v>241</v>
      </c>
      <c r="H9" s="60"/>
      <c r="I9" s="60"/>
      <c r="J9" s="60"/>
      <c r="K9" s="60"/>
      <c r="L9" s="60"/>
    </row>
    <row r="10" spans="1:12" ht="14.1" customHeight="1" x14ac:dyDescent="0.2">
      <c r="A10" s="103" t="s">
        <v>272</v>
      </c>
      <c r="B10" s="105">
        <v>386</v>
      </c>
      <c r="C10" s="105">
        <v>424</v>
      </c>
      <c r="D10" s="105">
        <v>435</v>
      </c>
      <c r="E10" s="105">
        <v>434</v>
      </c>
      <c r="F10" s="105">
        <v>451</v>
      </c>
      <c r="H10" s="60"/>
    </row>
    <row r="11" spans="1:12" ht="14.1" customHeight="1" x14ac:dyDescent="0.2">
      <c r="A11" s="103" t="s">
        <v>541</v>
      </c>
      <c r="B11" s="105">
        <v>236</v>
      </c>
      <c r="C11" s="105">
        <v>256</v>
      </c>
      <c r="D11" s="105">
        <v>275</v>
      </c>
      <c r="E11" s="105">
        <v>113</v>
      </c>
      <c r="F11" s="105">
        <v>107</v>
      </c>
      <c r="H11" s="60"/>
    </row>
    <row r="12" spans="1:12" ht="14.1" customHeight="1" x14ac:dyDescent="0.2">
      <c r="A12" s="103" t="s">
        <v>104</v>
      </c>
      <c r="B12" s="105">
        <v>343</v>
      </c>
      <c r="C12" s="105">
        <v>273</v>
      </c>
      <c r="D12" s="105">
        <v>284</v>
      </c>
      <c r="E12" s="105">
        <v>282</v>
      </c>
      <c r="F12" s="105">
        <v>233</v>
      </c>
      <c r="H12" s="60"/>
    </row>
    <row r="13" spans="1:12" ht="14.1" customHeight="1" x14ac:dyDescent="0.2">
      <c r="A13" s="103" t="s">
        <v>105</v>
      </c>
      <c r="B13" s="105">
        <v>170</v>
      </c>
      <c r="C13" s="105">
        <v>199</v>
      </c>
      <c r="D13" s="105">
        <v>228</v>
      </c>
      <c r="E13" s="105">
        <v>320</v>
      </c>
      <c r="F13" s="105">
        <v>290</v>
      </c>
      <c r="H13" s="60"/>
    </row>
    <row r="14" spans="1:12" ht="14.1" customHeight="1" x14ac:dyDescent="0.2">
      <c r="A14" s="103" t="s">
        <v>273</v>
      </c>
      <c r="B14" s="105" t="s">
        <v>18</v>
      </c>
      <c r="C14" s="105" t="s">
        <v>18</v>
      </c>
      <c r="D14" s="105">
        <v>108</v>
      </c>
      <c r="E14" s="105">
        <v>203</v>
      </c>
      <c r="F14" s="105">
        <v>181</v>
      </c>
      <c r="H14" s="60"/>
    </row>
    <row r="15" spans="1:12" ht="14.1" customHeight="1" x14ac:dyDescent="0.2">
      <c r="A15" s="103" t="s">
        <v>542</v>
      </c>
      <c r="B15" s="105" t="s">
        <v>18</v>
      </c>
      <c r="C15" s="105" t="s">
        <v>18</v>
      </c>
      <c r="D15" s="105" t="s">
        <v>18</v>
      </c>
      <c r="E15" s="105">
        <v>13</v>
      </c>
      <c r="F15" s="105">
        <v>15</v>
      </c>
      <c r="H15" s="60"/>
    </row>
    <row r="16" spans="1:12" ht="14.1" customHeight="1" x14ac:dyDescent="0.2">
      <c r="A16" s="103" t="s">
        <v>231</v>
      </c>
      <c r="B16" s="105">
        <f>62+15</f>
        <v>77</v>
      </c>
      <c r="C16" s="105">
        <v>26</v>
      </c>
      <c r="D16" s="105">
        <v>32</v>
      </c>
      <c r="E16" s="105">
        <v>15</v>
      </c>
      <c r="F16" s="105">
        <v>6</v>
      </c>
      <c r="H16" s="60"/>
    </row>
    <row r="17" spans="1:8" ht="14.1" customHeight="1" x14ac:dyDescent="0.2">
      <c r="A17" s="103" t="s">
        <v>477</v>
      </c>
      <c r="B17" s="105">
        <v>31</v>
      </c>
      <c r="C17" s="105">
        <v>39</v>
      </c>
      <c r="D17" s="105">
        <v>45</v>
      </c>
      <c r="E17" s="105">
        <v>51</v>
      </c>
      <c r="F17" s="105">
        <v>53</v>
      </c>
      <c r="H17" s="60"/>
    </row>
    <row r="18" spans="1:8" ht="14.1" customHeight="1" x14ac:dyDescent="0.2">
      <c r="A18" s="103" t="s">
        <v>531</v>
      </c>
      <c r="B18" s="105" t="s">
        <v>18</v>
      </c>
      <c r="C18" s="105" t="s">
        <v>18</v>
      </c>
      <c r="D18" s="105" t="s">
        <v>18</v>
      </c>
      <c r="E18" s="105">
        <v>16</v>
      </c>
      <c r="F18" s="105">
        <v>6</v>
      </c>
      <c r="H18" s="60"/>
    </row>
    <row r="19" spans="1:8" ht="8.1" customHeight="1" x14ac:dyDescent="0.2">
      <c r="A19" s="103"/>
      <c r="B19" s="105"/>
      <c r="C19" s="105"/>
      <c r="D19" s="105"/>
      <c r="E19" s="105"/>
      <c r="F19" s="105"/>
    </row>
    <row r="20" spans="1:8" x14ac:dyDescent="0.2">
      <c r="A20" s="103" t="s">
        <v>106</v>
      </c>
      <c r="B20" s="105">
        <v>668</v>
      </c>
      <c r="C20" s="105">
        <v>626</v>
      </c>
      <c r="D20" s="105">
        <v>681</v>
      </c>
      <c r="E20" s="105">
        <v>689</v>
      </c>
      <c r="F20" s="105">
        <v>718</v>
      </c>
      <c r="H20" s="60"/>
    </row>
    <row r="21" spans="1:8" ht="14.1" customHeight="1" x14ac:dyDescent="0.2">
      <c r="A21" s="103" t="s">
        <v>107</v>
      </c>
      <c r="B21" s="105">
        <v>43</v>
      </c>
      <c r="C21" s="105">
        <v>71</v>
      </c>
      <c r="D21" s="105">
        <v>78</v>
      </c>
      <c r="E21" s="105">
        <v>55</v>
      </c>
      <c r="F21" s="105">
        <v>73</v>
      </c>
      <c r="H21" s="60"/>
    </row>
    <row r="22" spans="1:8" ht="14.1" customHeight="1" x14ac:dyDescent="0.2">
      <c r="A22" s="103" t="s">
        <v>529</v>
      </c>
      <c r="B22" s="105">
        <v>89</v>
      </c>
      <c r="C22" s="105">
        <v>95</v>
      </c>
      <c r="D22" s="105">
        <v>85</v>
      </c>
      <c r="E22" s="105">
        <v>84</v>
      </c>
      <c r="F22" s="105">
        <v>90</v>
      </c>
      <c r="H22" s="60"/>
    </row>
    <row r="23" spans="1:8" ht="14.1" customHeight="1" x14ac:dyDescent="0.2">
      <c r="A23" s="103" t="s">
        <v>478</v>
      </c>
      <c r="B23" s="105">
        <v>163</v>
      </c>
      <c r="C23" s="105" t="s">
        <v>18</v>
      </c>
      <c r="D23" s="105" t="s">
        <v>18</v>
      </c>
      <c r="E23" s="105" t="s">
        <v>18</v>
      </c>
      <c r="F23" s="105" t="s">
        <v>18</v>
      </c>
      <c r="H23" s="60"/>
    </row>
    <row r="24" spans="1:8" ht="14.1" customHeight="1" x14ac:dyDescent="0.2">
      <c r="A24" s="103" t="s">
        <v>479</v>
      </c>
      <c r="B24" s="105">
        <v>259</v>
      </c>
      <c r="C24" s="105" t="s">
        <v>18</v>
      </c>
      <c r="D24" s="105" t="s">
        <v>18</v>
      </c>
      <c r="E24" s="105" t="s">
        <v>18</v>
      </c>
      <c r="F24" s="105" t="s">
        <v>18</v>
      </c>
      <c r="H24" s="60"/>
    </row>
    <row r="25" spans="1:8" ht="14.1" customHeight="1" x14ac:dyDescent="0.2">
      <c r="A25" s="103" t="s">
        <v>269</v>
      </c>
      <c r="B25" s="105">
        <v>2111</v>
      </c>
      <c r="C25" s="105">
        <v>2561</v>
      </c>
      <c r="D25" s="105">
        <v>2533</v>
      </c>
      <c r="E25" s="105">
        <v>2475</v>
      </c>
      <c r="F25" s="105">
        <v>2742</v>
      </c>
      <c r="H25" s="60"/>
    </row>
    <row r="26" spans="1:8" ht="14.1" customHeight="1" x14ac:dyDescent="0.2">
      <c r="A26" s="103" t="s">
        <v>539</v>
      </c>
      <c r="B26" s="105">
        <v>599</v>
      </c>
      <c r="C26" s="105">
        <v>555</v>
      </c>
      <c r="D26" s="105">
        <v>398</v>
      </c>
      <c r="E26" s="105">
        <v>269</v>
      </c>
      <c r="F26" s="105">
        <v>418</v>
      </c>
      <c r="H26" s="60"/>
    </row>
    <row r="27" spans="1:8" ht="14.1" customHeight="1" x14ac:dyDescent="0.2">
      <c r="A27" s="103" t="s">
        <v>270</v>
      </c>
      <c r="B27" s="105">
        <v>125</v>
      </c>
      <c r="C27" s="105">
        <v>132</v>
      </c>
      <c r="D27" s="105">
        <v>138</v>
      </c>
      <c r="E27" s="105">
        <v>136</v>
      </c>
      <c r="F27" s="105">
        <v>131</v>
      </c>
      <c r="H27" s="60"/>
    </row>
    <row r="28" spans="1:8" ht="14.1" customHeight="1" x14ac:dyDescent="0.2">
      <c r="A28" s="103" t="s">
        <v>271</v>
      </c>
      <c r="B28" s="105">
        <v>359</v>
      </c>
      <c r="C28" s="105">
        <v>366</v>
      </c>
      <c r="D28" s="105">
        <v>351</v>
      </c>
      <c r="E28" s="105">
        <v>265</v>
      </c>
      <c r="F28" s="105">
        <v>260</v>
      </c>
      <c r="H28" s="60"/>
    </row>
    <row r="29" spans="1:8" ht="14.1" customHeight="1" x14ac:dyDescent="0.2">
      <c r="A29" s="103" t="s">
        <v>265</v>
      </c>
      <c r="B29" s="105" t="s">
        <v>18</v>
      </c>
      <c r="C29" s="105">
        <v>370</v>
      </c>
      <c r="D29" s="105">
        <v>305</v>
      </c>
      <c r="E29" s="105">
        <v>344</v>
      </c>
      <c r="F29" s="105">
        <v>174</v>
      </c>
      <c r="H29" s="60"/>
    </row>
    <row r="30" spans="1:8" ht="14.1" customHeight="1" x14ac:dyDescent="0.2">
      <c r="A30" s="103" t="s">
        <v>540</v>
      </c>
      <c r="B30" s="105" t="s">
        <v>18</v>
      </c>
      <c r="C30" s="105" t="s">
        <v>18</v>
      </c>
      <c r="D30" s="105" t="s">
        <v>18</v>
      </c>
      <c r="E30" s="105">
        <v>7</v>
      </c>
      <c r="F30" s="105">
        <v>41</v>
      </c>
      <c r="H30" s="60"/>
    </row>
    <row r="31" spans="1:8" ht="8.1" customHeight="1" x14ac:dyDescent="0.2">
      <c r="A31" s="103"/>
      <c r="B31" s="105"/>
      <c r="C31" s="105"/>
      <c r="D31" s="105"/>
      <c r="E31" s="105"/>
      <c r="F31" s="105"/>
      <c r="H31" s="60"/>
    </row>
    <row r="32" spans="1:8" ht="14.1" customHeight="1" x14ac:dyDescent="0.2">
      <c r="A32" s="103" t="s">
        <v>532</v>
      </c>
      <c r="B32" s="105">
        <v>232</v>
      </c>
      <c r="C32" s="105" t="s">
        <v>18</v>
      </c>
      <c r="D32" s="105" t="s">
        <v>18</v>
      </c>
      <c r="E32" s="105" t="s">
        <v>18</v>
      </c>
      <c r="F32" s="105" t="s">
        <v>18</v>
      </c>
      <c r="H32" s="60"/>
    </row>
    <row r="33" spans="1:8" ht="14.1" customHeight="1" x14ac:dyDescent="0.2">
      <c r="A33" s="103" t="s">
        <v>233</v>
      </c>
      <c r="B33" s="105">
        <v>67</v>
      </c>
      <c r="C33" s="105">
        <v>68</v>
      </c>
      <c r="D33" s="105">
        <v>81</v>
      </c>
      <c r="E33" s="105">
        <v>82</v>
      </c>
      <c r="F33" s="105">
        <v>85</v>
      </c>
      <c r="H33" s="60"/>
    </row>
    <row r="34" spans="1:8" ht="14.1" customHeight="1" x14ac:dyDescent="0.2">
      <c r="A34" s="103" t="s">
        <v>533</v>
      </c>
      <c r="B34" s="105">
        <v>336</v>
      </c>
      <c r="C34" s="105">
        <v>239</v>
      </c>
      <c r="D34" s="105">
        <v>250</v>
      </c>
      <c r="E34" s="105">
        <v>262</v>
      </c>
      <c r="F34" s="105">
        <v>294</v>
      </c>
      <c r="H34" s="60"/>
    </row>
    <row r="35" spans="1:8" ht="14.1" customHeight="1" x14ac:dyDescent="0.2">
      <c r="A35" s="103" t="s">
        <v>108</v>
      </c>
      <c r="B35" s="105">
        <v>168</v>
      </c>
      <c r="C35" s="105">
        <v>154</v>
      </c>
      <c r="D35" s="105">
        <v>166</v>
      </c>
      <c r="E35" s="105">
        <v>150</v>
      </c>
      <c r="F35" s="105">
        <v>134</v>
      </c>
      <c r="H35" s="60"/>
    </row>
    <row r="36" spans="1:8" ht="14.1" customHeight="1" x14ac:dyDescent="0.2">
      <c r="A36" s="103" t="s">
        <v>109</v>
      </c>
      <c r="B36" s="105">
        <v>235</v>
      </c>
      <c r="C36" s="105">
        <v>216</v>
      </c>
      <c r="D36" s="105">
        <v>229</v>
      </c>
      <c r="E36" s="105">
        <v>223</v>
      </c>
      <c r="F36" s="105">
        <v>200</v>
      </c>
      <c r="H36" s="60"/>
    </row>
    <row r="37" spans="1:8" ht="14.1" customHeight="1" x14ac:dyDescent="0.2">
      <c r="A37" s="103" t="s">
        <v>232</v>
      </c>
      <c r="B37" s="105">
        <v>12</v>
      </c>
      <c r="C37" s="105">
        <v>55</v>
      </c>
      <c r="D37" s="105">
        <v>68</v>
      </c>
      <c r="E37" s="105">
        <v>71</v>
      </c>
      <c r="F37" s="105">
        <v>92</v>
      </c>
      <c r="H37" s="60"/>
    </row>
    <row r="38" spans="1:8" ht="14.1" customHeight="1" x14ac:dyDescent="0.2">
      <c r="A38" s="103" t="s">
        <v>230</v>
      </c>
      <c r="B38" s="105">
        <v>122</v>
      </c>
      <c r="C38" s="105">
        <v>212</v>
      </c>
      <c r="D38" s="105">
        <v>201</v>
      </c>
      <c r="E38" s="105">
        <v>163</v>
      </c>
      <c r="F38" s="105">
        <v>165</v>
      </c>
      <c r="H38" s="60"/>
    </row>
    <row r="39" spans="1:8" ht="14.1" customHeight="1" x14ac:dyDescent="0.2">
      <c r="A39" s="103" t="s">
        <v>534</v>
      </c>
      <c r="B39" s="105">
        <v>2357</v>
      </c>
      <c r="C39" s="105" t="s">
        <v>18</v>
      </c>
      <c r="D39" s="105" t="s">
        <v>18</v>
      </c>
      <c r="E39" s="105" t="s">
        <v>18</v>
      </c>
      <c r="F39" s="105" t="s">
        <v>18</v>
      </c>
      <c r="H39" s="60"/>
    </row>
    <row r="40" spans="1:8" ht="14.1" customHeight="1" x14ac:dyDescent="0.2">
      <c r="A40" s="103" t="s">
        <v>535</v>
      </c>
      <c r="B40" s="104" t="s">
        <v>18</v>
      </c>
      <c r="C40" s="105">
        <v>2510</v>
      </c>
      <c r="D40" s="105">
        <v>2646</v>
      </c>
      <c r="E40" s="105">
        <v>2404</v>
      </c>
      <c r="F40" s="105">
        <v>1825</v>
      </c>
      <c r="G40" s="214"/>
      <c r="H40" s="60"/>
    </row>
    <row r="41" spans="1:8" ht="7.5" customHeight="1" x14ac:dyDescent="0.2">
      <c r="A41" s="103"/>
      <c r="B41" s="105"/>
      <c r="C41" s="105"/>
      <c r="D41" s="105"/>
      <c r="E41" s="105"/>
      <c r="F41" s="105"/>
      <c r="H41" s="60"/>
    </row>
    <row r="42" spans="1:8" ht="14.1" customHeight="1" x14ac:dyDescent="0.2">
      <c r="A42" s="103" t="s">
        <v>110</v>
      </c>
      <c r="B42" s="105">
        <v>16677</v>
      </c>
      <c r="C42" s="105">
        <v>15492</v>
      </c>
      <c r="D42" s="105">
        <v>15737</v>
      </c>
      <c r="E42" s="105">
        <v>13541</v>
      </c>
      <c r="F42" s="105">
        <v>11998</v>
      </c>
      <c r="H42" s="60"/>
    </row>
    <row r="43" spans="1:8" ht="14.1" customHeight="1" x14ac:dyDescent="0.2">
      <c r="A43" s="103" t="s">
        <v>229</v>
      </c>
      <c r="B43" s="105">
        <v>128</v>
      </c>
      <c r="C43" s="105">
        <v>230</v>
      </c>
      <c r="D43" s="105">
        <v>183</v>
      </c>
      <c r="E43" s="105">
        <v>223</v>
      </c>
      <c r="F43" s="105">
        <v>260</v>
      </c>
      <c r="H43" s="60"/>
    </row>
    <row r="44" spans="1:8" ht="14.1" customHeight="1" x14ac:dyDescent="0.2">
      <c r="A44" s="103" t="s">
        <v>266</v>
      </c>
      <c r="B44" s="105">
        <v>128</v>
      </c>
      <c r="C44" s="105">
        <v>150</v>
      </c>
      <c r="D44" s="105">
        <v>131</v>
      </c>
      <c r="E44" s="105">
        <v>223</v>
      </c>
      <c r="F44" s="105">
        <v>273</v>
      </c>
      <c r="H44" s="60"/>
    </row>
    <row r="45" spans="1:8" ht="8.1" customHeight="1" x14ac:dyDescent="0.2">
      <c r="A45" s="106"/>
      <c r="B45" s="107"/>
      <c r="C45" s="107"/>
      <c r="D45" s="107"/>
      <c r="E45" s="107"/>
      <c r="F45" s="107"/>
    </row>
    <row r="46" spans="1:8" ht="8.1" customHeight="1" x14ac:dyDescent="0.2"/>
    <row r="47" spans="1:8" ht="12" customHeight="1" x14ac:dyDescent="0.2">
      <c r="A47" s="29" t="s">
        <v>118</v>
      </c>
    </row>
    <row r="48" spans="1:8" ht="34.5" customHeight="1" x14ac:dyDescent="0.2">
      <c r="A48" s="750" t="s">
        <v>438</v>
      </c>
      <c r="B48" s="750"/>
      <c r="C48" s="750"/>
      <c r="D48" s="750"/>
      <c r="E48" s="750"/>
      <c r="F48" s="750"/>
    </row>
    <row r="49" spans="1:6" ht="12" customHeight="1" x14ac:dyDescent="0.2"/>
    <row r="50" spans="1:6" ht="12" customHeight="1" x14ac:dyDescent="0.2">
      <c r="A50" s="108" t="s">
        <v>482</v>
      </c>
    </row>
    <row r="51" spans="1:6" ht="12" customHeight="1" x14ac:dyDescent="0.2">
      <c r="A51" s="751" t="s">
        <v>530</v>
      </c>
      <c r="B51" s="751"/>
      <c r="C51" s="751"/>
      <c r="D51" s="751"/>
      <c r="E51" s="751"/>
      <c r="F51" s="751"/>
    </row>
    <row r="52" spans="1:6" ht="12" customHeight="1" x14ac:dyDescent="0.2">
      <c r="A52" s="751" t="s">
        <v>481</v>
      </c>
      <c r="B52" s="751"/>
      <c r="C52" s="751"/>
      <c r="D52" s="751"/>
      <c r="E52" s="751"/>
      <c r="F52" s="751"/>
    </row>
    <row r="53" spans="1:6" ht="12" customHeight="1" x14ac:dyDescent="0.2">
      <c r="A53" s="751" t="s">
        <v>480</v>
      </c>
      <c r="B53" s="751"/>
      <c r="C53" s="751"/>
      <c r="D53" s="751"/>
      <c r="E53" s="751"/>
      <c r="F53" s="751"/>
    </row>
    <row r="54" spans="1:6" ht="12" customHeight="1" x14ac:dyDescent="0.2">
      <c r="A54" s="751" t="s">
        <v>538</v>
      </c>
      <c r="B54" s="751"/>
      <c r="C54" s="751"/>
      <c r="D54" s="751"/>
      <c r="E54" s="751"/>
      <c r="F54" s="753"/>
    </row>
    <row r="55" spans="1:6" ht="22.5" customHeight="1" x14ac:dyDescent="0.2">
      <c r="A55" s="744" t="s">
        <v>536</v>
      </c>
      <c r="B55" s="744"/>
      <c r="C55" s="744"/>
      <c r="D55" s="744"/>
      <c r="E55" s="744"/>
      <c r="F55" s="744"/>
    </row>
    <row r="56" spans="1:6" ht="22.5" customHeight="1" x14ac:dyDescent="0.2">
      <c r="A56" s="744" t="s">
        <v>537</v>
      </c>
      <c r="B56" s="744"/>
      <c r="C56" s="744"/>
      <c r="D56" s="744"/>
      <c r="E56" s="744"/>
      <c r="F56" s="744"/>
    </row>
    <row r="57" spans="1:6" ht="12" customHeight="1" x14ac:dyDescent="0.2">
      <c r="A57" s="744"/>
      <c r="B57" s="744"/>
      <c r="C57" s="744"/>
      <c r="D57" s="744"/>
      <c r="E57" s="744"/>
      <c r="F57" s="744"/>
    </row>
    <row r="58" spans="1:6" ht="12" customHeight="1" x14ac:dyDescent="0.2">
      <c r="A58" s="108"/>
    </row>
    <row r="59" spans="1:6" ht="12" customHeight="1" x14ac:dyDescent="0.2">
      <c r="A59" s="752" t="s">
        <v>375</v>
      </c>
      <c r="B59" s="752"/>
      <c r="C59" s="752"/>
      <c r="D59" s="752"/>
      <c r="E59" s="752"/>
      <c r="F59" s="752"/>
    </row>
    <row r="60" spans="1:6" ht="12" customHeight="1" x14ac:dyDescent="0.2">
      <c r="A60" s="750" t="s">
        <v>458</v>
      </c>
      <c r="B60" s="750"/>
      <c r="C60" s="750"/>
      <c r="D60" s="750"/>
      <c r="E60" s="750"/>
      <c r="F60" s="750"/>
    </row>
    <row r="61" spans="1:6" ht="12" customHeight="1" x14ac:dyDescent="0.2">
      <c r="A61" s="752" t="s">
        <v>376</v>
      </c>
      <c r="B61" s="752"/>
      <c r="C61" s="752"/>
      <c r="D61" s="752"/>
      <c r="E61" s="752"/>
      <c r="F61" s="752"/>
    </row>
    <row r="62" spans="1:6" ht="23.25" customHeight="1" x14ac:dyDescent="0.2">
      <c r="A62" s="750" t="s">
        <v>440</v>
      </c>
      <c r="B62" s="750"/>
      <c r="C62" s="750"/>
      <c r="D62" s="750"/>
      <c r="E62" s="750"/>
      <c r="F62" s="750"/>
    </row>
    <row r="63" spans="1:6" ht="12" customHeight="1" x14ac:dyDescent="0.2">
      <c r="A63" s="29" t="s">
        <v>439</v>
      </c>
    </row>
    <row r="64" spans="1:6" ht="13.5" customHeight="1" x14ac:dyDescent="0.2">
      <c r="A64" s="109"/>
    </row>
    <row r="65" spans="1:1" ht="13.5" customHeight="1" x14ac:dyDescent="0.2">
      <c r="A65" s="109"/>
    </row>
    <row r="66" spans="1:1" ht="13.5" customHeight="1" x14ac:dyDescent="0.2">
      <c r="A66" s="109"/>
    </row>
    <row r="67" spans="1:1" ht="13.5" customHeight="1" x14ac:dyDescent="0.2">
      <c r="A67" s="109"/>
    </row>
    <row r="68" spans="1:1" ht="13.5" customHeight="1" x14ac:dyDescent="0.2">
      <c r="A68" s="109"/>
    </row>
    <row r="69" spans="1:1" ht="13.5" customHeight="1" x14ac:dyDescent="0.2">
      <c r="A69" s="109"/>
    </row>
    <row r="70" spans="1:1" ht="13.5" customHeight="1" x14ac:dyDescent="0.2">
      <c r="A70" s="109"/>
    </row>
    <row r="71" spans="1:1" ht="13.5" customHeight="1" x14ac:dyDescent="0.2">
      <c r="A71" s="109"/>
    </row>
    <row r="72" spans="1:1" ht="13.5" customHeight="1" x14ac:dyDescent="0.2">
      <c r="A72" s="109"/>
    </row>
    <row r="73" spans="1:1" ht="13.5" customHeight="1" x14ac:dyDescent="0.2">
      <c r="A73" s="109"/>
    </row>
    <row r="76" spans="1:1" ht="20.100000000000001" customHeight="1" x14ac:dyDescent="0.2"/>
    <row r="77" spans="1:1" s="38" customFormat="1" ht="15" customHeight="1" x14ac:dyDescent="0.25"/>
    <row r="78" spans="1:1" s="38" customFormat="1" ht="15" customHeight="1" x14ac:dyDescent="0.25"/>
    <row r="79" spans="1:1" s="38" customFormat="1" ht="15" customHeight="1" x14ac:dyDescent="0.25"/>
    <row r="80" spans="1:1" s="38" customFormat="1" ht="15" customHeight="1" x14ac:dyDescent="0.25"/>
    <row r="81" s="38" customFormat="1" ht="15" customHeight="1" x14ac:dyDescent="0.25"/>
    <row r="82" s="38" customFormat="1" ht="15" customHeight="1" x14ac:dyDescent="0.25"/>
    <row r="83" s="38" customFormat="1" ht="15" customHeight="1" x14ac:dyDescent="0.25"/>
    <row r="84" s="38" customFormat="1" ht="15" customHeight="1" x14ac:dyDescent="0.25"/>
    <row r="85" s="38" customFormat="1" ht="15" customHeight="1" x14ac:dyDescent="0.25"/>
    <row r="86" ht="6.75" customHeight="1" x14ac:dyDescent="0.2"/>
    <row r="87" ht="12" customHeight="1" x14ac:dyDescent="0.2"/>
    <row r="88" ht="12" customHeight="1" x14ac:dyDescent="0.2"/>
    <row r="89" ht="12" customHeight="1" x14ac:dyDescent="0.2"/>
    <row r="90" ht="23.25" customHeight="1" x14ac:dyDescent="0.2"/>
    <row r="91" ht="23.25" customHeight="1" x14ac:dyDescent="0.2"/>
    <row r="92" ht="12" customHeight="1" x14ac:dyDescent="0.2"/>
    <row r="93" ht="6.75" customHeight="1" x14ac:dyDescent="0.2"/>
    <row r="94" ht="12" customHeight="1" x14ac:dyDescent="0.2"/>
    <row r="95" ht="12" customHeight="1" x14ac:dyDescent="0.2"/>
    <row r="96" ht="12" customHeight="1" x14ac:dyDescent="0.2"/>
    <row r="97" spans="1:6" ht="12" customHeight="1" x14ac:dyDescent="0.2"/>
    <row r="98" spans="1:6" ht="12" customHeight="1" x14ac:dyDescent="0.2"/>
    <row r="99" spans="1:6" x14ac:dyDescent="0.2">
      <c r="A99" s="726"/>
      <c r="B99" s="726"/>
      <c r="C99" s="726"/>
      <c r="D99" s="726"/>
      <c r="E99" s="726"/>
      <c r="F99" s="726"/>
    </row>
    <row r="100" spans="1:6" x14ac:dyDescent="0.2">
      <c r="A100" s="38"/>
      <c r="D100" s="211"/>
    </row>
  </sheetData>
  <mergeCells count="14">
    <mergeCell ref="A3:F3"/>
    <mergeCell ref="A99:F99"/>
    <mergeCell ref="A48:F48"/>
    <mergeCell ref="A51:F51"/>
    <mergeCell ref="A52:F52"/>
    <mergeCell ref="A53:F53"/>
    <mergeCell ref="A55:F55"/>
    <mergeCell ref="A59:F59"/>
    <mergeCell ref="A60:F60"/>
    <mergeCell ref="A61:F61"/>
    <mergeCell ref="A62:F62"/>
    <mergeCell ref="A56:F56"/>
    <mergeCell ref="A57:F57"/>
    <mergeCell ref="A54:F54"/>
  </mergeCells>
  <printOptions horizontalCentered="1"/>
  <pageMargins left="0.19685039370078741" right="0.25" top="0.70866141732283472" bottom="1.0236220472440944" header="0.51181102362204722" footer="0.51181102362204722"/>
  <pageSetup paperSize="9" scale="95" orientation="portrait" r:id="rId1"/>
  <headerFooter alignWithMargins="0"/>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59">
    <tabColor rgb="FF92D050"/>
  </sheetPr>
  <dimension ref="A1:K26"/>
  <sheetViews>
    <sheetView workbookViewId="0">
      <selection sqref="A1:I1"/>
    </sheetView>
  </sheetViews>
  <sheetFormatPr defaultRowHeight="15" x14ac:dyDescent="0.25"/>
  <cols>
    <col min="1" max="1" width="46.140625" customWidth="1"/>
    <col min="2" max="2" width="8.85546875" customWidth="1"/>
    <col min="3" max="3" width="2.5703125" customWidth="1"/>
    <col min="4" max="4" width="8.85546875" customWidth="1"/>
    <col min="5" max="5" width="2.5703125" customWidth="1"/>
    <col min="6" max="6" width="8.85546875" customWidth="1"/>
    <col min="7" max="7" width="2.5703125" customWidth="1"/>
    <col min="8" max="8" width="8.85546875" customWidth="1"/>
    <col min="9" max="9" width="2.5703125" customWidth="1"/>
    <col min="11" max="11" width="2.5703125" customWidth="1"/>
  </cols>
  <sheetData>
    <row r="1" spans="1:11" x14ac:dyDescent="0.25">
      <c r="A1" s="749" t="s">
        <v>111</v>
      </c>
      <c r="B1" s="749"/>
      <c r="C1" s="749"/>
      <c r="D1" s="749"/>
      <c r="E1" s="749"/>
      <c r="F1" s="749"/>
      <c r="G1" s="749"/>
      <c r="H1" s="749"/>
      <c r="I1" s="749"/>
    </row>
    <row r="2" spans="1:11" x14ac:dyDescent="0.25">
      <c r="A2" s="29"/>
      <c r="B2" s="29"/>
      <c r="C2" s="29"/>
      <c r="D2" s="29"/>
      <c r="E2" s="29"/>
      <c r="F2" s="29"/>
      <c r="G2" s="29"/>
      <c r="H2" s="29"/>
    </row>
    <row r="3" spans="1:11" x14ac:dyDescent="0.25">
      <c r="A3" s="110"/>
      <c r="B3" s="51">
        <v>2012</v>
      </c>
      <c r="C3" s="518"/>
      <c r="D3" s="51">
        <v>2013</v>
      </c>
      <c r="E3" s="518"/>
      <c r="F3" s="51">
        <v>2014</v>
      </c>
      <c r="G3" s="304"/>
      <c r="H3" s="710">
        <v>2015</v>
      </c>
      <c r="I3" s="712"/>
      <c r="J3" s="710">
        <v>2016</v>
      </c>
      <c r="K3" s="712"/>
    </row>
    <row r="4" spans="1:11" x14ac:dyDescent="0.25">
      <c r="A4" s="111" t="s">
        <v>112</v>
      </c>
      <c r="B4" s="431">
        <v>484</v>
      </c>
      <c r="C4" s="439"/>
      <c r="D4" s="431">
        <v>431</v>
      </c>
      <c r="E4" s="439"/>
      <c r="F4" s="431">
        <v>423</v>
      </c>
      <c r="G4" s="439"/>
      <c r="H4" s="431">
        <v>434</v>
      </c>
      <c r="I4" s="434"/>
      <c r="J4" s="431">
        <v>455</v>
      </c>
      <c r="K4" s="434"/>
    </row>
    <row r="5" spans="1:11" x14ac:dyDescent="0.25">
      <c r="A5" s="111" t="s">
        <v>113</v>
      </c>
      <c r="B5" s="432">
        <v>1135</v>
      </c>
      <c r="C5" s="440"/>
      <c r="D5" s="432">
        <v>1139</v>
      </c>
      <c r="E5" s="440"/>
      <c r="F5" s="432">
        <v>1098</v>
      </c>
      <c r="G5" s="440"/>
      <c r="H5" s="432">
        <v>1100</v>
      </c>
      <c r="I5" s="435"/>
      <c r="J5" s="432">
        <v>1106</v>
      </c>
      <c r="K5" s="435"/>
    </row>
    <row r="6" spans="1:11" x14ac:dyDescent="0.25">
      <c r="A6" s="111" t="s">
        <v>114</v>
      </c>
      <c r="B6" s="431">
        <v>203</v>
      </c>
      <c r="C6" s="441"/>
      <c r="D6" s="431">
        <v>180</v>
      </c>
      <c r="E6" s="441"/>
      <c r="F6" s="431">
        <v>169</v>
      </c>
      <c r="G6" s="441"/>
      <c r="H6" s="431">
        <v>208</v>
      </c>
      <c r="I6" s="436"/>
      <c r="J6" s="431">
        <v>192</v>
      </c>
      <c r="K6" s="436"/>
    </row>
    <row r="7" spans="1:11" x14ac:dyDescent="0.25">
      <c r="A7" s="111" t="s">
        <v>115</v>
      </c>
      <c r="B7" s="431">
        <v>49</v>
      </c>
      <c r="C7" s="441"/>
      <c r="D7" s="431">
        <v>36</v>
      </c>
      <c r="E7" s="441"/>
      <c r="F7" s="431">
        <v>28</v>
      </c>
      <c r="G7" s="441"/>
      <c r="H7" s="431">
        <v>41</v>
      </c>
      <c r="I7" s="436"/>
      <c r="J7" s="431">
        <v>49</v>
      </c>
      <c r="K7" s="436"/>
    </row>
    <row r="8" spans="1:11" x14ac:dyDescent="0.25">
      <c r="A8" s="111" t="s">
        <v>116</v>
      </c>
      <c r="B8" s="431">
        <v>36</v>
      </c>
      <c r="C8" s="437">
        <v>1</v>
      </c>
      <c r="D8" s="431">
        <v>62</v>
      </c>
      <c r="E8" s="443">
        <v>2</v>
      </c>
      <c r="F8" s="431">
        <v>93</v>
      </c>
      <c r="G8" s="443">
        <v>2</v>
      </c>
      <c r="H8" s="431">
        <v>172</v>
      </c>
      <c r="I8" s="437">
        <v>2</v>
      </c>
      <c r="J8" s="431">
        <v>188</v>
      </c>
      <c r="K8" s="437">
        <v>2</v>
      </c>
    </row>
    <row r="9" spans="1:11" x14ac:dyDescent="0.25">
      <c r="A9" s="111" t="s">
        <v>117</v>
      </c>
      <c r="B9" s="431">
        <v>78</v>
      </c>
      <c r="C9" s="437">
        <v>1</v>
      </c>
      <c r="D9" s="431">
        <v>151</v>
      </c>
      <c r="E9" s="443">
        <v>3</v>
      </c>
      <c r="F9" s="431">
        <v>278</v>
      </c>
      <c r="G9" s="443">
        <v>3</v>
      </c>
      <c r="H9" s="431">
        <v>365</v>
      </c>
      <c r="I9" s="437">
        <v>3</v>
      </c>
      <c r="J9" s="431">
        <v>309</v>
      </c>
      <c r="K9" s="437">
        <v>3</v>
      </c>
    </row>
    <row r="10" spans="1:11" x14ac:dyDescent="0.25">
      <c r="A10" s="211" t="s">
        <v>228</v>
      </c>
      <c r="B10" s="431">
        <v>23</v>
      </c>
      <c r="C10" s="441"/>
      <c r="D10" s="431">
        <v>17</v>
      </c>
      <c r="E10" s="441"/>
      <c r="F10" s="431">
        <v>26</v>
      </c>
      <c r="G10" s="441"/>
      <c r="H10" s="431">
        <v>24</v>
      </c>
      <c r="I10" s="436"/>
      <c r="J10" s="431">
        <v>19</v>
      </c>
      <c r="K10" s="436"/>
    </row>
    <row r="11" spans="1:11" x14ac:dyDescent="0.25">
      <c r="A11" s="111" t="s">
        <v>377</v>
      </c>
      <c r="B11" s="431">
        <v>422</v>
      </c>
      <c r="C11" s="441"/>
      <c r="D11" s="431">
        <v>366</v>
      </c>
      <c r="E11" s="441"/>
      <c r="F11" s="431">
        <v>385</v>
      </c>
      <c r="G11" s="441"/>
      <c r="H11" s="431">
        <v>345</v>
      </c>
      <c r="I11" s="436"/>
      <c r="J11" s="431">
        <v>342</v>
      </c>
      <c r="K11" s="436"/>
    </row>
    <row r="12" spans="1:11" x14ac:dyDescent="0.25">
      <c r="A12" s="111" t="s">
        <v>267</v>
      </c>
      <c r="B12" s="431" t="s">
        <v>18</v>
      </c>
      <c r="C12" s="441"/>
      <c r="D12" s="431">
        <v>56</v>
      </c>
      <c r="E12" s="441"/>
      <c r="F12" s="431">
        <v>46</v>
      </c>
      <c r="G12" s="441"/>
      <c r="H12" s="431">
        <v>57</v>
      </c>
      <c r="I12" s="436"/>
      <c r="J12" s="431">
        <v>53</v>
      </c>
      <c r="K12" s="436"/>
    </row>
    <row r="13" spans="1:11" x14ac:dyDescent="0.25">
      <c r="A13" s="265" t="s">
        <v>543</v>
      </c>
      <c r="B13" s="433" t="s">
        <v>18</v>
      </c>
      <c r="C13" s="442"/>
      <c r="D13" s="433" t="s">
        <v>18</v>
      </c>
      <c r="E13" s="442"/>
      <c r="F13" s="433" t="s">
        <v>18</v>
      </c>
      <c r="G13" s="442"/>
      <c r="H13" s="433">
        <v>2</v>
      </c>
      <c r="I13" s="438"/>
      <c r="J13" s="433">
        <v>16</v>
      </c>
      <c r="K13" s="438"/>
    </row>
    <row r="14" spans="1:11" ht="8.1" customHeight="1" x14ac:dyDescent="0.45">
      <c r="A14" s="210"/>
      <c r="B14" s="29"/>
      <c r="C14" s="29"/>
      <c r="D14" s="29"/>
      <c r="E14" s="29"/>
      <c r="F14" s="29"/>
      <c r="G14" s="29"/>
      <c r="H14" s="29"/>
    </row>
    <row r="15" spans="1:11" x14ac:dyDescent="0.25">
      <c r="A15" s="29" t="s">
        <v>118</v>
      </c>
      <c r="B15" s="29"/>
      <c r="C15" s="29"/>
      <c r="D15" s="29"/>
      <c r="E15" s="29"/>
      <c r="F15" s="29"/>
      <c r="G15" s="29"/>
      <c r="H15" s="29"/>
    </row>
    <row r="16" spans="1:11" ht="9" customHeight="1" x14ac:dyDescent="0.25">
      <c r="A16" s="744" t="s">
        <v>441</v>
      </c>
      <c r="B16" s="744"/>
      <c r="C16" s="744"/>
      <c r="D16" s="744"/>
      <c r="E16" s="744"/>
      <c r="F16" s="744"/>
      <c r="G16" s="744"/>
      <c r="H16" s="744"/>
      <c r="I16" s="744"/>
    </row>
    <row r="17" spans="1:9" x14ac:dyDescent="0.25">
      <c r="A17" s="744"/>
      <c r="B17" s="744"/>
      <c r="C17" s="744"/>
      <c r="D17" s="744"/>
      <c r="E17" s="744"/>
      <c r="F17" s="744"/>
      <c r="G17" s="744"/>
      <c r="H17" s="744"/>
      <c r="I17" s="744"/>
    </row>
    <row r="18" spans="1:9" ht="24" customHeight="1" x14ac:dyDescent="0.25">
      <c r="A18" s="744" t="s">
        <v>442</v>
      </c>
      <c r="B18" s="744"/>
      <c r="C18" s="744"/>
      <c r="D18" s="744"/>
      <c r="E18" s="744"/>
      <c r="F18" s="744"/>
      <c r="G18" s="744"/>
      <c r="H18" s="744"/>
      <c r="I18" s="744"/>
    </row>
    <row r="19" spans="1:9" ht="24" customHeight="1" x14ac:dyDescent="0.25">
      <c r="A19" s="744" t="s">
        <v>443</v>
      </c>
      <c r="B19" s="744"/>
      <c r="C19" s="744"/>
      <c r="D19" s="744"/>
      <c r="E19" s="744"/>
      <c r="F19" s="744"/>
      <c r="G19" s="744"/>
      <c r="H19" s="744"/>
      <c r="I19" s="744"/>
    </row>
    <row r="20" spans="1:9" ht="12" customHeight="1" x14ac:dyDescent="0.25">
      <c r="A20" s="754" t="s">
        <v>444</v>
      </c>
      <c r="B20" s="754"/>
      <c r="C20" s="754"/>
      <c r="D20" s="754"/>
      <c r="E20" s="754"/>
      <c r="F20" s="754"/>
      <c r="G20" s="754"/>
      <c r="H20" s="754"/>
    </row>
    <row r="21" spans="1:9" x14ac:dyDescent="0.25">
      <c r="A21" s="112"/>
      <c r="B21" s="112"/>
      <c r="C21" s="112"/>
      <c r="D21" s="112"/>
      <c r="E21" s="112"/>
      <c r="F21" s="112"/>
      <c r="G21" s="112"/>
      <c r="H21" s="112"/>
    </row>
    <row r="22" spans="1:9" x14ac:dyDescent="0.25">
      <c r="A22" s="752" t="s">
        <v>375</v>
      </c>
      <c r="B22" s="752"/>
      <c r="C22" s="752"/>
      <c r="D22" s="752"/>
      <c r="E22" s="752"/>
      <c r="F22" s="752"/>
      <c r="G22" s="752"/>
      <c r="H22" s="752"/>
      <c r="I22" s="752"/>
    </row>
    <row r="23" spans="1:9" ht="15" customHeight="1" x14ac:dyDescent="0.25">
      <c r="A23" s="750" t="s">
        <v>458</v>
      </c>
      <c r="B23" s="750"/>
      <c r="C23" s="750"/>
      <c r="D23" s="750"/>
      <c r="E23" s="750"/>
      <c r="F23" s="750"/>
      <c r="G23" s="750"/>
      <c r="H23" s="750"/>
      <c r="I23" s="750"/>
    </row>
    <row r="24" spans="1:9" x14ac:dyDescent="0.25">
      <c r="A24" s="752" t="s">
        <v>376</v>
      </c>
      <c r="B24" s="752"/>
      <c r="C24" s="752"/>
      <c r="D24" s="752"/>
      <c r="E24" s="752"/>
      <c r="F24" s="752"/>
      <c r="G24" s="752"/>
      <c r="H24" s="752"/>
      <c r="I24" s="752"/>
    </row>
    <row r="25" spans="1:9" ht="24" customHeight="1" x14ac:dyDescent="0.25">
      <c r="A25" s="750" t="s">
        <v>440</v>
      </c>
      <c r="B25" s="750"/>
      <c r="C25" s="750"/>
      <c r="D25" s="750"/>
      <c r="E25" s="750"/>
      <c r="F25" s="750"/>
      <c r="G25" s="750"/>
      <c r="H25" s="750"/>
      <c r="I25" s="750"/>
    </row>
    <row r="26" spans="1:9" x14ac:dyDescent="0.25">
      <c r="A26" s="29"/>
      <c r="B26" s="29"/>
      <c r="C26" s="29"/>
      <c r="D26" s="29"/>
      <c r="E26" s="29"/>
      <c r="F26" s="29"/>
      <c r="G26" s="29"/>
      <c r="H26" s="29"/>
    </row>
  </sheetData>
  <mergeCells count="11">
    <mergeCell ref="J3:K3"/>
    <mergeCell ref="A20:H20"/>
    <mergeCell ref="H3:I3"/>
    <mergeCell ref="A1:I1"/>
    <mergeCell ref="A22:I22"/>
    <mergeCell ref="A23:I23"/>
    <mergeCell ref="A24:I24"/>
    <mergeCell ref="A25:I25"/>
    <mergeCell ref="A16:I17"/>
    <mergeCell ref="A18:I18"/>
    <mergeCell ref="A19:I19"/>
  </mergeCells>
  <pageMargins left="0.22" right="0.25" top="0.74803149606299213" bottom="0.74803149606299213" header="0.31496062992125984" footer="0.31496062992125984"/>
  <pageSetup paperSize="9" scale="90"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0000"/>
  </sheetPr>
  <dimension ref="A1:I12"/>
  <sheetViews>
    <sheetView topLeftCell="A10" workbookViewId="0"/>
  </sheetViews>
  <sheetFormatPr defaultRowHeight="15" x14ac:dyDescent="0.25"/>
  <cols>
    <col min="1" max="1" width="20.5703125" bestFit="1" customWidth="1"/>
    <col min="2" max="2" width="9.5703125" bestFit="1" customWidth="1"/>
  </cols>
  <sheetData>
    <row r="1" spans="1:9" x14ac:dyDescent="0.25">
      <c r="A1">
        <v>2021</v>
      </c>
    </row>
    <row r="2" spans="1:9" x14ac:dyDescent="0.25">
      <c r="A2" t="s">
        <v>14</v>
      </c>
      <c r="B2" t="s">
        <v>754</v>
      </c>
      <c r="C2" t="s">
        <v>199</v>
      </c>
      <c r="E2" t="s">
        <v>775</v>
      </c>
    </row>
    <row r="3" spans="1:9" x14ac:dyDescent="0.25">
      <c r="A3" t="s">
        <v>12</v>
      </c>
      <c r="B3" s="657">
        <v>29.726659976294282</v>
      </c>
      <c r="C3" s="657">
        <v>32.731522142560536</v>
      </c>
      <c r="E3" s="516">
        <f>C3-B3</f>
        <v>3.0048621662662534</v>
      </c>
      <c r="H3" s="516"/>
      <c r="I3" s="516"/>
    </row>
    <row r="4" spans="1:9" x14ac:dyDescent="0.25">
      <c r="A4" t="s">
        <v>4</v>
      </c>
      <c r="B4" s="657">
        <v>6.8598432129452229</v>
      </c>
      <c r="C4" s="657">
        <v>3.3584077788353062</v>
      </c>
      <c r="E4" s="516">
        <f t="shared" ref="E4:E10" si="0">C4-B4</f>
        <v>-3.5014354341099168</v>
      </c>
      <c r="H4" s="516"/>
      <c r="I4" s="516"/>
    </row>
    <row r="5" spans="1:9" x14ac:dyDescent="0.25">
      <c r="A5" t="s">
        <v>6</v>
      </c>
      <c r="B5" s="657">
        <v>39.755473627853249</v>
      </c>
      <c r="C5" s="657">
        <v>36.763889858630101</v>
      </c>
      <c r="E5" s="516">
        <f t="shared" si="0"/>
        <v>-2.9915837692231477</v>
      </c>
      <c r="H5" s="516"/>
      <c r="I5" s="516"/>
    </row>
    <row r="6" spans="1:9" x14ac:dyDescent="0.25">
      <c r="A6" t="s">
        <v>7</v>
      </c>
      <c r="B6" s="657">
        <v>5.5766939420705635</v>
      </c>
      <c r="C6" s="657">
        <v>6.2710612480385715</v>
      </c>
      <c r="E6" s="516">
        <f t="shared" si="0"/>
        <v>0.694367305968008</v>
      </c>
      <c r="H6" s="516"/>
      <c r="I6" s="516"/>
    </row>
    <row r="7" spans="1:9" x14ac:dyDescent="0.25">
      <c r="A7" t="s">
        <v>13</v>
      </c>
      <c r="B7" s="657">
        <v>8.2738545164272459</v>
      </c>
      <c r="C7" s="657">
        <v>5.2152886746067031</v>
      </c>
      <c r="E7" s="516">
        <f t="shared" si="0"/>
        <v>-3.0585658418205428</v>
      </c>
      <c r="H7" s="516"/>
      <c r="I7" s="516"/>
    </row>
    <row r="8" spans="1:9" x14ac:dyDescent="0.25">
      <c r="A8" t="s">
        <v>9</v>
      </c>
      <c r="B8" s="657">
        <v>5.9369310800397095</v>
      </c>
      <c r="C8" s="657">
        <v>13.431793710932189</v>
      </c>
      <c r="E8" s="516">
        <f t="shared" si="0"/>
        <v>7.4948626308924791</v>
      </c>
      <c r="H8" s="516"/>
      <c r="I8" s="516"/>
    </row>
    <row r="9" spans="1:9" x14ac:dyDescent="0.25">
      <c r="A9" t="s">
        <v>10</v>
      </c>
      <c r="B9" s="657">
        <v>1.2746783825862311</v>
      </c>
      <c r="C9" s="657">
        <v>0.75737809740448248</v>
      </c>
      <c r="E9" s="516">
        <f t="shared" si="0"/>
        <v>-0.51730028518174864</v>
      </c>
      <c r="H9" s="516"/>
      <c r="I9" s="516"/>
    </row>
    <row r="10" spans="1:9" x14ac:dyDescent="0.25">
      <c r="A10" t="s">
        <v>49</v>
      </c>
      <c r="B10" s="657">
        <v>2.5958647851276946</v>
      </c>
      <c r="C10" s="657">
        <v>1.4706584889921102</v>
      </c>
      <c r="E10" s="516">
        <f t="shared" si="0"/>
        <v>-1.1252062961355844</v>
      </c>
      <c r="H10" s="516"/>
      <c r="I10" s="516"/>
    </row>
    <row r="11" spans="1:9" x14ac:dyDescent="0.25">
      <c r="B11" s="516"/>
      <c r="C11" s="516"/>
    </row>
    <row r="12" spans="1:9" x14ac:dyDescent="0.25">
      <c r="A12" s="575" t="s">
        <v>1</v>
      </c>
      <c r="B12" s="593">
        <f>SUM(B3:B10)</f>
        <v>99.999999523344201</v>
      </c>
      <c r="C12" s="593">
        <f>SUM(C3:C10)</f>
        <v>100</v>
      </c>
    </row>
  </sheetData>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60">
    <tabColor rgb="FFFF0000"/>
  </sheetPr>
  <dimension ref="A2:P83"/>
  <sheetViews>
    <sheetView workbookViewId="0"/>
  </sheetViews>
  <sheetFormatPr defaultRowHeight="11.25" x14ac:dyDescent="0.2"/>
  <cols>
    <col min="1" max="1" width="44.5703125" style="29" customWidth="1"/>
    <col min="2" max="6" width="11.7109375" style="29" customWidth="1"/>
    <col min="7" max="7" width="11.7109375" style="29" hidden="1" customWidth="1"/>
    <col min="8" max="10" width="11.28515625" style="29" hidden="1" customWidth="1"/>
    <col min="11" max="11" width="16.28515625" style="29" hidden="1" customWidth="1"/>
    <col min="12" max="12" width="11.42578125" style="29" hidden="1" customWidth="1"/>
    <col min="13" max="13" width="9.140625" style="29"/>
    <col min="14" max="14" width="25.42578125" style="29" customWidth="1"/>
    <col min="15" max="257" width="9.140625" style="29"/>
    <col min="258" max="258" width="30.28515625" style="29" customWidth="1"/>
    <col min="259" max="263" width="11.7109375" style="29" customWidth="1"/>
    <col min="264" max="267" width="11.28515625" style="29" bestFit="1" customWidth="1"/>
    <col min="268" max="513" width="9.140625" style="29"/>
    <col min="514" max="514" width="30.28515625" style="29" customWidth="1"/>
    <col min="515" max="519" width="11.7109375" style="29" customWidth="1"/>
    <col min="520" max="523" width="11.28515625" style="29" bestFit="1" customWidth="1"/>
    <col min="524" max="769" width="9.140625" style="29"/>
    <col min="770" max="770" width="30.28515625" style="29" customWidth="1"/>
    <col min="771" max="775" width="11.7109375" style="29" customWidth="1"/>
    <col min="776" max="779" width="11.28515625" style="29" bestFit="1" customWidth="1"/>
    <col min="780" max="1025" width="9.140625" style="29"/>
    <col min="1026" max="1026" width="30.28515625" style="29" customWidth="1"/>
    <col min="1027" max="1031" width="11.7109375" style="29" customWidth="1"/>
    <col min="1032" max="1035" width="11.28515625" style="29" bestFit="1" customWidth="1"/>
    <col min="1036" max="1281" width="9.140625" style="29"/>
    <col min="1282" max="1282" width="30.28515625" style="29" customWidth="1"/>
    <col min="1283" max="1287" width="11.7109375" style="29" customWidth="1"/>
    <col min="1288" max="1291" width="11.28515625" style="29" bestFit="1" customWidth="1"/>
    <col min="1292" max="1537" width="9.140625" style="29"/>
    <col min="1538" max="1538" width="30.28515625" style="29" customWidth="1"/>
    <col min="1539" max="1543" width="11.7109375" style="29" customWidth="1"/>
    <col min="1544" max="1547" width="11.28515625" style="29" bestFit="1" customWidth="1"/>
    <col min="1548" max="1793" width="9.140625" style="29"/>
    <col min="1794" max="1794" width="30.28515625" style="29" customWidth="1"/>
    <col min="1795" max="1799" width="11.7109375" style="29" customWidth="1"/>
    <col min="1800" max="1803" width="11.28515625" style="29" bestFit="1" customWidth="1"/>
    <col min="1804" max="2049" width="9.140625" style="29"/>
    <col min="2050" max="2050" width="30.28515625" style="29" customWidth="1"/>
    <col min="2051" max="2055" width="11.7109375" style="29" customWidth="1"/>
    <col min="2056" max="2059" width="11.28515625" style="29" bestFit="1" customWidth="1"/>
    <col min="2060" max="2305" width="9.140625" style="29"/>
    <col min="2306" max="2306" width="30.28515625" style="29" customWidth="1"/>
    <col min="2307" max="2311" width="11.7109375" style="29" customWidth="1"/>
    <col min="2312" max="2315" width="11.28515625" style="29" bestFit="1" customWidth="1"/>
    <col min="2316" max="2561" width="9.140625" style="29"/>
    <col min="2562" max="2562" width="30.28515625" style="29" customWidth="1"/>
    <col min="2563" max="2567" width="11.7109375" style="29" customWidth="1"/>
    <col min="2568" max="2571" width="11.28515625" style="29" bestFit="1" customWidth="1"/>
    <col min="2572" max="2817" width="9.140625" style="29"/>
    <col min="2818" max="2818" width="30.28515625" style="29" customWidth="1"/>
    <col min="2819" max="2823" width="11.7109375" style="29" customWidth="1"/>
    <col min="2824" max="2827" width="11.28515625" style="29" bestFit="1" customWidth="1"/>
    <col min="2828" max="3073" width="9.140625" style="29"/>
    <col min="3074" max="3074" width="30.28515625" style="29" customWidth="1"/>
    <col min="3075" max="3079" width="11.7109375" style="29" customWidth="1"/>
    <col min="3080" max="3083" width="11.28515625" style="29" bestFit="1" customWidth="1"/>
    <col min="3084" max="3329" width="9.140625" style="29"/>
    <col min="3330" max="3330" width="30.28515625" style="29" customWidth="1"/>
    <col min="3331" max="3335" width="11.7109375" style="29" customWidth="1"/>
    <col min="3336" max="3339" width="11.28515625" style="29" bestFit="1" customWidth="1"/>
    <col min="3340" max="3585" width="9.140625" style="29"/>
    <col min="3586" max="3586" width="30.28515625" style="29" customWidth="1"/>
    <col min="3587" max="3591" width="11.7109375" style="29" customWidth="1"/>
    <col min="3592" max="3595" width="11.28515625" style="29" bestFit="1" customWidth="1"/>
    <col min="3596" max="3841" width="9.140625" style="29"/>
    <col min="3842" max="3842" width="30.28515625" style="29" customWidth="1"/>
    <col min="3843" max="3847" width="11.7109375" style="29" customWidth="1"/>
    <col min="3848" max="3851" width="11.28515625" style="29" bestFit="1" customWidth="1"/>
    <col min="3852" max="4097" width="9.140625" style="29"/>
    <col min="4098" max="4098" width="30.28515625" style="29" customWidth="1"/>
    <col min="4099" max="4103" width="11.7109375" style="29" customWidth="1"/>
    <col min="4104" max="4107" width="11.28515625" style="29" bestFit="1" customWidth="1"/>
    <col min="4108" max="4353" width="9.140625" style="29"/>
    <col min="4354" max="4354" width="30.28515625" style="29" customWidth="1"/>
    <col min="4355" max="4359" width="11.7109375" style="29" customWidth="1"/>
    <col min="4360" max="4363" width="11.28515625" style="29" bestFit="1" customWidth="1"/>
    <col min="4364" max="4609" width="9.140625" style="29"/>
    <col min="4610" max="4610" width="30.28515625" style="29" customWidth="1"/>
    <col min="4611" max="4615" width="11.7109375" style="29" customWidth="1"/>
    <col min="4616" max="4619" width="11.28515625" style="29" bestFit="1" customWidth="1"/>
    <col min="4620" max="4865" width="9.140625" style="29"/>
    <col min="4866" max="4866" width="30.28515625" style="29" customWidth="1"/>
    <col min="4867" max="4871" width="11.7109375" style="29" customWidth="1"/>
    <col min="4872" max="4875" width="11.28515625" style="29" bestFit="1" customWidth="1"/>
    <col min="4876" max="5121" width="9.140625" style="29"/>
    <col min="5122" max="5122" width="30.28515625" style="29" customWidth="1"/>
    <col min="5123" max="5127" width="11.7109375" style="29" customWidth="1"/>
    <col min="5128" max="5131" width="11.28515625" style="29" bestFit="1" customWidth="1"/>
    <col min="5132" max="5377" width="9.140625" style="29"/>
    <col min="5378" max="5378" width="30.28515625" style="29" customWidth="1"/>
    <col min="5379" max="5383" width="11.7109375" style="29" customWidth="1"/>
    <col min="5384" max="5387" width="11.28515625" style="29" bestFit="1" customWidth="1"/>
    <col min="5388" max="5633" width="9.140625" style="29"/>
    <col min="5634" max="5634" width="30.28515625" style="29" customWidth="1"/>
    <col min="5635" max="5639" width="11.7109375" style="29" customWidth="1"/>
    <col min="5640" max="5643" width="11.28515625" style="29" bestFit="1" customWidth="1"/>
    <col min="5644" max="5889" width="9.140625" style="29"/>
    <col min="5890" max="5890" width="30.28515625" style="29" customWidth="1"/>
    <col min="5891" max="5895" width="11.7109375" style="29" customWidth="1"/>
    <col min="5896" max="5899" width="11.28515625" style="29" bestFit="1" customWidth="1"/>
    <col min="5900" max="6145" width="9.140625" style="29"/>
    <col min="6146" max="6146" width="30.28515625" style="29" customWidth="1"/>
    <col min="6147" max="6151" width="11.7109375" style="29" customWidth="1"/>
    <col min="6152" max="6155" width="11.28515625" style="29" bestFit="1" customWidth="1"/>
    <col min="6156" max="6401" width="9.140625" style="29"/>
    <col min="6402" max="6402" width="30.28515625" style="29" customWidth="1"/>
    <col min="6403" max="6407" width="11.7109375" style="29" customWidth="1"/>
    <col min="6408" max="6411" width="11.28515625" style="29" bestFit="1" customWidth="1"/>
    <col min="6412" max="6657" width="9.140625" style="29"/>
    <col min="6658" max="6658" width="30.28515625" style="29" customWidth="1"/>
    <col min="6659" max="6663" width="11.7109375" style="29" customWidth="1"/>
    <col min="6664" max="6667" width="11.28515625" style="29" bestFit="1" customWidth="1"/>
    <col min="6668" max="6913" width="9.140625" style="29"/>
    <col min="6914" max="6914" width="30.28515625" style="29" customWidth="1"/>
    <col min="6915" max="6919" width="11.7109375" style="29" customWidth="1"/>
    <col min="6920" max="6923" width="11.28515625" style="29" bestFit="1" customWidth="1"/>
    <col min="6924" max="7169" width="9.140625" style="29"/>
    <col min="7170" max="7170" width="30.28515625" style="29" customWidth="1"/>
    <col min="7171" max="7175" width="11.7109375" style="29" customWidth="1"/>
    <col min="7176" max="7179" width="11.28515625" style="29" bestFit="1" customWidth="1"/>
    <col min="7180" max="7425" width="9.140625" style="29"/>
    <col min="7426" max="7426" width="30.28515625" style="29" customWidth="1"/>
    <col min="7427" max="7431" width="11.7109375" style="29" customWidth="1"/>
    <col min="7432" max="7435" width="11.28515625" style="29" bestFit="1" customWidth="1"/>
    <col min="7436" max="7681" width="9.140625" style="29"/>
    <col min="7682" max="7682" width="30.28515625" style="29" customWidth="1"/>
    <col min="7683" max="7687" width="11.7109375" style="29" customWidth="1"/>
    <col min="7688" max="7691" width="11.28515625" style="29" bestFit="1" customWidth="1"/>
    <col min="7692" max="7937" width="9.140625" style="29"/>
    <col min="7938" max="7938" width="30.28515625" style="29" customWidth="1"/>
    <col min="7939" max="7943" width="11.7109375" style="29" customWidth="1"/>
    <col min="7944" max="7947" width="11.28515625" style="29" bestFit="1" customWidth="1"/>
    <col min="7948" max="8193" width="9.140625" style="29"/>
    <col min="8194" max="8194" width="30.28515625" style="29" customWidth="1"/>
    <col min="8195" max="8199" width="11.7109375" style="29" customWidth="1"/>
    <col min="8200" max="8203" width="11.28515625" style="29" bestFit="1" customWidth="1"/>
    <col min="8204" max="8449" width="9.140625" style="29"/>
    <col min="8450" max="8450" width="30.28515625" style="29" customWidth="1"/>
    <col min="8451" max="8455" width="11.7109375" style="29" customWidth="1"/>
    <col min="8456" max="8459" width="11.28515625" style="29" bestFit="1" customWidth="1"/>
    <col min="8460" max="8705" width="9.140625" style="29"/>
    <col min="8706" max="8706" width="30.28515625" style="29" customWidth="1"/>
    <col min="8707" max="8711" width="11.7109375" style="29" customWidth="1"/>
    <col min="8712" max="8715" width="11.28515625" style="29" bestFit="1" customWidth="1"/>
    <col min="8716" max="8961" width="9.140625" style="29"/>
    <col min="8962" max="8962" width="30.28515625" style="29" customWidth="1"/>
    <col min="8963" max="8967" width="11.7109375" style="29" customWidth="1"/>
    <col min="8968" max="8971" width="11.28515625" style="29" bestFit="1" customWidth="1"/>
    <col min="8972" max="9217" width="9.140625" style="29"/>
    <col min="9218" max="9218" width="30.28515625" style="29" customWidth="1"/>
    <col min="9219" max="9223" width="11.7109375" style="29" customWidth="1"/>
    <col min="9224" max="9227" width="11.28515625" style="29" bestFit="1" customWidth="1"/>
    <col min="9228" max="9473" width="9.140625" style="29"/>
    <col min="9474" max="9474" width="30.28515625" style="29" customWidth="1"/>
    <col min="9475" max="9479" width="11.7109375" style="29" customWidth="1"/>
    <col min="9480" max="9483" width="11.28515625" style="29" bestFit="1" customWidth="1"/>
    <col min="9484" max="9729" width="9.140625" style="29"/>
    <col min="9730" max="9730" width="30.28515625" style="29" customWidth="1"/>
    <col min="9731" max="9735" width="11.7109375" style="29" customWidth="1"/>
    <col min="9736" max="9739" width="11.28515625" style="29" bestFit="1" customWidth="1"/>
    <col min="9740" max="9985" width="9.140625" style="29"/>
    <col min="9986" max="9986" width="30.28515625" style="29" customWidth="1"/>
    <col min="9987" max="9991" width="11.7109375" style="29" customWidth="1"/>
    <col min="9992" max="9995" width="11.28515625" style="29" bestFit="1" customWidth="1"/>
    <col min="9996" max="10241" width="9.140625" style="29"/>
    <col min="10242" max="10242" width="30.28515625" style="29" customWidth="1"/>
    <col min="10243" max="10247" width="11.7109375" style="29" customWidth="1"/>
    <col min="10248" max="10251" width="11.28515625" style="29" bestFit="1" customWidth="1"/>
    <col min="10252" max="10497" width="9.140625" style="29"/>
    <col min="10498" max="10498" width="30.28515625" style="29" customWidth="1"/>
    <col min="10499" max="10503" width="11.7109375" style="29" customWidth="1"/>
    <col min="10504" max="10507" width="11.28515625" style="29" bestFit="1" customWidth="1"/>
    <col min="10508" max="10753" width="9.140625" style="29"/>
    <col min="10754" max="10754" width="30.28515625" style="29" customWidth="1"/>
    <col min="10755" max="10759" width="11.7109375" style="29" customWidth="1"/>
    <col min="10760" max="10763" width="11.28515625" style="29" bestFit="1" customWidth="1"/>
    <col min="10764" max="11009" width="9.140625" style="29"/>
    <col min="11010" max="11010" width="30.28515625" style="29" customWidth="1"/>
    <col min="11011" max="11015" width="11.7109375" style="29" customWidth="1"/>
    <col min="11016" max="11019" width="11.28515625" style="29" bestFit="1" customWidth="1"/>
    <col min="11020" max="11265" width="9.140625" style="29"/>
    <col min="11266" max="11266" width="30.28515625" style="29" customWidth="1"/>
    <col min="11267" max="11271" width="11.7109375" style="29" customWidth="1"/>
    <col min="11272" max="11275" width="11.28515625" style="29" bestFit="1" customWidth="1"/>
    <col min="11276" max="11521" width="9.140625" style="29"/>
    <col min="11522" max="11522" width="30.28515625" style="29" customWidth="1"/>
    <col min="11523" max="11527" width="11.7109375" style="29" customWidth="1"/>
    <col min="11528" max="11531" width="11.28515625" style="29" bestFit="1" customWidth="1"/>
    <col min="11532" max="11777" width="9.140625" style="29"/>
    <col min="11778" max="11778" width="30.28515625" style="29" customWidth="1"/>
    <col min="11779" max="11783" width="11.7109375" style="29" customWidth="1"/>
    <col min="11784" max="11787" width="11.28515625" style="29" bestFit="1" customWidth="1"/>
    <col min="11788" max="12033" width="9.140625" style="29"/>
    <col min="12034" max="12034" width="30.28515625" style="29" customWidth="1"/>
    <col min="12035" max="12039" width="11.7109375" style="29" customWidth="1"/>
    <col min="12040" max="12043" width="11.28515625" style="29" bestFit="1" customWidth="1"/>
    <col min="12044" max="12289" width="9.140625" style="29"/>
    <col min="12290" max="12290" width="30.28515625" style="29" customWidth="1"/>
    <col min="12291" max="12295" width="11.7109375" style="29" customWidth="1"/>
    <col min="12296" max="12299" width="11.28515625" style="29" bestFit="1" customWidth="1"/>
    <col min="12300" max="12545" width="9.140625" style="29"/>
    <col min="12546" max="12546" width="30.28515625" style="29" customWidth="1"/>
    <col min="12547" max="12551" width="11.7109375" style="29" customWidth="1"/>
    <col min="12552" max="12555" width="11.28515625" style="29" bestFit="1" customWidth="1"/>
    <col min="12556" max="12801" width="9.140625" style="29"/>
    <col min="12802" max="12802" width="30.28515625" style="29" customWidth="1"/>
    <col min="12803" max="12807" width="11.7109375" style="29" customWidth="1"/>
    <col min="12808" max="12811" width="11.28515625" style="29" bestFit="1" customWidth="1"/>
    <col min="12812" max="13057" width="9.140625" style="29"/>
    <col min="13058" max="13058" width="30.28515625" style="29" customWidth="1"/>
    <col min="13059" max="13063" width="11.7109375" style="29" customWidth="1"/>
    <col min="13064" max="13067" width="11.28515625" style="29" bestFit="1" customWidth="1"/>
    <col min="13068" max="13313" width="9.140625" style="29"/>
    <col min="13314" max="13314" width="30.28515625" style="29" customWidth="1"/>
    <col min="13315" max="13319" width="11.7109375" style="29" customWidth="1"/>
    <col min="13320" max="13323" width="11.28515625" style="29" bestFit="1" customWidth="1"/>
    <col min="13324" max="13569" width="9.140625" style="29"/>
    <col min="13570" max="13570" width="30.28515625" style="29" customWidth="1"/>
    <col min="13571" max="13575" width="11.7109375" style="29" customWidth="1"/>
    <col min="13576" max="13579" width="11.28515625" style="29" bestFit="1" customWidth="1"/>
    <col min="13580" max="13825" width="9.140625" style="29"/>
    <col min="13826" max="13826" width="30.28515625" style="29" customWidth="1"/>
    <col min="13827" max="13831" width="11.7109375" style="29" customWidth="1"/>
    <col min="13832" max="13835" width="11.28515625" style="29" bestFit="1" customWidth="1"/>
    <col min="13836" max="14081" width="9.140625" style="29"/>
    <col min="14082" max="14082" width="30.28515625" style="29" customWidth="1"/>
    <col min="14083" max="14087" width="11.7109375" style="29" customWidth="1"/>
    <col min="14088" max="14091" width="11.28515625" style="29" bestFit="1" customWidth="1"/>
    <col min="14092" max="14337" width="9.140625" style="29"/>
    <col min="14338" max="14338" width="30.28515625" style="29" customWidth="1"/>
    <col min="14339" max="14343" width="11.7109375" style="29" customWidth="1"/>
    <col min="14344" max="14347" width="11.28515625" style="29" bestFit="1" customWidth="1"/>
    <col min="14348" max="14593" width="9.140625" style="29"/>
    <col min="14594" max="14594" width="30.28515625" style="29" customWidth="1"/>
    <col min="14595" max="14599" width="11.7109375" style="29" customWidth="1"/>
    <col min="14600" max="14603" width="11.28515625" style="29" bestFit="1" customWidth="1"/>
    <col min="14604" max="14849" width="9.140625" style="29"/>
    <col min="14850" max="14850" width="30.28515625" style="29" customWidth="1"/>
    <col min="14851" max="14855" width="11.7109375" style="29" customWidth="1"/>
    <col min="14856" max="14859" width="11.28515625" style="29" bestFit="1" customWidth="1"/>
    <col min="14860" max="15105" width="9.140625" style="29"/>
    <col min="15106" max="15106" width="30.28515625" style="29" customWidth="1"/>
    <col min="15107" max="15111" width="11.7109375" style="29" customWidth="1"/>
    <col min="15112" max="15115" width="11.28515625" style="29" bestFit="1" customWidth="1"/>
    <col min="15116" max="15361" width="9.140625" style="29"/>
    <col min="15362" max="15362" width="30.28515625" style="29" customWidth="1"/>
    <col min="15363" max="15367" width="11.7109375" style="29" customWidth="1"/>
    <col min="15368" max="15371" width="11.28515625" style="29" bestFit="1" customWidth="1"/>
    <col min="15372" max="15617" width="9.140625" style="29"/>
    <col min="15618" max="15618" width="30.28515625" style="29" customWidth="1"/>
    <col min="15619" max="15623" width="11.7109375" style="29" customWidth="1"/>
    <col min="15624" max="15627" width="11.28515625" style="29" bestFit="1" customWidth="1"/>
    <col min="15628" max="15873" width="9.140625" style="29"/>
    <col min="15874" max="15874" width="30.28515625" style="29" customWidth="1"/>
    <col min="15875" max="15879" width="11.7109375" style="29" customWidth="1"/>
    <col min="15880" max="15883" width="11.28515625" style="29" bestFit="1" customWidth="1"/>
    <col min="15884" max="16129" width="9.140625" style="29"/>
    <col min="16130" max="16130" width="30.28515625" style="29" customWidth="1"/>
    <col min="16131" max="16135" width="11.7109375" style="29" customWidth="1"/>
    <col min="16136" max="16139" width="11.28515625" style="29" bestFit="1" customWidth="1"/>
    <col min="16140" max="16384" width="9.140625" style="29"/>
  </cols>
  <sheetData>
    <row r="2" spans="1:16" ht="12.75" x14ac:dyDescent="0.2">
      <c r="A2" s="49" t="s">
        <v>119</v>
      </c>
    </row>
    <row r="4" spans="1:16" ht="12" x14ac:dyDescent="0.2">
      <c r="A4" s="48" t="s">
        <v>563</v>
      </c>
    </row>
    <row r="6" spans="1:16" s="38" customFormat="1" ht="18" customHeight="1" x14ac:dyDescent="0.25">
      <c r="A6" s="47"/>
      <c r="B6" s="51">
        <v>2012</v>
      </c>
      <c r="C6" s="51">
        <v>2013</v>
      </c>
      <c r="D6" s="51">
        <v>2014</v>
      </c>
      <c r="E6" s="51">
        <v>2015</v>
      </c>
      <c r="F6" s="51">
        <v>2016</v>
      </c>
      <c r="G6" s="344"/>
      <c r="I6" s="38" t="s">
        <v>489</v>
      </c>
      <c r="N6" s="126" t="s">
        <v>565</v>
      </c>
      <c r="O6" s="126"/>
      <c r="P6" s="126"/>
    </row>
    <row r="7" spans="1:16" s="38" customFormat="1" ht="15" customHeight="1" x14ac:dyDescent="0.25">
      <c r="A7" s="89" t="s">
        <v>91</v>
      </c>
      <c r="B7" s="90">
        <v>7161975</v>
      </c>
      <c r="C7" s="90">
        <v>10921390.119999999</v>
      </c>
      <c r="D7" s="90">
        <v>9938495.8099999987</v>
      </c>
      <c r="E7" s="90">
        <v>10022852.18</v>
      </c>
      <c r="F7" s="90">
        <v>12125201.050000001</v>
      </c>
      <c r="G7" s="345"/>
      <c r="I7" s="230"/>
      <c r="J7" s="230"/>
      <c r="K7" s="230"/>
      <c r="L7" s="230"/>
      <c r="M7" s="230"/>
      <c r="N7" s="126"/>
      <c r="O7" s="126">
        <v>2016</v>
      </c>
      <c r="P7" s="126">
        <v>2017</v>
      </c>
    </row>
    <row r="8" spans="1:16" s="38" customFormat="1" ht="15" customHeight="1" x14ac:dyDescent="0.25">
      <c r="A8" s="111" t="s">
        <v>412</v>
      </c>
      <c r="B8" s="88">
        <v>626</v>
      </c>
      <c r="C8" s="88">
        <v>953</v>
      </c>
      <c r="D8" s="88">
        <v>1185</v>
      </c>
      <c r="E8" s="88" t="s">
        <v>18</v>
      </c>
      <c r="F8" s="519"/>
      <c r="G8" s="352"/>
      <c r="H8" s="126"/>
      <c r="I8" s="230"/>
      <c r="J8" s="230"/>
      <c r="K8" s="230"/>
      <c r="L8" s="230"/>
      <c r="N8" s="126" t="s">
        <v>564</v>
      </c>
      <c r="O8" s="126">
        <v>399</v>
      </c>
      <c r="P8" s="126">
        <v>365</v>
      </c>
    </row>
    <row r="9" spans="1:16" s="38" customFormat="1" ht="15" customHeight="1" x14ac:dyDescent="0.25">
      <c r="A9" s="111" t="s">
        <v>413</v>
      </c>
      <c r="B9" s="88">
        <v>799</v>
      </c>
      <c r="C9" s="88">
        <v>17</v>
      </c>
      <c r="D9" s="88" t="s">
        <v>18</v>
      </c>
      <c r="E9" s="88" t="s">
        <v>18</v>
      </c>
      <c r="F9" s="519"/>
      <c r="G9" s="352"/>
      <c r="I9" s="230"/>
      <c r="J9" s="230"/>
      <c r="K9" s="230"/>
      <c r="N9" s="126" t="s">
        <v>566</v>
      </c>
      <c r="O9" s="126">
        <v>111</v>
      </c>
      <c r="P9" s="126">
        <v>127</v>
      </c>
    </row>
    <row r="10" spans="1:16" s="38" customFormat="1" ht="15" customHeight="1" x14ac:dyDescent="0.25">
      <c r="A10" s="111" t="s">
        <v>414</v>
      </c>
      <c r="B10" s="88" t="s">
        <v>18</v>
      </c>
      <c r="C10" s="88" t="s">
        <v>18</v>
      </c>
      <c r="D10" s="88">
        <v>348</v>
      </c>
      <c r="E10" s="88" t="s">
        <v>18</v>
      </c>
      <c r="F10" s="519"/>
      <c r="G10" s="352"/>
      <c r="L10" s="230"/>
      <c r="N10" s="126" t="s">
        <v>567</v>
      </c>
      <c r="O10" s="126">
        <v>23</v>
      </c>
      <c r="P10" s="126">
        <v>7</v>
      </c>
    </row>
    <row r="11" spans="1:16" s="38" customFormat="1" ht="15" customHeight="1" x14ac:dyDescent="0.25">
      <c r="A11" s="111" t="s">
        <v>473</v>
      </c>
      <c r="B11" s="88" t="s">
        <v>18</v>
      </c>
      <c r="C11" s="88" t="s">
        <v>18</v>
      </c>
      <c r="D11" s="88" t="s">
        <v>18</v>
      </c>
      <c r="E11" s="88">
        <v>582</v>
      </c>
      <c r="F11" s="519"/>
      <c r="G11" s="352"/>
      <c r="M11" s="230"/>
      <c r="N11" s="126" t="s">
        <v>568</v>
      </c>
      <c r="O11" s="126">
        <v>40</v>
      </c>
      <c r="P11" s="126">
        <v>51</v>
      </c>
    </row>
    <row r="12" spans="1:16" s="38" customFormat="1" ht="15" customHeight="1" x14ac:dyDescent="0.25">
      <c r="A12" s="111" t="s">
        <v>415</v>
      </c>
      <c r="B12" s="88" t="s">
        <v>18</v>
      </c>
      <c r="C12" s="88">
        <v>521</v>
      </c>
      <c r="D12" s="88" t="s">
        <v>18</v>
      </c>
      <c r="E12" s="88" t="s">
        <v>18</v>
      </c>
      <c r="F12" s="519"/>
      <c r="G12" s="352"/>
      <c r="K12" s="230"/>
      <c r="N12" s="126" t="s">
        <v>569</v>
      </c>
      <c r="O12" s="126">
        <v>31</v>
      </c>
      <c r="P12" s="126">
        <v>27</v>
      </c>
    </row>
    <row r="13" spans="1:16" s="38" customFormat="1" ht="15" customHeight="1" x14ac:dyDescent="0.25">
      <c r="A13" s="111" t="s">
        <v>475</v>
      </c>
      <c r="B13" s="88" t="s">
        <v>18</v>
      </c>
      <c r="C13" s="88" t="s">
        <v>18</v>
      </c>
      <c r="D13" s="88" t="s">
        <v>18</v>
      </c>
      <c r="E13" s="88">
        <v>314</v>
      </c>
      <c r="F13" s="519"/>
      <c r="G13" s="352"/>
      <c r="M13" s="230"/>
      <c r="N13" s="126" t="s">
        <v>570</v>
      </c>
      <c r="O13" s="126">
        <v>20</v>
      </c>
      <c r="P13" s="126">
        <v>31</v>
      </c>
    </row>
    <row r="14" spans="1:16" s="38" customFormat="1" ht="15" customHeight="1" x14ac:dyDescent="0.25">
      <c r="A14" s="111" t="s">
        <v>476</v>
      </c>
      <c r="B14" s="88" t="s">
        <v>18</v>
      </c>
      <c r="C14" s="88" t="s">
        <v>18</v>
      </c>
      <c r="D14" s="88" t="s">
        <v>18</v>
      </c>
      <c r="E14" s="88">
        <v>214</v>
      </c>
      <c r="F14" s="519"/>
      <c r="G14" s="352"/>
      <c r="M14" s="230"/>
      <c r="N14" s="126" t="s">
        <v>578</v>
      </c>
      <c r="O14" s="533" t="s">
        <v>18</v>
      </c>
      <c r="P14" s="126">
        <v>18</v>
      </c>
    </row>
    <row r="15" spans="1:16" s="38" customFormat="1" ht="15" customHeight="1" x14ac:dyDescent="0.25">
      <c r="A15" s="111" t="s">
        <v>474</v>
      </c>
      <c r="B15" s="88" t="s">
        <v>18</v>
      </c>
      <c r="C15" s="88" t="s">
        <v>18</v>
      </c>
      <c r="D15" s="88" t="s">
        <v>18</v>
      </c>
      <c r="E15" s="88">
        <v>65</v>
      </c>
      <c r="F15" s="519"/>
      <c r="G15" s="352"/>
      <c r="M15" s="230"/>
      <c r="N15" s="126" t="s">
        <v>579</v>
      </c>
      <c r="O15" s="533" t="s">
        <v>18</v>
      </c>
      <c r="P15" s="126">
        <v>553</v>
      </c>
    </row>
    <row r="16" spans="1:16" s="38" customFormat="1" ht="15" customHeight="1" x14ac:dyDescent="0.25">
      <c r="A16" s="111" t="s">
        <v>416</v>
      </c>
      <c r="B16" s="88">
        <v>741</v>
      </c>
      <c r="C16" s="88" t="s">
        <v>18</v>
      </c>
      <c r="D16" s="88" t="s">
        <v>18</v>
      </c>
      <c r="E16" s="88" t="s">
        <v>18</v>
      </c>
      <c r="F16" s="519"/>
      <c r="G16" s="352"/>
      <c r="I16" s="230"/>
      <c r="J16" s="230"/>
      <c r="N16" s="126" t="s">
        <v>571</v>
      </c>
      <c r="O16" s="126">
        <v>382</v>
      </c>
      <c r="P16" s="126">
        <v>134</v>
      </c>
    </row>
    <row r="17" spans="1:16" s="38" customFormat="1" ht="15" customHeight="1" x14ac:dyDescent="0.25">
      <c r="A17" s="111" t="s">
        <v>417</v>
      </c>
      <c r="B17" s="88" t="s">
        <v>18</v>
      </c>
      <c r="C17" s="88" t="s">
        <v>18</v>
      </c>
      <c r="D17" s="88">
        <v>597</v>
      </c>
      <c r="E17" s="88">
        <v>532</v>
      </c>
      <c r="F17" s="519"/>
      <c r="G17" s="352"/>
      <c r="L17" s="230"/>
      <c r="M17" s="230"/>
      <c r="N17" s="126" t="s">
        <v>572</v>
      </c>
      <c r="O17" s="126">
        <v>352</v>
      </c>
      <c r="P17" s="126">
        <v>145</v>
      </c>
    </row>
    <row r="18" spans="1:16" s="38" customFormat="1" ht="15" customHeight="1" x14ac:dyDescent="0.25">
      <c r="A18" s="111" t="s">
        <v>418</v>
      </c>
      <c r="B18" s="88">
        <v>874</v>
      </c>
      <c r="C18" s="88" t="s">
        <v>18</v>
      </c>
      <c r="D18" s="88" t="s">
        <v>18</v>
      </c>
      <c r="E18" s="88" t="s">
        <v>18</v>
      </c>
      <c r="F18" s="519"/>
      <c r="G18" s="352"/>
      <c r="I18" s="230"/>
      <c r="J18" s="230"/>
      <c r="N18" s="126" t="s">
        <v>573</v>
      </c>
      <c r="O18" s="126">
        <v>68</v>
      </c>
      <c r="P18" s="126">
        <v>47</v>
      </c>
    </row>
    <row r="19" spans="1:16" s="38" customFormat="1" ht="15" customHeight="1" x14ac:dyDescent="0.25">
      <c r="A19" s="111" t="s">
        <v>419</v>
      </c>
      <c r="B19" s="88">
        <v>107</v>
      </c>
      <c r="C19" s="88">
        <v>179</v>
      </c>
      <c r="D19" s="88">
        <v>323</v>
      </c>
      <c r="E19" s="88">
        <v>379</v>
      </c>
      <c r="F19" s="519"/>
      <c r="G19" s="352"/>
      <c r="I19" s="230"/>
      <c r="J19" s="230"/>
      <c r="K19" s="230"/>
      <c r="L19" s="230"/>
      <c r="M19" s="230"/>
      <c r="N19" s="126" t="s">
        <v>574</v>
      </c>
      <c r="O19" s="126">
        <v>171</v>
      </c>
      <c r="P19" s="126">
        <v>54</v>
      </c>
    </row>
    <row r="20" spans="1:16" s="38" customFormat="1" ht="15" customHeight="1" x14ac:dyDescent="0.25">
      <c r="A20" s="111" t="s">
        <v>420</v>
      </c>
      <c r="B20" s="88">
        <v>73</v>
      </c>
      <c r="C20" s="88">
        <v>239</v>
      </c>
      <c r="D20" s="88">
        <v>237</v>
      </c>
      <c r="E20" s="88">
        <v>194</v>
      </c>
      <c r="F20" s="519"/>
      <c r="G20" s="352"/>
      <c r="I20" s="230"/>
      <c r="J20" s="230"/>
      <c r="K20" s="230"/>
      <c r="L20" s="230"/>
      <c r="M20" s="230"/>
      <c r="N20" s="126" t="s">
        <v>575</v>
      </c>
      <c r="O20" s="126">
        <v>19</v>
      </c>
      <c r="P20" s="126">
        <v>20</v>
      </c>
    </row>
    <row r="21" spans="1:16" s="38" customFormat="1" ht="15" customHeight="1" x14ac:dyDescent="0.25">
      <c r="A21" s="46" t="s">
        <v>17</v>
      </c>
      <c r="B21" s="91" t="e">
        <f>(B7/#REF!)*100</f>
        <v>#REF!</v>
      </c>
      <c r="C21" s="91" t="e">
        <f>(C7/#REF!)*100</f>
        <v>#REF!</v>
      </c>
      <c r="D21" s="91" t="e">
        <f>(D7/#REF!)*100</f>
        <v>#REF!</v>
      </c>
      <c r="E21" s="91" t="e">
        <f>(E7/#REF!)*100</f>
        <v>#REF!</v>
      </c>
      <c r="F21" s="91" t="e">
        <f>(F7/#REF!)*100</f>
        <v>#REF!</v>
      </c>
      <c r="G21" s="346"/>
      <c r="N21" s="126" t="s">
        <v>576</v>
      </c>
      <c r="O21" s="126">
        <v>443</v>
      </c>
      <c r="P21" s="533" t="s">
        <v>18</v>
      </c>
    </row>
    <row r="22" spans="1:16" s="38" customFormat="1" ht="8.1" customHeight="1" x14ac:dyDescent="0.25">
      <c r="A22" s="33"/>
      <c r="B22" s="80"/>
      <c r="C22" s="80"/>
      <c r="D22" s="80"/>
      <c r="E22" s="80"/>
      <c r="F22" s="80"/>
      <c r="G22" s="80"/>
      <c r="N22" s="126" t="s">
        <v>577</v>
      </c>
      <c r="O22" s="126">
        <v>1163</v>
      </c>
      <c r="P22" s="126">
        <v>215</v>
      </c>
    </row>
    <row r="23" spans="1:16" x14ac:dyDescent="0.2">
      <c r="A23" s="32" t="s">
        <v>445</v>
      </c>
      <c r="N23" s="38"/>
      <c r="O23" s="38"/>
      <c r="P23" s="38"/>
    </row>
    <row r="24" spans="1:16" x14ac:dyDescent="0.2">
      <c r="N24" s="38"/>
      <c r="O24" s="38"/>
      <c r="P24" s="38"/>
    </row>
    <row r="25" spans="1:16" x14ac:dyDescent="0.2">
      <c r="B25" s="60"/>
      <c r="C25" s="60"/>
      <c r="D25" s="60"/>
      <c r="E25" s="60"/>
      <c r="F25" s="60"/>
      <c r="G25" s="60"/>
    </row>
    <row r="26" spans="1:16" ht="12" x14ac:dyDescent="0.2">
      <c r="A26" s="48" t="s">
        <v>120</v>
      </c>
    </row>
    <row r="27" spans="1:16" x14ac:dyDescent="0.2">
      <c r="A27" s="30"/>
    </row>
    <row r="28" spans="1:16" x14ac:dyDescent="0.2">
      <c r="A28" s="740" t="s">
        <v>44</v>
      </c>
      <c r="B28" s="51">
        <v>2012</v>
      </c>
      <c r="C28" s="51">
        <v>2013</v>
      </c>
      <c r="D28" s="51">
        <v>2014</v>
      </c>
      <c r="E28" s="51">
        <v>2015</v>
      </c>
      <c r="F28" s="51">
        <v>2016</v>
      </c>
      <c r="G28" s="344"/>
    </row>
    <row r="29" spans="1:16" x14ac:dyDescent="0.2">
      <c r="A29" s="741"/>
      <c r="B29" s="710" t="s">
        <v>45</v>
      </c>
      <c r="C29" s="711"/>
      <c r="D29" s="711"/>
      <c r="E29" s="711"/>
      <c r="F29" s="711"/>
      <c r="G29" s="344"/>
      <c r="J29" s="29">
        <v>0.31256238966005062</v>
      </c>
    </row>
    <row r="30" spans="1:16" x14ac:dyDescent="0.2">
      <c r="A30" s="44" t="s">
        <v>46</v>
      </c>
      <c r="B30" s="100" t="s">
        <v>18</v>
      </c>
      <c r="C30" s="100" t="s">
        <v>18</v>
      </c>
      <c r="D30" s="100" t="s">
        <v>18</v>
      </c>
      <c r="E30" s="100" t="s">
        <v>18</v>
      </c>
      <c r="F30" s="100" t="s">
        <v>18</v>
      </c>
      <c r="G30" s="347"/>
      <c r="H30" s="29">
        <v>2.2184243871278522</v>
      </c>
    </row>
    <row r="31" spans="1:16" x14ac:dyDescent="0.2">
      <c r="A31" s="44" t="s">
        <v>4</v>
      </c>
      <c r="B31" s="82" t="s">
        <v>18</v>
      </c>
      <c r="C31" s="82">
        <v>0.28443265608755675</v>
      </c>
      <c r="D31" s="82">
        <v>1.1513814785217484</v>
      </c>
      <c r="E31" s="82">
        <v>11.145365856383748</v>
      </c>
      <c r="F31" s="82" t="s">
        <v>18</v>
      </c>
      <c r="G31" s="303"/>
      <c r="H31" s="303" t="e">
        <v>#VALUE!</v>
      </c>
      <c r="I31" s="303"/>
      <c r="J31" s="303">
        <v>0.83881908886169776</v>
      </c>
      <c r="K31" s="303">
        <v>10.003674869178148</v>
      </c>
      <c r="L31" s="303" t="e">
        <v>#VALUE!</v>
      </c>
    </row>
    <row r="32" spans="1:16" x14ac:dyDescent="0.2">
      <c r="A32" s="44" t="s">
        <v>47</v>
      </c>
      <c r="B32" s="82" t="s">
        <v>18</v>
      </c>
      <c r="C32" s="82" t="s">
        <v>18</v>
      </c>
      <c r="D32" s="82" t="s">
        <v>18</v>
      </c>
      <c r="E32" s="82" t="s">
        <v>18</v>
      </c>
      <c r="F32" s="82" t="s">
        <v>18</v>
      </c>
    </row>
    <row r="33" spans="1:12" x14ac:dyDescent="0.2">
      <c r="A33" s="44" t="s">
        <v>7</v>
      </c>
      <c r="B33" s="82" t="s">
        <v>18</v>
      </c>
      <c r="C33" s="82" t="s">
        <v>18</v>
      </c>
      <c r="D33" s="82" t="s">
        <v>18</v>
      </c>
      <c r="E33" s="82" t="s">
        <v>18</v>
      </c>
      <c r="F33" s="82" t="s">
        <v>18</v>
      </c>
    </row>
    <row r="34" spans="1:12" x14ac:dyDescent="0.2">
      <c r="A34" s="44" t="s">
        <v>48</v>
      </c>
      <c r="B34" s="82" t="s">
        <v>18</v>
      </c>
      <c r="C34" s="82" t="s">
        <v>18</v>
      </c>
      <c r="D34" s="82" t="s">
        <v>18</v>
      </c>
      <c r="E34" s="82" t="s">
        <v>18</v>
      </c>
      <c r="F34" s="82" t="s">
        <v>18</v>
      </c>
      <c r="H34" s="29">
        <v>76.04934393096876</v>
      </c>
    </row>
    <row r="35" spans="1:12" x14ac:dyDescent="0.2">
      <c r="A35" s="44" t="s">
        <v>9</v>
      </c>
      <c r="B35" s="82">
        <v>100</v>
      </c>
      <c r="C35" s="82">
        <v>99.715567343912454</v>
      </c>
      <c r="D35" s="82">
        <v>98.848618521478244</v>
      </c>
      <c r="E35" s="82">
        <v>88.854634143616252</v>
      </c>
      <c r="F35" s="82">
        <v>100</v>
      </c>
      <c r="G35" s="303"/>
      <c r="H35" s="303">
        <v>23.95065606903124</v>
      </c>
      <c r="I35" s="303">
        <v>34.138063735791178</v>
      </c>
      <c r="J35" s="303">
        <v>-10.728588414024827</v>
      </c>
      <c r="K35" s="303">
        <v>-9.1620345008972635</v>
      </c>
      <c r="L35" s="303">
        <v>26.544382948602745</v>
      </c>
    </row>
    <row r="36" spans="1:12" x14ac:dyDescent="0.2">
      <c r="A36" s="44" t="s">
        <v>10</v>
      </c>
      <c r="B36" s="82" t="s">
        <v>18</v>
      </c>
      <c r="C36" s="82" t="s">
        <v>18</v>
      </c>
      <c r="D36" s="82" t="s">
        <v>18</v>
      </c>
      <c r="E36" s="82" t="s">
        <v>18</v>
      </c>
      <c r="F36" s="82" t="s">
        <v>18</v>
      </c>
      <c r="J36" s="29">
        <v>109.57720693550306</v>
      </c>
    </row>
    <row r="37" spans="1:12" x14ac:dyDescent="0.2">
      <c r="A37" s="44" t="s">
        <v>49</v>
      </c>
      <c r="B37" s="82" t="s">
        <v>18</v>
      </c>
      <c r="C37" s="82" t="s">
        <v>18</v>
      </c>
      <c r="D37" s="82" t="s">
        <v>18</v>
      </c>
      <c r="E37" s="82" t="s">
        <v>18</v>
      </c>
      <c r="F37" s="82" t="s">
        <v>18</v>
      </c>
    </row>
    <row r="38" spans="1:12" ht="8.1" customHeight="1" x14ac:dyDescent="0.2">
      <c r="A38" s="44"/>
      <c r="B38" s="93"/>
      <c r="C38" s="93"/>
      <c r="D38" s="93"/>
      <c r="E38" s="93"/>
      <c r="F38" s="93"/>
    </row>
    <row r="39" spans="1:12" x14ac:dyDescent="0.2">
      <c r="A39" s="55" t="s">
        <v>50</v>
      </c>
      <c r="B39" s="93"/>
      <c r="C39" s="93"/>
      <c r="D39" s="93"/>
      <c r="E39" s="93"/>
      <c r="F39" s="93"/>
    </row>
    <row r="40" spans="1:12" x14ac:dyDescent="0.2">
      <c r="A40" s="44" t="s">
        <v>51</v>
      </c>
      <c r="B40" s="94">
        <v>100</v>
      </c>
      <c r="C40" s="94">
        <v>100</v>
      </c>
      <c r="D40" s="94">
        <v>100</v>
      </c>
      <c r="E40" s="94">
        <v>100</v>
      </c>
      <c r="F40" s="94">
        <v>100</v>
      </c>
      <c r="G40" s="303"/>
      <c r="H40" s="303">
        <v>21.732231681903386</v>
      </c>
      <c r="I40" s="303">
        <v>34.422496391878724</v>
      </c>
      <c r="J40" s="303">
        <v>-9.8897693251631154</v>
      </c>
      <c r="K40" s="303">
        <v>0.84164036828089195</v>
      </c>
      <c r="L40" s="303">
        <v>17.330572840274684</v>
      </c>
    </row>
    <row r="41" spans="1:12" x14ac:dyDescent="0.2">
      <c r="A41" s="44" t="s">
        <v>52</v>
      </c>
      <c r="B41" s="94">
        <v>10.546965048048897</v>
      </c>
      <c r="C41" s="94">
        <v>3.3286934722189008</v>
      </c>
      <c r="D41" s="94">
        <v>3.5839125639275187</v>
      </c>
      <c r="E41" s="94">
        <v>2.8978332318294266</v>
      </c>
      <c r="F41" s="94">
        <v>66.616511896930561</v>
      </c>
      <c r="G41" s="303"/>
      <c r="H41" s="303">
        <v>-1.3474355886469862</v>
      </c>
      <c r="I41" s="303">
        <v>-3.5877429127126543</v>
      </c>
      <c r="J41" s="303">
        <v>-7.3981014235594333E-2</v>
      </c>
      <c r="K41" s="303">
        <v>-0.65591567719618782</v>
      </c>
      <c r="L41" s="303">
        <v>64.22088976413302</v>
      </c>
    </row>
    <row r="42" spans="1:12" x14ac:dyDescent="0.2">
      <c r="A42" s="44" t="s">
        <v>53</v>
      </c>
      <c r="B42" s="94">
        <v>89.453034951951111</v>
      </c>
      <c r="C42" s="94">
        <v>96.671306527781098</v>
      </c>
      <c r="D42" s="94">
        <v>96.416087436072488</v>
      </c>
      <c r="E42" s="94">
        <v>97.102166768170576</v>
      </c>
      <c r="F42" s="94">
        <v>33.383488103069432</v>
      </c>
      <c r="G42" s="303"/>
      <c r="H42" s="303">
        <v>23.079667270550374</v>
      </c>
      <c r="I42" s="303">
        <v>38.01023930459138</v>
      </c>
      <c r="J42" s="303">
        <v>-9.8157883109275161</v>
      </c>
      <c r="K42" s="303">
        <v>1.4975560454770829</v>
      </c>
      <c r="L42" s="303">
        <v>-46.890316923858343</v>
      </c>
    </row>
    <row r="43" spans="1:12" ht="8.1" customHeight="1" x14ac:dyDescent="0.2">
      <c r="A43" s="55"/>
      <c r="B43" s="93"/>
      <c r="C43" s="93"/>
      <c r="D43" s="93"/>
      <c r="E43" s="93"/>
      <c r="F43" s="93"/>
    </row>
    <row r="44" spans="1:12" x14ac:dyDescent="0.2">
      <c r="A44" s="44" t="s">
        <v>54</v>
      </c>
      <c r="B44" s="94" t="s">
        <v>18</v>
      </c>
      <c r="C44" s="94" t="s">
        <v>18</v>
      </c>
      <c r="D44" s="94" t="s">
        <v>18</v>
      </c>
      <c r="E44" s="94" t="s">
        <v>18</v>
      </c>
      <c r="F44" s="94" t="s">
        <v>18</v>
      </c>
      <c r="G44" s="114"/>
      <c r="H44" s="29">
        <v>15.197061181500086</v>
      </c>
      <c r="J44" s="29">
        <v>3.6578935781631126</v>
      </c>
    </row>
    <row r="45" spans="1:12" x14ac:dyDescent="0.2">
      <c r="A45" s="44" t="s">
        <v>52</v>
      </c>
      <c r="B45" s="94" t="s">
        <v>18</v>
      </c>
      <c r="C45" s="94" t="s">
        <v>18</v>
      </c>
      <c r="D45" s="94" t="s">
        <v>18</v>
      </c>
      <c r="E45" s="94" t="s">
        <v>18</v>
      </c>
      <c r="F45" s="94" t="s">
        <v>18</v>
      </c>
      <c r="G45" s="114"/>
      <c r="H45" s="29">
        <v>84.802938818499911</v>
      </c>
      <c r="J45" s="29">
        <v>106.23187574699999</v>
      </c>
    </row>
    <row r="46" spans="1:12" x14ac:dyDescent="0.2">
      <c r="A46" s="57" t="s">
        <v>53</v>
      </c>
      <c r="B46" s="95" t="s">
        <v>18</v>
      </c>
      <c r="C46" s="95" t="s">
        <v>18</v>
      </c>
      <c r="D46" s="95" t="s">
        <v>18</v>
      </c>
      <c r="E46" s="95" t="s">
        <v>18</v>
      </c>
      <c r="F46" s="95" t="s">
        <v>18</v>
      </c>
      <c r="G46" s="114"/>
    </row>
    <row r="47" spans="1:12" x14ac:dyDescent="0.2">
      <c r="A47" s="113"/>
      <c r="B47" s="114"/>
      <c r="C47" s="114"/>
      <c r="D47" s="114"/>
      <c r="E47" s="114"/>
      <c r="F47" s="114"/>
      <c r="G47" s="114"/>
    </row>
    <row r="49" spans="1:16" ht="12" x14ac:dyDescent="0.2">
      <c r="A49" s="48" t="s">
        <v>503</v>
      </c>
    </row>
    <row r="50" spans="1:16" x14ac:dyDescent="0.2">
      <c r="I50" s="233">
        <f>I53+C54</f>
        <v>49.497997102190403</v>
      </c>
      <c r="K50" s="233">
        <f>K53+E54</f>
        <v>50.450990792078599</v>
      </c>
      <c r="L50" s="29">
        <f>L53+F54</f>
        <v>49.343088593508135</v>
      </c>
    </row>
    <row r="51" spans="1:16" s="38" customFormat="1" ht="18" customHeight="1" x14ac:dyDescent="0.2">
      <c r="A51" s="47"/>
      <c r="B51" s="51">
        <v>2012</v>
      </c>
      <c r="C51" s="51">
        <v>2013</v>
      </c>
      <c r="D51" s="51">
        <v>2014</v>
      </c>
      <c r="E51" s="51">
        <v>2015</v>
      </c>
      <c r="F51" s="51">
        <v>2016</v>
      </c>
      <c r="G51" s="344"/>
      <c r="I51" s="230">
        <f>I54+C53</f>
        <v>50.502002897809597</v>
      </c>
      <c r="J51" s="230"/>
      <c r="K51" s="230">
        <f>K54+E53</f>
        <v>49.549009207921401</v>
      </c>
      <c r="L51" s="230">
        <f>L54+F53</f>
        <v>50.656911406491865</v>
      </c>
      <c r="M51" s="230"/>
      <c r="N51" s="29"/>
      <c r="O51" s="29"/>
      <c r="P51" s="29"/>
    </row>
    <row r="52" spans="1:16" s="38" customFormat="1" ht="15" customHeight="1" x14ac:dyDescent="0.2">
      <c r="A52" s="89" t="s">
        <v>121</v>
      </c>
      <c r="B52" s="115">
        <v>38067657.410272643</v>
      </c>
      <c r="C52" s="115">
        <v>39989522.225977555</v>
      </c>
      <c r="D52" s="115">
        <v>40670448.728279285</v>
      </c>
      <c r="E52" s="115">
        <v>43710437.580373794</v>
      </c>
      <c r="F52" s="115">
        <v>46301005.093440935</v>
      </c>
      <c r="G52" s="348"/>
      <c r="H52" s="513" t="e">
        <f>B52-#REF!</f>
        <v>#REF!</v>
      </c>
      <c r="I52" s="513" t="e">
        <f>C52-#REF!</f>
        <v>#REF!</v>
      </c>
      <c r="J52" s="513" t="e">
        <f>D52-#REF!</f>
        <v>#REF!</v>
      </c>
      <c r="K52" s="513" t="e">
        <f>E52-#REF!</f>
        <v>#REF!</v>
      </c>
      <c r="L52" s="513" t="e">
        <f>F52-#REF!</f>
        <v>#REF!</v>
      </c>
      <c r="N52" s="29"/>
      <c r="O52" s="29"/>
      <c r="P52" s="29"/>
    </row>
    <row r="53" spans="1:16" s="38" customFormat="1" ht="15" customHeight="1" x14ac:dyDescent="0.25">
      <c r="A53" s="111" t="s">
        <v>122</v>
      </c>
      <c r="B53" s="87">
        <v>50.502002897809597</v>
      </c>
      <c r="C53" s="116">
        <v>49.518588222458611</v>
      </c>
      <c r="D53" s="116">
        <v>49.549009207921401</v>
      </c>
      <c r="E53" s="116">
        <v>50.649938467364045</v>
      </c>
      <c r="F53" s="116">
        <v>48.439129003678694</v>
      </c>
      <c r="G53" s="349" t="s">
        <v>490</v>
      </c>
      <c r="H53" s="38">
        <f>(316925/H$55)*100-B54</f>
        <v>0.31825218261219845</v>
      </c>
      <c r="I53" s="38">
        <f>(319418/I55)*100-C54</f>
        <v>-0.98341467535097848</v>
      </c>
      <c r="J53" s="38">
        <f>(333144/J55)*100-D54</f>
        <v>3.0420985462782824E-2</v>
      </c>
      <c r="K53" s="38">
        <f>(327211/K55)*100-E54</f>
        <v>1.100929259442637</v>
      </c>
      <c r="L53" s="38">
        <f>(333430/L55)*100-F54</f>
        <v>-2.217782402813171</v>
      </c>
    </row>
    <row r="54" spans="1:16" s="38" customFormat="1" ht="15" customHeight="1" x14ac:dyDescent="0.25">
      <c r="A54" s="111" t="s">
        <v>123</v>
      </c>
      <c r="B54" s="116">
        <v>49.497997102190403</v>
      </c>
      <c r="C54" s="116">
        <v>50.481411777541382</v>
      </c>
      <c r="D54" s="116">
        <v>50.450990792078599</v>
      </c>
      <c r="E54" s="116">
        <v>49.350061532635962</v>
      </c>
      <c r="F54" s="116">
        <v>51.560870996321306</v>
      </c>
      <c r="G54" s="349" t="s">
        <v>491</v>
      </c>
      <c r="H54" s="38">
        <f>(319263/H55)*100-B53</f>
        <v>-0.31825218261219845</v>
      </c>
      <c r="I54" s="38">
        <f>(325897/I55)*100-C53</f>
        <v>0.98341467535098559</v>
      </c>
      <c r="J54" s="38">
        <f>(326790/J55)*100-D53</f>
        <v>-3.0420985462789929E-2</v>
      </c>
      <c r="K54" s="38">
        <f>(321361/K55)*100-E53</f>
        <v>-1.1009292594426441</v>
      </c>
      <c r="L54" s="38">
        <f>(342308/L55)*100-F53</f>
        <v>2.217782402813171</v>
      </c>
    </row>
    <row r="55" spans="1:16" s="38" customFormat="1" ht="15" customHeight="1" x14ac:dyDescent="0.25">
      <c r="A55" s="111" t="s">
        <v>124</v>
      </c>
      <c r="B55" s="117">
        <v>645315</v>
      </c>
      <c r="C55" s="117">
        <v>659934</v>
      </c>
      <c r="D55" s="117">
        <v>648572</v>
      </c>
      <c r="E55" s="117">
        <v>676064</v>
      </c>
      <c r="F55" s="117">
        <v>689647</v>
      </c>
      <c r="G55" s="350"/>
      <c r="H55" s="38">
        <v>636188</v>
      </c>
      <c r="I55" s="235">
        <v>645315</v>
      </c>
      <c r="J55" s="38">
        <v>659934</v>
      </c>
      <c r="K55" s="38">
        <v>648572</v>
      </c>
      <c r="L55" s="38">
        <v>675738</v>
      </c>
    </row>
    <row r="56" spans="1:16" s="38" customFormat="1" ht="15" customHeight="1" x14ac:dyDescent="0.25">
      <c r="A56" s="46" t="s">
        <v>17</v>
      </c>
      <c r="B56" s="98" t="e">
        <f>(B52/#REF!)*100</f>
        <v>#REF!</v>
      </c>
      <c r="C56" s="98" t="e">
        <f>(C52/#REF!)*100</f>
        <v>#REF!</v>
      </c>
      <c r="D56" s="98" t="e">
        <f>(D52/#REF!)*100</f>
        <v>#REF!</v>
      </c>
      <c r="E56" s="98" t="e">
        <f>(E52/#REF!)*100</f>
        <v>#REF!</v>
      </c>
      <c r="F56" s="98" t="e">
        <f>(F52/#REF!)*100</f>
        <v>#REF!</v>
      </c>
      <c r="G56" s="351"/>
      <c r="H56" s="230">
        <f>B55-H55</f>
        <v>9127</v>
      </c>
      <c r="I56" s="230">
        <f>C55-I55</f>
        <v>14619</v>
      </c>
      <c r="J56" s="230">
        <f>D55-J55</f>
        <v>-11362</v>
      </c>
      <c r="K56" s="230">
        <f>E55-K55</f>
        <v>27492</v>
      </c>
      <c r="L56" s="230">
        <f>F55-L55</f>
        <v>13909</v>
      </c>
    </row>
    <row r="57" spans="1:16" s="38" customFormat="1" ht="8.1" customHeight="1" x14ac:dyDescent="0.25">
      <c r="A57" s="33"/>
      <c r="B57" s="99"/>
      <c r="C57" s="99"/>
      <c r="D57" s="99"/>
      <c r="E57" s="99"/>
      <c r="F57" s="99"/>
      <c r="G57" s="99"/>
    </row>
    <row r="58" spans="1:16" x14ac:dyDescent="0.2">
      <c r="A58" s="32" t="s">
        <v>446</v>
      </c>
      <c r="N58" s="38"/>
      <c r="O58" s="38"/>
      <c r="P58" s="38"/>
    </row>
    <row r="59" spans="1:16" ht="23.25" customHeight="1" x14ac:dyDescent="0.2">
      <c r="A59" s="726" t="s">
        <v>378</v>
      </c>
      <c r="B59" s="726"/>
      <c r="C59" s="726"/>
      <c r="D59" s="726"/>
      <c r="E59" s="726"/>
      <c r="F59" s="726"/>
      <c r="H59" s="227"/>
      <c r="I59" s="227"/>
      <c r="J59" s="227"/>
      <c r="K59" s="227"/>
      <c r="L59" s="227"/>
      <c r="N59" s="38"/>
      <c r="O59" s="38"/>
      <c r="P59" s="38"/>
    </row>
    <row r="60" spans="1:16" ht="12.75" x14ac:dyDescent="0.2">
      <c r="A60" s="32"/>
      <c r="H60" s="226"/>
      <c r="I60" s="226"/>
      <c r="J60" s="226"/>
      <c r="K60" s="226"/>
      <c r="L60" s="228"/>
    </row>
    <row r="61" spans="1:16" ht="12.75" x14ac:dyDescent="0.2">
      <c r="H61" s="226"/>
      <c r="I61" s="226"/>
      <c r="J61" s="226"/>
      <c r="K61" s="226"/>
      <c r="L61" s="228"/>
    </row>
    <row r="62" spans="1:16" ht="12.75" x14ac:dyDescent="0.2">
      <c r="A62" s="48" t="s">
        <v>125</v>
      </c>
      <c r="H62" s="225"/>
      <c r="I62" s="225"/>
      <c r="J62" s="225"/>
      <c r="K62" s="225"/>
      <c r="L62" s="225"/>
    </row>
    <row r="63" spans="1:16" x14ac:dyDescent="0.2">
      <c r="A63" s="30"/>
    </row>
    <row r="64" spans="1:16" ht="12.75" x14ac:dyDescent="0.2">
      <c r="A64" s="740" t="s">
        <v>44</v>
      </c>
      <c r="B64" s="51" t="s">
        <v>500</v>
      </c>
      <c r="C64" s="224"/>
      <c r="D64" s="224"/>
      <c r="E64" s="224"/>
      <c r="F64" s="224"/>
      <c r="G64" s="224"/>
      <c r="H64" s="224"/>
    </row>
    <row r="65" spans="1:8" ht="12.75" x14ac:dyDescent="0.2">
      <c r="A65" s="741"/>
      <c r="B65" s="51" t="s">
        <v>45</v>
      </c>
      <c r="C65" s="224"/>
      <c r="D65" s="224"/>
      <c r="E65" s="224"/>
      <c r="F65" s="224"/>
      <c r="G65" s="224"/>
      <c r="H65" s="224"/>
    </row>
    <row r="66" spans="1:8" x14ac:dyDescent="0.2">
      <c r="A66" s="44" t="s">
        <v>46</v>
      </c>
      <c r="B66" s="82">
        <v>100</v>
      </c>
    </row>
    <row r="67" spans="1:8" x14ac:dyDescent="0.2">
      <c r="A67" s="44" t="s">
        <v>4</v>
      </c>
      <c r="B67" s="82" t="s">
        <v>18</v>
      </c>
    </row>
    <row r="68" spans="1:8" x14ac:dyDescent="0.2">
      <c r="A68" s="44" t="s">
        <v>47</v>
      </c>
      <c r="B68" s="82" t="s">
        <v>18</v>
      </c>
    </row>
    <row r="69" spans="1:8" x14ac:dyDescent="0.2">
      <c r="A69" s="44" t="s">
        <v>7</v>
      </c>
      <c r="B69" s="82" t="s">
        <v>18</v>
      </c>
    </row>
    <row r="70" spans="1:8" x14ac:dyDescent="0.2">
      <c r="A70" s="44" t="s">
        <v>48</v>
      </c>
      <c r="B70" s="82" t="s">
        <v>18</v>
      </c>
    </row>
    <row r="71" spans="1:8" x14ac:dyDescent="0.2">
      <c r="A71" s="44" t="s">
        <v>9</v>
      </c>
      <c r="B71" s="82" t="s">
        <v>18</v>
      </c>
    </row>
    <row r="72" spans="1:8" x14ac:dyDescent="0.2">
      <c r="A72" s="44" t="s">
        <v>10</v>
      </c>
      <c r="B72" s="82" t="s">
        <v>18</v>
      </c>
    </row>
    <row r="73" spans="1:8" x14ac:dyDescent="0.2">
      <c r="A73" s="44" t="s">
        <v>49</v>
      </c>
      <c r="B73" s="82" t="s">
        <v>18</v>
      </c>
    </row>
    <row r="74" spans="1:8" ht="8.1" customHeight="1" x14ac:dyDescent="0.2">
      <c r="A74" s="44"/>
      <c r="B74" s="94"/>
    </row>
    <row r="75" spans="1:8" x14ac:dyDescent="0.2">
      <c r="A75" s="55" t="s">
        <v>50</v>
      </c>
      <c r="B75" s="94"/>
    </row>
    <row r="76" spans="1:8" x14ac:dyDescent="0.2">
      <c r="A76" s="44" t="s">
        <v>51</v>
      </c>
      <c r="B76" s="94">
        <v>100</v>
      </c>
    </row>
    <row r="77" spans="1:8" x14ac:dyDescent="0.2">
      <c r="A77" s="44" t="s">
        <v>52</v>
      </c>
      <c r="B77" s="94">
        <v>100</v>
      </c>
    </row>
    <row r="78" spans="1:8" x14ac:dyDescent="0.2">
      <c r="A78" s="44" t="s">
        <v>53</v>
      </c>
      <c r="B78" s="94" t="s">
        <v>18</v>
      </c>
    </row>
    <row r="79" spans="1:8" ht="8.1" customHeight="1" x14ac:dyDescent="0.2">
      <c r="A79" s="55"/>
      <c r="B79" s="94"/>
    </row>
    <row r="80" spans="1:8" x14ac:dyDescent="0.2">
      <c r="A80" s="44" t="s">
        <v>54</v>
      </c>
      <c r="B80" s="94" t="s">
        <v>18</v>
      </c>
    </row>
    <row r="81" spans="1:2" x14ac:dyDescent="0.2">
      <c r="A81" s="44" t="s">
        <v>52</v>
      </c>
      <c r="B81" s="94" t="s">
        <v>18</v>
      </c>
    </row>
    <row r="82" spans="1:2" x14ac:dyDescent="0.2">
      <c r="A82" s="57" t="s">
        <v>53</v>
      </c>
      <c r="B82" s="95" t="s">
        <v>18</v>
      </c>
    </row>
    <row r="83" spans="1:2" x14ac:dyDescent="0.2">
      <c r="A83" s="30"/>
    </row>
  </sheetData>
  <mergeCells count="4">
    <mergeCell ref="A28:A29"/>
    <mergeCell ref="B29:F29"/>
    <mergeCell ref="A64:A65"/>
    <mergeCell ref="A59:F59"/>
  </mergeCells>
  <printOptions horizontalCentered="1"/>
  <pageMargins left="0.70866141732283472" right="0.70866141732283472" top="0.19685039370078741" bottom="0.19685039370078741" header="0.35433070866141736" footer="0.51181102362204722"/>
  <pageSetup paperSize="9" scale="85" orientation="portrait" r:id="rId1"/>
  <headerFooter alignWithMargins="0"/>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61">
    <tabColor rgb="FF92D050"/>
    <pageSetUpPr fitToPage="1"/>
  </sheetPr>
  <dimension ref="A1:L71"/>
  <sheetViews>
    <sheetView workbookViewId="0"/>
  </sheetViews>
  <sheetFormatPr defaultRowHeight="11.25" x14ac:dyDescent="0.2"/>
  <cols>
    <col min="1" max="1" width="30.28515625" style="29" customWidth="1"/>
    <col min="2" max="5" width="11.7109375" style="29" customWidth="1"/>
    <col min="6" max="6" width="12.28515625" style="29" bestFit="1" customWidth="1"/>
    <col min="7" max="7" width="9.140625" style="29"/>
    <col min="8" max="8" width="12.28515625" style="29" bestFit="1" customWidth="1"/>
    <col min="9" max="256" width="9.140625" style="29"/>
    <col min="257" max="257" width="30.28515625" style="29" customWidth="1"/>
    <col min="258" max="261" width="11.7109375" style="29" customWidth="1"/>
    <col min="262" max="262" width="12.28515625" style="29" bestFit="1" customWidth="1"/>
    <col min="263" max="263" width="9.140625" style="29"/>
    <col min="264" max="264" width="12.28515625" style="29" bestFit="1" customWidth="1"/>
    <col min="265" max="512" width="9.140625" style="29"/>
    <col min="513" max="513" width="30.28515625" style="29" customWidth="1"/>
    <col min="514" max="517" width="11.7109375" style="29" customWidth="1"/>
    <col min="518" max="518" width="12.28515625" style="29" bestFit="1" customWidth="1"/>
    <col min="519" max="519" width="9.140625" style="29"/>
    <col min="520" max="520" width="12.28515625" style="29" bestFit="1" customWidth="1"/>
    <col min="521" max="768" width="9.140625" style="29"/>
    <col min="769" max="769" width="30.28515625" style="29" customWidth="1"/>
    <col min="770" max="773" width="11.7109375" style="29" customWidth="1"/>
    <col min="774" max="774" width="12.28515625" style="29" bestFit="1" customWidth="1"/>
    <col min="775" max="775" width="9.140625" style="29"/>
    <col min="776" max="776" width="12.28515625" style="29" bestFit="1" customWidth="1"/>
    <col min="777" max="1024" width="9.140625" style="29"/>
    <col min="1025" max="1025" width="30.28515625" style="29" customWidth="1"/>
    <col min="1026" max="1029" width="11.7109375" style="29" customWidth="1"/>
    <col min="1030" max="1030" width="12.28515625" style="29" bestFit="1" customWidth="1"/>
    <col min="1031" max="1031" width="9.140625" style="29"/>
    <col min="1032" max="1032" width="12.28515625" style="29" bestFit="1" customWidth="1"/>
    <col min="1033" max="1280" width="9.140625" style="29"/>
    <col min="1281" max="1281" width="30.28515625" style="29" customWidth="1"/>
    <col min="1282" max="1285" width="11.7109375" style="29" customWidth="1"/>
    <col min="1286" max="1286" width="12.28515625" style="29" bestFit="1" customWidth="1"/>
    <col min="1287" max="1287" width="9.140625" style="29"/>
    <col min="1288" max="1288" width="12.28515625" style="29" bestFit="1" customWidth="1"/>
    <col min="1289" max="1536" width="9.140625" style="29"/>
    <col min="1537" max="1537" width="30.28515625" style="29" customWidth="1"/>
    <col min="1538" max="1541" width="11.7109375" style="29" customWidth="1"/>
    <col min="1542" max="1542" width="12.28515625" style="29" bestFit="1" customWidth="1"/>
    <col min="1543" max="1543" width="9.140625" style="29"/>
    <col min="1544" max="1544" width="12.28515625" style="29" bestFit="1" customWidth="1"/>
    <col min="1545" max="1792" width="9.140625" style="29"/>
    <col min="1793" max="1793" width="30.28515625" style="29" customWidth="1"/>
    <col min="1794" max="1797" width="11.7109375" style="29" customWidth="1"/>
    <col min="1798" max="1798" width="12.28515625" style="29" bestFit="1" customWidth="1"/>
    <col min="1799" max="1799" width="9.140625" style="29"/>
    <col min="1800" max="1800" width="12.28515625" style="29" bestFit="1" customWidth="1"/>
    <col min="1801" max="2048" width="9.140625" style="29"/>
    <col min="2049" max="2049" width="30.28515625" style="29" customWidth="1"/>
    <col min="2050" max="2053" width="11.7109375" style="29" customWidth="1"/>
    <col min="2054" max="2054" width="12.28515625" style="29" bestFit="1" customWidth="1"/>
    <col min="2055" max="2055" width="9.140625" style="29"/>
    <col min="2056" max="2056" width="12.28515625" style="29" bestFit="1" customWidth="1"/>
    <col min="2057" max="2304" width="9.140625" style="29"/>
    <col min="2305" max="2305" width="30.28515625" style="29" customWidth="1"/>
    <col min="2306" max="2309" width="11.7109375" style="29" customWidth="1"/>
    <col min="2310" max="2310" width="12.28515625" style="29" bestFit="1" customWidth="1"/>
    <col min="2311" max="2311" width="9.140625" style="29"/>
    <col min="2312" max="2312" width="12.28515625" style="29" bestFit="1" customWidth="1"/>
    <col min="2313" max="2560" width="9.140625" style="29"/>
    <col min="2561" max="2561" width="30.28515625" style="29" customWidth="1"/>
    <col min="2562" max="2565" width="11.7109375" style="29" customWidth="1"/>
    <col min="2566" max="2566" width="12.28515625" style="29" bestFit="1" customWidth="1"/>
    <col min="2567" max="2567" width="9.140625" style="29"/>
    <col min="2568" max="2568" width="12.28515625" style="29" bestFit="1" customWidth="1"/>
    <col min="2569" max="2816" width="9.140625" style="29"/>
    <col min="2817" max="2817" width="30.28515625" style="29" customWidth="1"/>
    <col min="2818" max="2821" width="11.7109375" style="29" customWidth="1"/>
    <col min="2822" max="2822" width="12.28515625" style="29" bestFit="1" customWidth="1"/>
    <col min="2823" max="2823" width="9.140625" style="29"/>
    <col min="2824" max="2824" width="12.28515625" style="29" bestFit="1" customWidth="1"/>
    <col min="2825" max="3072" width="9.140625" style="29"/>
    <col min="3073" max="3073" width="30.28515625" style="29" customWidth="1"/>
    <col min="3074" max="3077" width="11.7109375" style="29" customWidth="1"/>
    <col min="3078" max="3078" width="12.28515625" style="29" bestFit="1" customWidth="1"/>
    <col min="3079" max="3079" width="9.140625" style="29"/>
    <col min="3080" max="3080" width="12.28515625" style="29" bestFit="1" customWidth="1"/>
    <col min="3081" max="3328" width="9.140625" style="29"/>
    <col min="3329" max="3329" width="30.28515625" style="29" customWidth="1"/>
    <col min="3330" max="3333" width="11.7109375" style="29" customWidth="1"/>
    <col min="3334" max="3334" width="12.28515625" style="29" bestFit="1" customWidth="1"/>
    <col min="3335" max="3335" width="9.140625" style="29"/>
    <col min="3336" max="3336" width="12.28515625" style="29" bestFit="1" customWidth="1"/>
    <col min="3337" max="3584" width="9.140625" style="29"/>
    <col min="3585" max="3585" width="30.28515625" style="29" customWidth="1"/>
    <col min="3586" max="3589" width="11.7109375" style="29" customWidth="1"/>
    <col min="3590" max="3590" width="12.28515625" style="29" bestFit="1" customWidth="1"/>
    <col min="3591" max="3591" width="9.140625" style="29"/>
    <col min="3592" max="3592" width="12.28515625" style="29" bestFit="1" customWidth="1"/>
    <col min="3593" max="3840" width="9.140625" style="29"/>
    <col min="3841" max="3841" width="30.28515625" style="29" customWidth="1"/>
    <col min="3842" max="3845" width="11.7109375" style="29" customWidth="1"/>
    <col min="3846" max="3846" width="12.28515625" style="29" bestFit="1" customWidth="1"/>
    <col min="3847" max="3847" width="9.140625" style="29"/>
    <col min="3848" max="3848" width="12.28515625" style="29" bestFit="1" customWidth="1"/>
    <col min="3849" max="4096" width="9.140625" style="29"/>
    <col min="4097" max="4097" width="30.28515625" style="29" customWidth="1"/>
    <col min="4098" max="4101" width="11.7109375" style="29" customWidth="1"/>
    <col min="4102" max="4102" width="12.28515625" style="29" bestFit="1" customWidth="1"/>
    <col min="4103" max="4103" width="9.140625" style="29"/>
    <col min="4104" max="4104" width="12.28515625" style="29" bestFit="1" customWidth="1"/>
    <col min="4105" max="4352" width="9.140625" style="29"/>
    <col min="4353" max="4353" width="30.28515625" style="29" customWidth="1"/>
    <col min="4354" max="4357" width="11.7109375" style="29" customWidth="1"/>
    <col min="4358" max="4358" width="12.28515625" style="29" bestFit="1" customWidth="1"/>
    <col min="4359" max="4359" width="9.140625" style="29"/>
    <col min="4360" max="4360" width="12.28515625" style="29" bestFit="1" customWidth="1"/>
    <col min="4361" max="4608" width="9.140625" style="29"/>
    <col min="4609" max="4609" width="30.28515625" style="29" customWidth="1"/>
    <col min="4610" max="4613" width="11.7109375" style="29" customWidth="1"/>
    <col min="4614" max="4614" width="12.28515625" style="29" bestFit="1" customWidth="1"/>
    <col min="4615" max="4615" width="9.140625" style="29"/>
    <col min="4616" max="4616" width="12.28515625" style="29" bestFit="1" customWidth="1"/>
    <col min="4617" max="4864" width="9.140625" style="29"/>
    <col min="4865" max="4865" width="30.28515625" style="29" customWidth="1"/>
    <col min="4866" max="4869" width="11.7109375" style="29" customWidth="1"/>
    <col min="4870" max="4870" width="12.28515625" style="29" bestFit="1" customWidth="1"/>
    <col min="4871" max="4871" width="9.140625" style="29"/>
    <col min="4872" max="4872" width="12.28515625" style="29" bestFit="1" customWidth="1"/>
    <col min="4873" max="5120" width="9.140625" style="29"/>
    <col min="5121" max="5121" width="30.28515625" style="29" customWidth="1"/>
    <col min="5122" max="5125" width="11.7109375" style="29" customWidth="1"/>
    <col min="5126" max="5126" width="12.28515625" style="29" bestFit="1" customWidth="1"/>
    <col min="5127" max="5127" width="9.140625" style="29"/>
    <col min="5128" max="5128" width="12.28515625" style="29" bestFit="1" customWidth="1"/>
    <col min="5129" max="5376" width="9.140625" style="29"/>
    <col min="5377" max="5377" width="30.28515625" style="29" customWidth="1"/>
    <col min="5378" max="5381" width="11.7109375" style="29" customWidth="1"/>
    <col min="5382" max="5382" width="12.28515625" style="29" bestFit="1" customWidth="1"/>
    <col min="5383" max="5383" width="9.140625" style="29"/>
    <col min="5384" max="5384" width="12.28515625" style="29" bestFit="1" customWidth="1"/>
    <col min="5385" max="5632" width="9.140625" style="29"/>
    <col min="5633" max="5633" width="30.28515625" style="29" customWidth="1"/>
    <col min="5634" max="5637" width="11.7109375" style="29" customWidth="1"/>
    <col min="5638" max="5638" width="12.28515625" style="29" bestFit="1" customWidth="1"/>
    <col min="5639" max="5639" width="9.140625" style="29"/>
    <col min="5640" max="5640" width="12.28515625" style="29" bestFit="1" customWidth="1"/>
    <col min="5641" max="5888" width="9.140625" style="29"/>
    <col min="5889" max="5889" width="30.28515625" style="29" customWidth="1"/>
    <col min="5890" max="5893" width="11.7109375" style="29" customWidth="1"/>
    <col min="5894" max="5894" width="12.28515625" style="29" bestFit="1" customWidth="1"/>
    <col min="5895" max="5895" width="9.140625" style="29"/>
    <col min="5896" max="5896" width="12.28515625" style="29" bestFit="1" customWidth="1"/>
    <col min="5897" max="6144" width="9.140625" style="29"/>
    <col min="6145" max="6145" width="30.28515625" style="29" customWidth="1"/>
    <col min="6146" max="6149" width="11.7109375" style="29" customWidth="1"/>
    <col min="6150" max="6150" width="12.28515625" style="29" bestFit="1" customWidth="1"/>
    <col min="6151" max="6151" width="9.140625" style="29"/>
    <col min="6152" max="6152" width="12.28515625" style="29" bestFit="1" customWidth="1"/>
    <col min="6153" max="6400" width="9.140625" style="29"/>
    <col min="6401" max="6401" width="30.28515625" style="29" customWidth="1"/>
    <col min="6402" max="6405" width="11.7109375" style="29" customWidth="1"/>
    <col min="6406" max="6406" width="12.28515625" style="29" bestFit="1" customWidth="1"/>
    <col min="6407" max="6407" width="9.140625" style="29"/>
    <col min="6408" max="6408" width="12.28515625" style="29" bestFit="1" customWidth="1"/>
    <col min="6409" max="6656" width="9.140625" style="29"/>
    <col min="6657" max="6657" width="30.28515625" style="29" customWidth="1"/>
    <col min="6658" max="6661" width="11.7109375" style="29" customWidth="1"/>
    <col min="6662" max="6662" width="12.28515625" style="29" bestFit="1" customWidth="1"/>
    <col min="6663" max="6663" width="9.140625" style="29"/>
    <col min="6664" max="6664" width="12.28515625" style="29" bestFit="1" customWidth="1"/>
    <col min="6665" max="6912" width="9.140625" style="29"/>
    <col min="6913" max="6913" width="30.28515625" style="29" customWidth="1"/>
    <col min="6914" max="6917" width="11.7109375" style="29" customWidth="1"/>
    <col min="6918" max="6918" width="12.28515625" style="29" bestFit="1" customWidth="1"/>
    <col min="6919" max="6919" width="9.140625" style="29"/>
    <col min="6920" max="6920" width="12.28515625" style="29" bestFit="1" customWidth="1"/>
    <col min="6921" max="7168" width="9.140625" style="29"/>
    <col min="7169" max="7169" width="30.28515625" style="29" customWidth="1"/>
    <col min="7170" max="7173" width="11.7109375" style="29" customWidth="1"/>
    <col min="7174" max="7174" width="12.28515625" style="29" bestFit="1" customWidth="1"/>
    <col min="7175" max="7175" width="9.140625" style="29"/>
    <col min="7176" max="7176" width="12.28515625" style="29" bestFit="1" customWidth="1"/>
    <col min="7177" max="7424" width="9.140625" style="29"/>
    <col min="7425" max="7425" width="30.28515625" style="29" customWidth="1"/>
    <col min="7426" max="7429" width="11.7109375" style="29" customWidth="1"/>
    <col min="7430" max="7430" width="12.28515625" style="29" bestFit="1" customWidth="1"/>
    <col min="7431" max="7431" width="9.140625" style="29"/>
    <col min="7432" max="7432" width="12.28515625" style="29" bestFit="1" customWidth="1"/>
    <col min="7433" max="7680" width="9.140625" style="29"/>
    <col min="7681" max="7681" width="30.28515625" style="29" customWidth="1"/>
    <col min="7682" max="7685" width="11.7109375" style="29" customWidth="1"/>
    <col min="7686" max="7686" width="12.28515625" style="29" bestFit="1" customWidth="1"/>
    <col min="7687" max="7687" width="9.140625" style="29"/>
    <col min="7688" max="7688" width="12.28515625" style="29" bestFit="1" customWidth="1"/>
    <col min="7689" max="7936" width="9.140625" style="29"/>
    <col min="7937" max="7937" width="30.28515625" style="29" customWidth="1"/>
    <col min="7938" max="7941" width="11.7109375" style="29" customWidth="1"/>
    <col min="7942" max="7942" width="12.28515625" style="29" bestFit="1" customWidth="1"/>
    <col min="7943" max="7943" width="9.140625" style="29"/>
    <col min="7944" max="7944" width="12.28515625" style="29" bestFit="1" customWidth="1"/>
    <col min="7945" max="8192" width="9.140625" style="29"/>
    <col min="8193" max="8193" width="30.28515625" style="29" customWidth="1"/>
    <col min="8194" max="8197" width="11.7109375" style="29" customWidth="1"/>
    <col min="8198" max="8198" width="12.28515625" style="29" bestFit="1" customWidth="1"/>
    <col min="8199" max="8199" width="9.140625" style="29"/>
    <col min="8200" max="8200" width="12.28515625" style="29" bestFit="1" customWidth="1"/>
    <col min="8201" max="8448" width="9.140625" style="29"/>
    <col min="8449" max="8449" width="30.28515625" style="29" customWidth="1"/>
    <col min="8450" max="8453" width="11.7109375" style="29" customWidth="1"/>
    <col min="8454" max="8454" width="12.28515625" style="29" bestFit="1" customWidth="1"/>
    <col min="8455" max="8455" width="9.140625" style="29"/>
    <col min="8456" max="8456" width="12.28515625" style="29" bestFit="1" customWidth="1"/>
    <col min="8457" max="8704" width="9.140625" style="29"/>
    <col min="8705" max="8705" width="30.28515625" style="29" customWidth="1"/>
    <col min="8706" max="8709" width="11.7109375" style="29" customWidth="1"/>
    <col min="8710" max="8710" width="12.28515625" style="29" bestFit="1" customWidth="1"/>
    <col min="8711" max="8711" width="9.140625" style="29"/>
    <col min="8712" max="8712" width="12.28515625" style="29" bestFit="1" customWidth="1"/>
    <col min="8713" max="8960" width="9.140625" style="29"/>
    <col min="8961" max="8961" width="30.28515625" style="29" customWidth="1"/>
    <col min="8962" max="8965" width="11.7109375" style="29" customWidth="1"/>
    <col min="8966" max="8966" width="12.28515625" style="29" bestFit="1" customWidth="1"/>
    <col min="8967" max="8967" width="9.140625" style="29"/>
    <col min="8968" max="8968" width="12.28515625" style="29" bestFit="1" customWidth="1"/>
    <col min="8969" max="9216" width="9.140625" style="29"/>
    <col min="9217" max="9217" width="30.28515625" style="29" customWidth="1"/>
    <col min="9218" max="9221" width="11.7109375" style="29" customWidth="1"/>
    <col min="9222" max="9222" width="12.28515625" style="29" bestFit="1" customWidth="1"/>
    <col min="9223" max="9223" width="9.140625" style="29"/>
    <col min="9224" max="9224" width="12.28515625" style="29" bestFit="1" customWidth="1"/>
    <col min="9225" max="9472" width="9.140625" style="29"/>
    <col min="9473" max="9473" width="30.28515625" style="29" customWidth="1"/>
    <col min="9474" max="9477" width="11.7109375" style="29" customWidth="1"/>
    <col min="9478" max="9478" width="12.28515625" style="29" bestFit="1" customWidth="1"/>
    <col min="9479" max="9479" width="9.140625" style="29"/>
    <col min="9480" max="9480" width="12.28515625" style="29" bestFit="1" customWidth="1"/>
    <col min="9481" max="9728" width="9.140625" style="29"/>
    <col min="9729" max="9729" width="30.28515625" style="29" customWidth="1"/>
    <col min="9730" max="9733" width="11.7109375" style="29" customWidth="1"/>
    <col min="9734" max="9734" width="12.28515625" style="29" bestFit="1" customWidth="1"/>
    <col min="9735" max="9735" width="9.140625" style="29"/>
    <col min="9736" max="9736" width="12.28515625" style="29" bestFit="1" customWidth="1"/>
    <col min="9737" max="9984" width="9.140625" style="29"/>
    <col min="9985" max="9985" width="30.28515625" style="29" customWidth="1"/>
    <col min="9986" max="9989" width="11.7109375" style="29" customWidth="1"/>
    <col min="9990" max="9990" width="12.28515625" style="29" bestFit="1" customWidth="1"/>
    <col min="9991" max="9991" width="9.140625" style="29"/>
    <col min="9992" max="9992" width="12.28515625" style="29" bestFit="1" customWidth="1"/>
    <col min="9993" max="10240" width="9.140625" style="29"/>
    <col min="10241" max="10241" width="30.28515625" style="29" customWidth="1"/>
    <col min="10242" max="10245" width="11.7109375" style="29" customWidth="1"/>
    <col min="10246" max="10246" width="12.28515625" style="29" bestFit="1" customWidth="1"/>
    <col min="10247" max="10247" width="9.140625" style="29"/>
    <col min="10248" max="10248" width="12.28515625" style="29" bestFit="1" customWidth="1"/>
    <col min="10249" max="10496" width="9.140625" style="29"/>
    <col min="10497" max="10497" width="30.28515625" style="29" customWidth="1"/>
    <col min="10498" max="10501" width="11.7109375" style="29" customWidth="1"/>
    <col min="10502" max="10502" width="12.28515625" style="29" bestFit="1" customWidth="1"/>
    <col min="10503" max="10503" width="9.140625" style="29"/>
    <col min="10504" max="10504" width="12.28515625" style="29" bestFit="1" customWidth="1"/>
    <col min="10505" max="10752" width="9.140625" style="29"/>
    <col min="10753" max="10753" width="30.28515625" style="29" customWidth="1"/>
    <col min="10754" max="10757" width="11.7109375" style="29" customWidth="1"/>
    <col min="10758" max="10758" width="12.28515625" style="29" bestFit="1" customWidth="1"/>
    <col min="10759" max="10759" width="9.140625" style="29"/>
    <col min="10760" max="10760" width="12.28515625" style="29" bestFit="1" customWidth="1"/>
    <col min="10761" max="11008" width="9.140625" style="29"/>
    <col min="11009" max="11009" width="30.28515625" style="29" customWidth="1"/>
    <col min="11010" max="11013" width="11.7109375" style="29" customWidth="1"/>
    <col min="11014" max="11014" width="12.28515625" style="29" bestFit="1" customWidth="1"/>
    <col min="11015" max="11015" width="9.140625" style="29"/>
    <col min="11016" max="11016" width="12.28515625" style="29" bestFit="1" customWidth="1"/>
    <col min="11017" max="11264" width="9.140625" style="29"/>
    <col min="11265" max="11265" width="30.28515625" style="29" customWidth="1"/>
    <col min="11266" max="11269" width="11.7109375" style="29" customWidth="1"/>
    <col min="11270" max="11270" width="12.28515625" style="29" bestFit="1" customWidth="1"/>
    <col min="11271" max="11271" width="9.140625" style="29"/>
    <col min="11272" max="11272" width="12.28515625" style="29" bestFit="1" customWidth="1"/>
    <col min="11273" max="11520" width="9.140625" style="29"/>
    <col min="11521" max="11521" width="30.28515625" style="29" customWidth="1"/>
    <col min="11522" max="11525" width="11.7109375" style="29" customWidth="1"/>
    <col min="11526" max="11526" width="12.28515625" style="29" bestFit="1" customWidth="1"/>
    <col min="11527" max="11527" width="9.140625" style="29"/>
    <col min="11528" max="11528" width="12.28515625" style="29" bestFit="1" customWidth="1"/>
    <col min="11529" max="11776" width="9.140625" style="29"/>
    <col min="11777" max="11777" width="30.28515625" style="29" customWidth="1"/>
    <col min="11778" max="11781" width="11.7109375" style="29" customWidth="1"/>
    <col min="11782" max="11782" width="12.28515625" style="29" bestFit="1" customWidth="1"/>
    <col min="11783" max="11783" width="9.140625" style="29"/>
    <col min="11784" max="11784" width="12.28515625" style="29" bestFit="1" customWidth="1"/>
    <col min="11785" max="12032" width="9.140625" style="29"/>
    <col min="12033" max="12033" width="30.28515625" style="29" customWidth="1"/>
    <col min="12034" max="12037" width="11.7109375" style="29" customWidth="1"/>
    <col min="12038" max="12038" width="12.28515625" style="29" bestFit="1" customWidth="1"/>
    <col min="12039" max="12039" width="9.140625" style="29"/>
    <col min="12040" max="12040" width="12.28515625" style="29" bestFit="1" customWidth="1"/>
    <col min="12041" max="12288" width="9.140625" style="29"/>
    <col min="12289" max="12289" width="30.28515625" style="29" customWidth="1"/>
    <col min="12290" max="12293" width="11.7109375" style="29" customWidth="1"/>
    <col min="12294" max="12294" width="12.28515625" style="29" bestFit="1" customWidth="1"/>
    <col min="12295" max="12295" width="9.140625" style="29"/>
    <col min="12296" max="12296" width="12.28515625" style="29" bestFit="1" customWidth="1"/>
    <col min="12297" max="12544" width="9.140625" style="29"/>
    <col min="12545" max="12545" width="30.28515625" style="29" customWidth="1"/>
    <col min="12546" max="12549" width="11.7109375" style="29" customWidth="1"/>
    <col min="12550" max="12550" width="12.28515625" style="29" bestFit="1" customWidth="1"/>
    <col min="12551" max="12551" width="9.140625" style="29"/>
    <col min="12552" max="12552" width="12.28515625" style="29" bestFit="1" customWidth="1"/>
    <col min="12553" max="12800" width="9.140625" style="29"/>
    <col min="12801" max="12801" width="30.28515625" style="29" customWidth="1"/>
    <col min="12802" max="12805" width="11.7109375" style="29" customWidth="1"/>
    <col min="12806" max="12806" width="12.28515625" style="29" bestFit="1" customWidth="1"/>
    <col min="12807" max="12807" width="9.140625" style="29"/>
    <col min="12808" max="12808" width="12.28515625" style="29" bestFit="1" customWidth="1"/>
    <col min="12809" max="13056" width="9.140625" style="29"/>
    <col min="13057" max="13057" width="30.28515625" style="29" customWidth="1"/>
    <col min="13058" max="13061" width="11.7109375" style="29" customWidth="1"/>
    <col min="13062" max="13062" width="12.28515625" style="29" bestFit="1" customWidth="1"/>
    <col min="13063" max="13063" width="9.140625" style="29"/>
    <col min="13064" max="13064" width="12.28515625" style="29" bestFit="1" customWidth="1"/>
    <col min="13065" max="13312" width="9.140625" style="29"/>
    <col min="13313" max="13313" width="30.28515625" style="29" customWidth="1"/>
    <col min="13314" max="13317" width="11.7109375" style="29" customWidth="1"/>
    <col min="13318" max="13318" width="12.28515625" style="29" bestFit="1" customWidth="1"/>
    <col min="13319" max="13319" width="9.140625" style="29"/>
    <col min="13320" max="13320" width="12.28515625" style="29" bestFit="1" customWidth="1"/>
    <col min="13321" max="13568" width="9.140625" style="29"/>
    <col min="13569" max="13569" width="30.28515625" style="29" customWidth="1"/>
    <col min="13570" max="13573" width="11.7109375" style="29" customWidth="1"/>
    <col min="13574" max="13574" width="12.28515625" style="29" bestFit="1" customWidth="1"/>
    <col min="13575" max="13575" width="9.140625" style="29"/>
    <col min="13576" max="13576" width="12.28515625" style="29" bestFit="1" customWidth="1"/>
    <col min="13577" max="13824" width="9.140625" style="29"/>
    <col min="13825" max="13825" width="30.28515625" style="29" customWidth="1"/>
    <col min="13826" max="13829" width="11.7109375" style="29" customWidth="1"/>
    <col min="13830" max="13830" width="12.28515625" style="29" bestFit="1" customWidth="1"/>
    <col min="13831" max="13831" width="9.140625" style="29"/>
    <col min="13832" max="13832" width="12.28515625" style="29" bestFit="1" customWidth="1"/>
    <col min="13833" max="14080" width="9.140625" style="29"/>
    <col min="14081" max="14081" width="30.28515625" style="29" customWidth="1"/>
    <col min="14082" max="14085" width="11.7109375" style="29" customWidth="1"/>
    <col min="14086" max="14086" width="12.28515625" style="29" bestFit="1" customWidth="1"/>
    <col min="14087" max="14087" width="9.140625" style="29"/>
    <col min="14088" max="14088" width="12.28515625" style="29" bestFit="1" customWidth="1"/>
    <col min="14089" max="14336" width="9.140625" style="29"/>
    <col min="14337" max="14337" width="30.28515625" style="29" customWidth="1"/>
    <col min="14338" max="14341" width="11.7109375" style="29" customWidth="1"/>
    <col min="14342" max="14342" width="12.28515625" style="29" bestFit="1" customWidth="1"/>
    <col min="14343" max="14343" width="9.140625" style="29"/>
    <col min="14344" max="14344" width="12.28515625" style="29" bestFit="1" customWidth="1"/>
    <col min="14345" max="14592" width="9.140625" style="29"/>
    <col min="14593" max="14593" width="30.28515625" style="29" customWidth="1"/>
    <col min="14594" max="14597" width="11.7109375" style="29" customWidth="1"/>
    <col min="14598" max="14598" width="12.28515625" style="29" bestFit="1" customWidth="1"/>
    <col min="14599" max="14599" width="9.140625" style="29"/>
    <col min="14600" max="14600" width="12.28515625" style="29" bestFit="1" customWidth="1"/>
    <col min="14601" max="14848" width="9.140625" style="29"/>
    <col min="14849" max="14849" width="30.28515625" style="29" customWidth="1"/>
    <col min="14850" max="14853" width="11.7109375" style="29" customWidth="1"/>
    <col min="14854" max="14854" width="12.28515625" style="29" bestFit="1" customWidth="1"/>
    <col min="14855" max="14855" width="9.140625" style="29"/>
    <col min="14856" max="14856" width="12.28515625" style="29" bestFit="1" customWidth="1"/>
    <col min="14857" max="15104" width="9.140625" style="29"/>
    <col min="15105" max="15105" width="30.28515625" style="29" customWidth="1"/>
    <col min="15106" max="15109" width="11.7109375" style="29" customWidth="1"/>
    <col min="15110" max="15110" width="12.28515625" style="29" bestFit="1" customWidth="1"/>
    <col min="15111" max="15111" width="9.140625" style="29"/>
    <col min="15112" max="15112" width="12.28515625" style="29" bestFit="1" customWidth="1"/>
    <col min="15113" max="15360" width="9.140625" style="29"/>
    <col min="15361" max="15361" width="30.28515625" style="29" customWidth="1"/>
    <col min="15362" max="15365" width="11.7109375" style="29" customWidth="1"/>
    <col min="15366" max="15366" width="12.28515625" style="29" bestFit="1" customWidth="1"/>
    <col min="15367" max="15367" width="9.140625" style="29"/>
    <col min="15368" max="15368" width="12.28515625" style="29" bestFit="1" customWidth="1"/>
    <col min="15369" max="15616" width="9.140625" style="29"/>
    <col min="15617" max="15617" width="30.28515625" style="29" customWidth="1"/>
    <col min="15618" max="15621" width="11.7109375" style="29" customWidth="1"/>
    <col min="15622" max="15622" width="12.28515625" style="29" bestFit="1" customWidth="1"/>
    <col min="15623" max="15623" width="9.140625" style="29"/>
    <col min="15624" max="15624" width="12.28515625" style="29" bestFit="1" customWidth="1"/>
    <col min="15625" max="15872" width="9.140625" style="29"/>
    <col min="15873" max="15873" width="30.28515625" style="29" customWidth="1"/>
    <col min="15874" max="15877" width="11.7109375" style="29" customWidth="1"/>
    <col min="15878" max="15878" width="12.28515625" style="29" bestFit="1" customWidth="1"/>
    <col min="15879" max="15879" width="9.140625" style="29"/>
    <col min="15880" max="15880" width="12.28515625" style="29" bestFit="1" customWidth="1"/>
    <col min="15881" max="16128" width="9.140625" style="29"/>
    <col min="16129" max="16129" width="30.28515625" style="29" customWidth="1"/>
    <col min="16130" max="16133" width="11.7109375" style="29" customWidth="1"/>
    <col min="16134" max="16134" width="12.28515625" style="29" bestFit="1" customWidth="1"/>
    <col min="16135" max="16135" width="9.140625" style="29"/>
    <col min="16136" max="16136" width="12.28515625" style="29" bestFit="1" customWidth="1"/>
    <col min="16137" max="16384" width="9.140625" style="29"/>
  </cols>
  <sheetData>
    <row r="1" spans="1:12" ht="12.75" x14ac:dyDescent="0.2">
      <c r="A1" s="49" t="s">
        <v>126</v>
      </c>
    </row>
    <row r="3" spans="1:12" ht="12" x14ac:dyDescent="0.2">
      <c r="A3" s="48" t="s">
        <v>504</v>
      </c>
    </row>
    <row r="5" spans="1:12" s="38" customFormat="1" ht="18" customHeight="1" x14ac:dyDescent="0.25">
      <c r="A5" s="47"/>
      <c r="B5" s="51">
        <v>2012</v>
      </c>
      <c r="C5" s="51">
        <v>2013</v>
      </c>
      <c r="D5" s="51">
        <v>2014</v>
      </c>
      <c r="E5" s="51">
        <v>2015</v>
      </c>
      <c r="F5" s="51">
        <v>2016</v>
      </c>
    </row>
    <row r="6" spans="1:12" s="38" customFormat="1" ht="15" customHeight="1" x14ac:dyDescent="0.25">
      <c r="A6" s="584" t="s">
        <v>127</v>
      </c>
      <c r="B6" s="585">
        <v>246238.24999999994</v>
      </c>
      <c r="C6" s="585">
        <v>225978.49999999994</v>
      </c>
      <c r="D6" s="585">
        <v>208556.25</v>
      </c>
      <c r="E6" s="585">
        <v>185629.25</v>
      </c>
      <c r="F6" s="585">
        <v>161283.5</v>
      </c>
      <c r="H6" s="514"/>
      <c r="I6" s="514"/>
      <c r="J6" s="514"/>
      <c r="K6" s="514"/>
      <c r="L6" s="514"/>
    </row>
    <row r="7" spans="1:12" s="38" customFormat="1" ht="15" customHeight="1" x14ac:dyDescent="0.25">
      <c r="A7" s="586" t="s">
        <v>128</v>
      </c>
      <c r="B7" s="480">
        <v>4339</v>
      </c>
      <c r="C7" s="480">
        <v>3982</v>
      </c>
      <c r="D7" s="480">
        <v>3675</v>
      </c>
      <c r="E7" s="480">
        <v>3271</v>
      </c>
      <c r="F7" s="480">
        <v>2842</v>
      </c>
      <c r="G7" s="230"/>
      <c r="H7" s="230"/>
      <c r="I7" s="230"/>
      <c r="J7" s="230"/>
      <c r="K7" s="230"/>
      <c r="L7" s="230"/>
    </row>
    <row r="8" spans="1:12" s="38" customFormat="1" ht="8.1" customHeight="1" x14ac:dyDescent="0.25">
      <c r="A8" s="89"/>
      <c r="B8" s="78"/>
      <c r="C8" s="78"/>
      <c r="D8" s="78"/>
      <c r="E8" s="78"/>
      <c r="F8" s="78"/>
    </row>
    <row r="9" spans="1:12" s="38" customFormat="1" ht="15" customHeight="1" x14ac:dyDescent="0.25">
      <c r="A9" s="89" t="s">
        <v>129</v>
      </c>
      <c r="B9" s="90">
        <v>4016823.59</v>
      </c>
      <c r="C9" s="90">
        <f>1957503.46+1765409.26</f>
        <v>3722912.7199999997</v>
      </c>
      <c r="D9" s="90">
        <v>3016082.58</v>
      </c>
      <c r="E9" s="90">
        <f>1442056.58+1296383.36</f>
        <v>2738439.9400000004</v>
      </c>
      <c r="F9" s="90">
        <v>2525907.09</v>
      </c>
    </row>
    <row r="10" spans="1:12" s="38" customFormat="1" ht="15" customHeight="1" x14ac:dyDescent="0.25">
      <c r="A10" s="111" t="s">
        <v>130</v>
      </c>
      <c r="B10" s="117">
        <v>26372</v>
      </c>
      <c r="C10" s="117">
        <v>26703</v>
      </c>
      <c r="D10" s="117">
        <v>25860</v>
      </c>
      <c r="E10" s="117">
        <v>24382</v>
      </c>
      <c r="F10" s="117">
        <v>23619</v>
      </c>
      <c r="G10" s="230"/>
      <c r="L10" s="230"/>
    </row>
    <row r="11" spans="1:12" s="38" customFormat="1" ht="15" customHeight="1" x14ac:dyDescent="0.25">
      <c r="A11" s="46" t="s">
        <v>17</v>
      </c>
      <c r="B11" s="91" t="e">
        <f>((B6+B9)/#REF!)*100</f>
        <v>#REF!</v>
      </c>
      <c r="C11" s="91" t="e">
        <f>((C6+C9)/#REF!)*100</f>
        <v>#REF!</v>
      </c>
      <c r="D11" s="91" t="e">
        <f>((D6+D9)/#REF!)*100</f>
        <v>#REF!</v>
      </c>
      <c r="E11" s="91" t="e">
        <f>((E6+E9)/#REF!)*100</f>
        <v>#REF!</v>
      </c>
      <c r="F11" s="91" t="e">
        <f>((F6+F9)/#REF!)*100</f>
        <v>#REF!</v>
      </c>
      <c r="H11" s="230"/>
      <c r="I11" s="230"/>
      <c r="J11" s="230"/>
      <c r="K11" s="230"/>
      <c r="L11" s="230"/>
    </row>
    <row r="12" spans="1:12" s="38" customFormat="1" ht="8.1" customHeight="1" x14ac:dyDescent="0.25">
      <c r="A12" s="33"/>
      <c r="B12" s="80"/>
      <c r="C12" s="80"/>
      <c r="D12" s="80"/>
      <c r="E12" s="80"/>
      <c r="F12" s="80"/>
    </row>
    <row r="13" spans="1:12" ht="12.75" customHeight="1" x14ac:dyDescent="0.2">
      <c r="A13" s="32" t="s">
        <v>447</v>
      </c>
    </row>
    <row r="14" spans="1:12" ht="12" customHeight="1" x14ac:dyDescent="0.2">
      <c r="A14" s="32" t="s">
        <v>448</v>
      </c>
    </row>
    <row r="15" spans="1:12" ht="9.9499999999999993" customHeight="1" x14ac:dyDescent="0.2"/>
    <row r="16" spans="1:12" ht="9.9499999999999993" customHeight="1" x14ac:dyDescent="0.2"/>
    <row r="17" spans="1:12" ht="12" x14ac:dyDescent="0.2">
      <c r="A17" s="48" t="s">
        <v>131</v>
      </c>
    </row>
    <row r="18" spans="1:12" x14ac:dyDescent="0.2">
      <c r="A18" s="30"/>
    </row>
    <row r="19" spans="1:12" x14ac:dyDescent="0.2">
      <c r="A19" s="740" t="s">
        <v>44</v>
      </c>
      <c r="B19" s="118">
        <v>2012</v>
      </c>
      <c r="C19" s="118">
        <v>2013</v>
      </c>
      <c r="D19" s="118">
        <v>2014</v>
      </c>
      <c r="E19" s="118">
        <v>2015</v>
      </c>
      <c r="F19" s="118">
        <v>2016</v>
      </c>
    </row>
    <row r="20" spans="1:12" x14ac:dyDescent="0.2">
      <c r="A20" s="741"/>
      <c r="B20" s="710" t="s">
        <v>45</v>
      </c>
      <c r="C20" s="711"/>
      <c r="D20" s="711"/>
      <c r="E20" s="711"/>
      <c r="F20" s="711"/>
    </row>
    <row r="21" spans="1:12" x14ac:dyDescent="0.2">
      <c r="A21" s="44" t="s">
        <v>46</v>
      </c>
      <c r="B21" s="82" t="s">
        <v>18</v>
      </c>
      <c r="C21" s="82" t="s">
        <v>18</v>
      </c>
      <c r="D21" s="82" t="s">
        <v>18</v>
      </c>
      <c r="E21" s="82" t="s">
        <v>18</v>
      </c>
      <c r="F21" s="82" t="s">
        <v>18</v>
      </c>
    </row>
    <row r="22" spans="1:12" x14ac:dyDescent="0.2">
      <c r="A22" s="44" t="s">
        <v>4</v>
      </c>
      <c r="B22" s="82" t="s">
        <v>18</v>
      </c>
      <c r="C22" s="82" t="s">
        <v>18</v>
      </c>
      <c r="D22" s="82" t="s">
        <v>18</v>
      </c>
      <c r="E22" s="82" t="s">
        <v>18</v>
      </c>
      <c r="F22" s="82" t="s">
        <v>18</v>
      </c>
      <c r="H22" s="515"/>
    </row>
    <row r="23" spans="1:12" x14ac:dyDescent="0.2">
      <c r="A23" s="576" t="s">
        <v>47</v>
      </c>
      <c r="B23" s="582">
        <v>5.7760890937486371</v>
      </c>
      <c r="C23" s="582">
        <v>5.722581033771803</v>
      </c>
      <c r="D23" s="582">
        <v>6.4675847744474382</v>
      </c>
      <c r="E23" s="582">
        <v>6.3483193432915987</v>
      </c>
      <c r="F23" s="582">
        <v>6.0019375105060941</v>
      </c>
      <c r="H23" s="515"/>
      <c r="I23" s="515"/>
      <c r="J23" s="515"/>
      <c r="K23" s="515"/>
      <c r="L23" s="515"/>
    </row>
    <row r="24" spans="1:12" x14ac:dyDescent="0.2">
      <c r="A24" s="44" t="s">
        <v>7</v>
      </c>
      <c r="B24" s="82" t="s">
        <v>18</v>
      </c>
      <c r="C24" s="82" t="s">
        <v>18</v>
      </c>
      <c r="D24" s="82" t="s">
        <v>18</v>
      </c>
      <c r="E24" s="82" t="s">
        <v>18</v>
      </c>
      <c r="F24" s="82" t="s">
        <v>18</v>
      </c>
      <c r="H24" s="515"/>
      <c r="I24" s="515"/>
      <c r="J24" s="515"/>
      <c r="K24" s="515"/>
      <c r="L24" s="515"/>
    </row>
    <row r="25" spans="1:12" x14ac:dyDescent="0.2">
      <c r="A25" s="44" t="s">
        <v>48</v>
      </c>
      <c r="B25" s="82" t="s">
        <v>18</v>
      </c>
      <c r="C25" s="82" t="s">
        <v>18</v>
      </c>
      <c r="D25" s="82" t="s">
        <v>18</v>
      </c>
      <c r="E25" s="82" t="s">
        <v>18</v>
      </c>
      <c r="F25" s="82" t="s">
        <v>18</v>
      </c>
      <c r="H25" s="515"/>
      <c r="I25" s="515"/>
      <c r="J25" s="515"/>
      <c r="K25" s="515"/>
      <c r="L25" s="515"/>
    </row>
    <row r="26" spans="1:12" x14ac:dyDescent="0.2">
      <c r="A26" s="44" t="s">
        <v>9</v>
      </c>
      <c r="B26" s="82">
        <v>94.223910906251362</v>
      </c>
      <c r="C26" s="82">
        <v>94.277418966228197</v>
      </c>
      <c r="D26" s="82">
        <v>93.532415225552569</v>
      </c>
      <c r="E26" s="82">
        <v>93.651680656708407</v>
      </c>
      <c r="F26" s="82">
        <v>93.998062489493904</v>
      </c>
      <c r="H26" s="515"/>
      <c r="I26" s="515"/>
      <c r="J26" s="515"/>
      <c r="K26" s="515"/>
      <c r="L26" s="515"/>
    </row>
    <row r="27" spans="1:12" x14ac:dyDescent="0.2">
      <c r="A27" s="44" t="s">
        <v>10</v>
      </c>
      <c r="B27" s="82" t="s">
        <v>18</v>
      </c>
      <c r="C27" s="82" t="s">
        <v>18</v>
      </c>
      <c r="D27" s="82" t="s">
        <v>18</v>
      </c>
      <c r="E27" s="82" t="s">
        <v>18</v>
      </c>
      <c r="F27" s="82" t="s">
        <v>18</v>
      </c>
      <c r="H27" s="515"/>
      <c r="I27" s="515"/>
      <c r="J27" s="515"/>
      <c r="K27" s="515"/>
      <c r="L27" s="515"/>
    </row>
    <row r="28" spans="1:12" x14ac:dyDescent="0.2">
      <c r="A28" s="44" t="s">
        <v>49</v>
      </c>
      <c r="B28" s="94" t="s">
        <v>18</v>
      </c>
      <c r="C28" s="94" t="s">
        <v>18</v>
      </c>
      <c r="D28" s="94" t="s">
        <v>18</v>
      </c>
      <c r="E28" s="94" t="s">
        <v>18</v>
      </c>
      <c r="F28" s="94" t="s">
        <v>18</v>
      </c>
      <c r="H28" s="515"/>
      <c r="I28" s="515"/>
      <c r="J28" s="515"/>
      <c r="K28" s="515"/>
      <c r="L28" s="515"/>
    </row>
    <row r="29" spans="1:12" ht="8.1" customHeight="1" x14ac:dyDescent="0.2">
      <c r="A29" s="44"/>
      <c r="B29" s="93"/>
      <c r="C29" s="93"/>
      <c r="D29" s="93"/>
      <c r="E29" s="93"/>
      <c r="F29" s="93"/>
      <c r="H29" s="515"/>
      <c r="I29" s="515"/>
      <c r="J29" s="515"/>
      <c r="K29" s="515"/>
      <c r="L29" s="515"/>
    </row>
    <row r="30" spans="1:12" x14ac:dyDescent="0.2">
      <c r="A30" s="55" t="s">
        <v>50</v>
      </c>
      <c r="B30" s="93"/>
      <c r="C30" s="93"/>
      <c r="D30" s="93"/>
      <c r="E30" s="93"/>
      <c r="F30" s="93"/>
      <c r="H30" s="515"/>
      <c r="I30" s="515"/>
      <c r="J30" s="515"/>
      <c r="K30" s="515"/>
      <c r="L30" s="515"/>
    </row>
    <row r="31" spans="1:12" x14ac:dyDescent="0.2">
      <c r="A31" s="44" t="s">
        <v>51</v>
      </c>
      <c r="B31" s="94" t="s">
        <v>18</v>
      </c>
      <c r="C31" s="94" t="s">
        <v>18</v>
      </c>
      <c r="D31" s="94" t="s">
        <v>18</v>
      </c>
      <c r="E31" s="94" t="s">
        <v>18</v>
      </c>
      <c r="F31" s="94" t="s">
        <v>18</v>
      </c>
      <c r="H31" s="515"/>
      <c r="I31" s="515"/>
      <c r="J31" s="515"/>
      <c r="K31" s="515"/>
      <c r="L31" s="515"/>
    </row>
    <row r="32" spans="1:12" x14ac:dyDescent="0.2">
      <c r="A32" s="44" t="s">
        <v>52</v>
      </c>
      <c r="B32" s="94" t="s">
        <v>18</v>
      </c>
      <c r="C32" s="94" t="s">
        <v>18</v>
      </c>
      <c r="D32" s="94" t="s">
        <v>18</v>
      </c>
      <c r="E32" s="94" t="s">
        <v>18</v>
      </c>
      <c r="F32" s="94" t="s">
        <v>18</v>
      </c>
      <c r="H32" s="515"/>
      <c r="I32" s="515"/>
      <c r="J32" s="515"/>
      <c r="K32" s="515"/>
      <c r="L32" s="515"/>
    </row>
    <row r="33" spans="1:12" x14ac:dyDescent="0.2">
      <c r="A33" s="44" t="s">
        <v>53</v>
      </c>
      <c r="B33" s="94" t="s">
        <v>18</v>
      </c>
      <c r="C33" s="94" t="s">
        <v>18</v>
      </c>
      <c r="D33" s="94" t="s">
        <v>18</v>
      </c>
      <c r="E33" s="94" t="s">
        <v>18</v>
      </c>
      <c r="F33" s="94" t="s">
        <v>18</v>
      </c>
      <c r="H33" s="515"/>
      <c r="I33" s="515"/>
      <c r="J33" s="515"/>
      <c r="K33" s="515"/>
      <c r="L33" s="515"/>
    </row>
    <row r="34" spans="1:12" ht="8.1" customHeight="1" x14ac:dyDescent="0.2">
      <c r="A34" s="55"/>
      <c r="B34" s="94"/>
      <c r="C34" s="94"/>
      <c r="D34" s="94"/>
      <c r="E34" s="94"/>
      <c r="F34" s="94"/>
      <c r="H34" s="515"/>
      <c r="I34" s="515"/>
      <c r="J34" s="515"/>
      <c r="K34" s="515"/>
      <c r="L34" s="515"/>
    </row>
    <row r="35" spans="1:12" x14ac:dyDescent="0.2">
      <c r="A35" s="44" t="s">
        <v>54</v>
      </c>
      <c r="B35" s="94">
        <v>100</v>
      </c>
      <c r="C35" s="94">
        <v>100</v>
      </c>
      <c r="D35" s="94">
        <v>100</v>
      </c>
      <c r="E35" s="94">
        <v>100</v>
      </c>
      <c r="F35" s="94">
        <v>100</v>
      </c>
      <c r="H35" s="515"/>
      <c r="I35" s="515"/>
      <c r="J35" s="515"/>
      <c r="K35" s="515"/>
      <c r="L35" s="515"/>
    </row>
    <row r="36" spans="1:12" x14ac:dyDescent="0.2">
      <c r="A36" s="44" t="s">
        <v>52</v>
      </c>
      <c r="B36" s="94" t="s">
        <v>18</v>
      </c>
      <c r="C36" s="94" t="s">
        <v>18</v>
      </c>
      <c r="D36" s="94" t="s">
        <v>18</v>
      </c>
      <c r="E36" s="94" t="s">
        <v>18</v>
      </c>
      <c r="F36" s="94" t="s">
        <v>18</v>
      </c>
      <c r="H36" s="515"/>
      <c r="I36" s="515"/>
      <c r="J36" s="515"/>
      <c r="K36" s="515"/>
      <c r="L36" s="515"/>
    </row>
    <row r="37" spans="1:12" x14ac:dyDescent="0.2">
      <c r="A37" s="57" t="s">
        <v>53</v>
      </c>
      <c r="B37" s="95">
        <v>100</v>
      </c>
      <c r="C37" s="95">
        <v>100</v>
      </c>
      <c r="D37" s="95">
        <v>100</v>
      </c>
      <c r="E37" s="95">
        <v>100</v>
      </c>
      <c r="F37" s="95">
        <v>100</v>
      </c>
      <c r="H37" s="515"/>
      <c r="I37" s="515"/>
      <c r="J37" s="515"/>
      <c r="K37" s="515"/>
      <c r="L37" s="515"/>
    </row>
    <row r="38" spans="1:12" ht="9.9499999999999993" customHeight="1" x14ac:dyDescent="0.2"/>
    <row r="39" spans="1:12" ht="9.9499999999999993" customHeight="1" x14ac:dyDescent="0.2"/>
    <row r="40" spans="1:12" ht="12" x14ac:dyDescent="0.2">
      <c r="A40" s="755" t="s">
        <v>662</v>
      </c>
      <c r="B40" s="755"/>
      <c r="C40" s="755"/>
      <c r="D40" s="755"/>
      <c r="E40" s="755"/>
      <c r="F40" s="755"/>
    </row>
    <row r="42" spans="1:12" s="38" customFormat="1" ht="18" customHeight="1" x14ac:dyDescent="0.25">
      <c r="A42" s="47"/>
      <c r="B42" s="51">
        <v>2012</v>
      </c>
      <c r="C42" s="51">
        <v>2013</v>
      </c>
      <c r="D42" s="51">
        <v>2014</v>
      </c>
      <c r="E42" s="51">
        <v>2015</v>
      </c>
      <c r="F42" s="51">
        <v>2016</v>
      </c>
    </row>
    <row r="43" spans="1:12" s="38" customFormat="1" ht="15" customHeight="1" x14ac:dyDescent="0.25">
      <c r="A43" s="89" t="s">
        <v>132</v>
      </c>
      <c r="B43" s="90">
        <v>5121390.01</v>
      </c>
      <c r="C43" s="90">
        <v>5015779.0999999996</v>
      </c>
      <c r="D43" s="90">
        <v>7148140</v>
      </c>
      <c r="E43" s="90">
        <v>4707874</v>
      </c>
      <c r="F43" s="90">
        <v>4701669</v>
      </c>
      <c r="H43" s="230"/>
      <c r="I43" s="230"/>
      <c r="J43" s="230"/>
      <c r="K43" s="230"/>
      <c r="L43" s="230"/>
    </row>
    <row r="44" spans="1:12" s="38" customFormat="1" ht="15" customHeight="1" x14ac:dyDescent="0.25">
      <c r="A44" s="111" t="s">
        <v>133</v>
      </c>
      <c r="B44" s="117">
        <v>26372</v>
      </c>
      <c r="C44" s="117">
        <v>26703</v>
      </c>
      <c r="D44" s="117">
        <v>25860</v>
      </c>
      <c r="E44" s="117">
        <v>24382</v>
      </c>
      <c r="F44" s="117">
        <v>23619</v>
      </c>
      <c r="H44" s="230"/>
      <c r="I44" s="230"/>
      <c r="J44" s="230"/>
      <c r="K44" s="230"/>
      <c r="L44" s="230"/>
    </row>
    <row r="45" spans="1:12" s="38" customFormat="1" ht="15" customHeight="1" x14ac:dyDescent="0.25">
      <c r="A45" s="46" t="s">
        <v>17</v>
      </c>
      <c r="B45" s="98" t="e">
        <f>(B43/#REF!)*100</f>
        <v>#REF!</v>
      </c>
      <c r="C45" s="98" t="e">
        <f>(C43/#REF!)*100</f>
        <v>#REF!</v>
      </c>
      <c r="D45" s="98" t="e">
        <f>(D43/#REF!)*100</f>
        <v>#REF!</v>
      </c>
      <c r="E45" s="98" t="e">
        <f>(E43/#REF!)*100</f>
        <v>#REF!</v>
      </c>
      <c r="F45" s="98" t="e">
        <f>(F43/#REF!)*100</f>
        <v>#REF!</v>
      </c>
    </row>
    <row r="46" spans="1:12" s="38" customFormat="1" ht="8.1" customHeight="1" x14ac:dyDescent="0.25">
      <c r="A46" s="33"/>
      <c r="B46" s="99"/>
      <c r="C46" s="99"/>
      <c r="D46" s="99"/>
      <c r="E46" s="99"/>
      <c r="F46" s="99"/>
    </row>
    <row r="47" spans="1:12" x14ac:dyDescent="0.2">
      <c r="A47" s="32" t="s">
        <v>449</v>
      </c>
    </row>
    <row r="48" spans="1:12" ht="9.75" customHeight="1" x14ac:dyDescent="0.2">
      <c r="A48" s="119"/>
    </row>
    <row r="49" spans="1:2" ht="9.9499999999999993" customHeight="1" x14ac:dyDescent="0.2"/>
    <row r="50" spans="1:2" ht="12" x14ac:dyDescent="0.2">
      <c r="A50" s="48" t="s">
        <v>134</v>
      </c>
    </row>
    <row r="51" spans="1:2" x14ac:dyDescent="0.2">
      <c r="A51" s="30"/>
    </row>
    <row r="52" spans="1:2" x14ac:dyDescent="0.2">
      <c r="A52" s="740" t="s">
        <v>44</v>
      </c>
      <c r="B52" s="51" t="s">
        <v>500</v>
      </c>
    </row>
    <row r="53" spans="1:2" x14ac:dyDescent="0.2">
      <c r="A53" s="741"/>
      <c r="B53" s="51" t="s">
        <v>45</v>
      </c>
    </row>
    <row r="54" spans="1:2" x14ac:dyDescent="0.2">
      <c r="A54" s="44" t="s">
        <v>46</v>
      </c>
      <c r="B54" s="82" t="s">
        <v>18</v>
      </c>
    </row>
    <row r="55" spans="1:2" x14ac:dyDescent="0.2">
      <c r="A55" s="44" t="s">
        <v>4</v>
      </c>
      <c r="B55" s="82" t="s">
        <v>18</v>
      </c>
    </row>
    <row r="56" spans="1:2" x14ac:dyDescent="0.2">
      <c r="A56" s="44" t="s">
        <v>47</v>
      </c>
      <c r="B56" s="82" t="s">
        <v>18</v>
      </c>
    </row>
    <row r="57" spans="1:2" x14ac:dyDescent="0.2">
      <c r="A57" s="44" t="s">
        <v>7</v>
      </c>
      <c r="B57" s="82" t="s">
        <v>18</v>
      </c>
    </row>
    <row r="58" spans="1:2" x14ac:dyDescent="0.2">
      <c r="A58" s="44" t="s">
        <v>48</v>
      </c>
      <c r="B58" s="82">
        <v>100</v>
      </c>
    </row>
    <row r="59" spans="1:2" x14ac:dyDescent="0.2">
      <c r="A59" s="44" t="s">
        <v>9</v>
      </c>
      <c r="B59" s="82" t="s">
        <v>18</v>
      </c>
    </row>
    <row r="60" spans="1:2" x14ac:dyDescent="0.2">
      <c r="A60" s="44" t="s">
        <v>10</v>
      </c>
      <c r="B60" s="82" t="s">
        <v>18</v>
      </c>
    </row>
    <row r="61" spans="1:2" x14ac:dyDescent="0.2">
      <c r="A61" s="44" t="s">
        <v>49</v>
      </c>
      <c r="B61" s="94" t="s">
        <v>18</v>
      </c>
    </row>
    <row r="62" spans="1:2" ht="8.1" customHeight="1" x14ac:dyDescent="0.2">
      <c r="A62" s="44"/>
      <c r="B62" s="94"/>
    </row>
    <row r="63" spans="1:2" x14ac:dyDescent="0.2">
      <c r="A63" s="55" t="s">
        <v>50</v>
      </c>
      <c r="B63" s="94"/>
    </row>
    <row r="64" spans="1:2" x14ac:dyDescent="0.2">
      <c r="A64" s="44" t="s">
        <v>51</v>
      </c>
      <c r="B64" s="94" t="s">
        <v>18</v>
      </c>
    </row>
    <row r="65" spans="1:2" x14ac:dyDescent="0.2">
      <c r="A65" s="44" t="s">
        <v>52</v>
      </c>
      <c r="B65" s="94" t="s">
        <v>18</v>
      </c>
    </row>
    <row r="66" spans="1:2" x14ac:dyDescent="0.2">
      <c r="A66" s="44" t="s">
        <v>53</v>
      </c>
      <c r="B66" s="94" t="s">
        <v>18</v>
      </c>
    </row>
    <row r="67" spans="1:2" ht="8.1" customHeight="1" x14ac:dyDescent="0.2">
      <c r="A67" s="55"/>
      <c r="B67" s="94"/>
    </row>
    <row r="68" spans="1:2" x14ac:dyDescent="0.2">
      <c r="A68" s="44" t="s">
        <v>54</v>
      </c>
      <c r="B68" s="94">
        <v>100</v>
      </c>
    </row>
    <row r="69" spans="1:2" x14ac:dyDescent="0.2">
      <c r="A69" s="44" t="s">
        <v>52</v>
      </c>
      <c r="B69" s="94" t="s">
        <v>18</v>
      </c>
    </row>
    <row r="70" spans="1:2" x14ac:dyDescent="0.2">
      <c r="A70" s="57" t="s">
        <v>53</v>
      </c>
      <c r="B70" s="95">
        <v>100</v>
      </c>
    </row>
    <row r="71" spans="1:2" x14ac:dyDescent="0.2">
      <c r="A71" s="30"/>
    </row>
  </sheetData>
  <mergeCells count="4">
    <mergeCell ref="A19:A20"/>
    <mergeCell ref="B20:F20"/>
    <mergeCell ref="A40:F40"/>
    <mergeCell ref="A52:A53"/>
  </mergeCells>
  <printOptions horizontalCentered="1"/>
  <pageMargins left="0.70866141732283472" right="0.70866141732283472" top="0.70866141732283472" bottom="1.0236220472440944" header="0.51181102362204722" footer="0.51181102362204722"/>
  <pageSetup paperSize="9" scale="92" orientation="portrait" r:id="rId1"/>
  <headerFooter alignWithMargins="0"/>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62">
    <tabColor rgb="FF92D050"/>
  </sheetPr>
  <dimension ref="A1:G66"/>
  <sheetViews>
    <sheetView workbookViewId="0"/>
  </sheetViews>
  <sheetFormatPr defaultRowHeight="11.25" x14ac:dyDescent="0.2"/>
  <cols>
    <col min="1" max="1" width="26.28515625" style="29" bestFit="1" customWidth="1"/>
    <col min="2" max="6" width="12.7109375" style="29" customWidth="1"/>
    <col min="7" max="256" width="9.140625" style="29"/>
    <col min="257" max="257" width="26.28515625" style="29" bestFit="1" customWidth="1"/>
    <col min="258" max="262" width="12.7109375" style="29" customWidth="1"/>
    <col min="263" max="512" width="9.140625" style="29"/>
    <col min="513" max="513" width="26.28515625" style="29" bestFit="1" customWidth="1"/>
    <col min="514" max="518" width="12.7109375" style="29" customWidth="1"/>
    <col min="519" max="768" width="9.140625" style="29"/>
    <col min="769" max="769" width="26.28515625" style="29" bestFit="1" customWidth="1"/>
    <col min="770" max="774" width="12.7109375" style="29" customWidth="1"/>
    <col min="775" max="1024" width="9.140625" style="29"/>
    <col min="1025" max="1025" width="26.28515625" style="29" bestFit="1" customWidth="1"/>
    <col min="1026" max="1030" width="12.7109375" style="29" customWidth="1"/>
    <col min="1031" max="1280" width="9.140625" style="29"/>
    <col min="1281" max="1281" width="26.28515625" style="29" bestFit="1" customWidth="1"/>
    <col min="1282" max="1286" width="12.7109375" style="29" customWidth="1"/>
    <col min="1287" max="1536" width="9.140625" style="29"/>
    <col min="1537" max="1537" width="26.28515625" style="29" bestFit="1" customWidth="1"/>
    <col min="1538" max="1542" width="12.7109375" style="29" customWidth="1"/>
    <col min="1543" max="1792" width="9.140625" style="29"/>
    <col min="1793" max="1793" width="26.28515625" style="29" bestFit="1" customWidth="1"/>
    <col min="1794" max="1798" width="12.7109375" style="29" customWidth="1"/>
    <col min="1799" max="2048" width="9.140625" style="29"/>
    <col min="2049" max="2049" width="26.28515625" style="29" bestFit="1" customWidth="1"/>
    <col min="2050" max="2054" width="12.7109375" style="29" customWidth="1"/>
    <col min="2055" max="2304" width="9.140625" style="29"/>
    <col min="2305" max="2305" width="26.28515625" style="29" bestFit="1" customWidth="1"/>
    <col min="2306" max="2310" width="12.7109375" style="29" customWidth="1"/>
    <col min="2311" max="2560" width="9.140625" style="29"/>
    <col min="2561" max="2561" width="26.28515625" style="29" bestFit="1" customWidth="1"/>
    <col min="2562" max="2566" width="12.7109375" style="29" customWidth="1"/>
    <col min="2567" max="2816" width="9.140625" style="29"/>
    <col min="2817" max="2817" width="26.28515625" style="29" bestFit="1" customWidth="1"/>
    <col min="2818" max="2822" width="12.7109375" style="29" customWidth="1"/>
    <col min="2823" max="3072" width="9.140625" style="29"/>
    <col min="3073" max="3073" width="26.28515625" style="29" bestFit="1" customWidth="1"/>
    <col min="3074" max="3078" width="12.7109375" style="29" customWidth="1"/>
    <col min="3079" max="3328" width="9.140625" style="29"/>
    <col min="3329" max="3329" width="26.28515625" style="29" bestFit="1" customWidth="1"/>
    <col min="3330" max="3334" width="12.7109375" style="29" customWidth="1"/>
    <col min="3335" max="3584" width="9.140625" style="29"/>
    <col min="3585" max="3585" width="26.28515625" style="29" bestFit="1" customWidth="1"/>
    <col min="3586" max="3590" width="12.7109375" style="29" customWidth="1"/>
    <col min="3591" max="3840" width="9.140625" style="29"/>
    <col min="3841" max="3841" width="26.28515625" style="29" bestFit="1" customWidth="1"/>
    <col min="3842" max="3846" width="12.7109375" style="29" customWidth="1"/>
    <col min="3847" max="4096" width="9.140625" style="29"/>
    <col min="4097" max="4097" width="26.28515625" style="29" bestFit="1" customWidth="1"/>
    <col min="4098" max="4102" width="12.7109375" style="29" customWidth="1"/>
    <col min="4103" max="4352" width="9.140625" style="29"/>
    <col min="4353" max="4353" width="26.28515625" style="29" bestFit="1" customWidth="1"/>
    <col min="4354" max="4358" width="12.7109375" style="29" customWidth="1"/>
    <col min="4359" max="4608" width="9.140625" style="29"/>
    <col min="4609" max="4609" width="26.28515625" style="29" bestFit="1" customWidth="1"/>
    <col min="4610" max="4614" width="12.7109375" style="29" customWidth="1"/>
    <col min="4615" max="4864" width="9.140625" style="29"/>
    <col min="4865" max="4865" width="26.28515625" style="29" bestFit="1" customWidth="1"/>
    <col min="4866" max="4870" width="12.7109375" style="29" customWidth="1"/>
    <col min="4871" max="5120" width="9.140625" style="29"/>
    <col min="5121" max="5121" width="26.28515625" style="29" bestFit="1" customWidth="1"/>
    <col min="5122" max="5126" width="12.7109375" style="29" customWidth="1"/>
    <col min="5127" max="5376" width="9.140625" style="29"/>
    <col min="5377" max="5377" width="26.28515625" style="29" bestFit="1" customWidth="1"/>
    <col min="5378" max="5382" width="12.7109375" style="29" customWidth="1"/>
    <col min="5383" max="5632" width="9.140625" style="29"/>
    <col min="5633" max="5633" width="26.28515625" style="29" bestFit="1" customWidth="1"/>
    <col min="5634" max="5638" width="12.7109375" style="29" customWidth="1"/>
    <col min="5639" max="5888" width="9.140625" style="29"/>
    <col min="5889" max="5889" width="26.28515625" style="29" bestFit="1" customWidth="1"/>
    <col min="5890" max="5894" width="12.7109375" style="29" customWidth="1"/>
    <col min="5895" max="6144" width="9.140625" style="29"/>
    <col min="6145" max="6145" width="26.28515625" style="29" bestFit="1" customWidth="1"/>
    <col min="6146" max="6150" width="12.7109375" style="29" customWidth="1"/>
    <col min="6151" max="6400" width="9.140625" style="29"/>
    <col min="6401" max="6401" width="26.28515625" style="29" bestFit="1" customWidth="1"/>
    <col min="6402" max="6406" width="12.7109375" style="29" customWidth="1"/>
    <col min="6407" max="6656" width="9.140625" style="29"/>
    <col min="6657" max="6657" width="26.28515625" style="29" bestFit="1" customWidth="1"/>
    <col min="6658" max="6662" width="12.7109375" style="29" customWidth="1"/>
    <col min="6663" max="6912" width="9.140625" style="29"/>
    <col min="6913" max="6913" width="26.28515625" style="29" bestFit="1" customWidth="1"/>
    <col min="6914" max="6918" width="12.7109375" style="29" customWidth="1"/>
    <col min="6919" max="7168" width="9.140625" style="29"/>
    <col min="7169" max="7169" width="26.28515625" style="29" bestFit="1" customWidth="1"/>
    <col min="7170" max="7174" width="12.7109375" style="29" customWidth="1"/>
    <col min="7175" max="7424" width="9.140625" style="29"/>
    <col min="7425" max="7425" width="26.28515625" style="29" bestFit="1" customWidth="1"/>
    <col min="7426" max="7430" width="12.7109375" style="29" customWidth="1"/>
    <col min="7431" max="7680" width="9.140625" style="29"/>
    <col min="7681" max="7681" width="26.28515625" style="29" bestFit="1" customWidth="1"/>
    <col min="7682" max="7686" width="12.7109375" style="29" customWidth="1"/>
    <col min="7687" max="7936" width="9.140625" style="29"/>
    <col min="7937" max="7937" width="26.28515625" style="29" bestFit="1" customWidth="1"/>
    <col min="7938" max="7942" width="12.7109375" style="29" customWidth="1"/>
    <col min="7943" max="8192" width="9.140625" style="29"/>
    <col min="8193" max="8193" width="26.28515625" style="29" bestFit="1" customWidth="1"/>
    <col min="8194" max="8198" width="12.7109375" style="29" customWidth="1"/>
    <col min="8199" max="8448" width="9.140625" style="29"/>
    <col min="8449" max="8449" width="26.28515625" style="29" bestFit="1" customWidth="1"/>
    <col min="8450" max="8454" width="12.7109375" style="29" customWidth="1"/>
    <col min="8455" max="8704" width="9.140625" style="29"/>
    <col min="8705" max="8705" width="26.28515625" style="29" bestFit="1" customWidth="1"/>
    <col min="8706" max="8710" width="12.7109375" style="29" customWidth="1"/>
    <col min="8711" max="8960" width="9.140625" style="29"/>
    <col min="8961" max="8961" width="26.28515625" style="29" bestFit="1" customWidth="1"/>
    <col min="8962" max="8966" width="12.7109375" style="29" customWidth="1"/>
    <col min="8967" max="9216" width="9.140625" style="29"/>
    <col min="9217" max="9217" width="26.28515625" style="29" bestFit="1" customWidth="1"/>
    <col min="9218" max="9222" width="12.7109375" style="29" customWidth="1"/>
    <col min="9223" max="9472" width="9.140625" style="29"/>
    <col min="9473" max="9473" width="26.28515625" style="29" bestFit="1" customWidth="1"/>
    <col min="9474" max="9478" width="12.7109375" style="29" customWidth="1"/>
    <col min="9479" max="9728" width="9.140625" style="29"/>
    <col min="9729" max="9729" width="26.28515625" style="29" bestFit="1" customWidth="1"/>
    <col min="9730" max="9734" width="12.7109375" style="29" customWidth="1"/>
    <col min="9735" max="9984" width="9.140625" style="29"/>
    <col min="9985" max="9985" width="26.28515625" style="29" bestFit="1" customWidth="1"/>
    <col min="9986" max="9990" width="12.7109375" style="29" customWidth="1"/>
    <col min="9991" max="10240" width="9.140625" style="29"/>
    <col min="10241" max="10241" width="26.28515625" style="29" bestFit="1" customWidth="1"/>
    <col min="10242" max="10246" width="12.7109375" style="29" customWidth="1"/>
    <col min="10247" max="10496" width="9.140625" style="29"/>
    <col min="10497" max="10497" width="26.28515625" style="29" bestFit="1" customWidth="1"/>
    <col min="10498" max="10502" width="12.7109375" style="29" customWidth="1"/>
    <col min="10503" max="10752" width="9.140625" style="29"/>
    <col min="10753" max="10753" width="26.28515625" style="29" bestFit="1" customWidth="1"/>
    <col min="10754" max="10758" width="12.7109375" style="29" customWidth="1"/>
    <col min="10759" max="11008" width="9.140625" style="29"/>
    <col min="11009" max="11009" width="26.28515625" style="29" bestFit="1" customWidth="1"/>
    <col min="11010" max="11014" width="12.7109375" style="29" customWidth="1"/>
    <col min="11015" max="11264" width="9.140625" style="29"/>
    <col min="11265" max="11265" width="26.28515625" style="29" bestFit="1" customWidth="1"/>
    <col min="11266" max="11270" width="12.7109375" style="29" customWidth="1"/>
    <col min="11271" max="11520" width="9.140625" style="29"/>
    <col min="11521" max="11521" width="26.28515625" style="29" bestFit="1" customWidth="1"/>
    <col min="11522" max="11526" width="12.7109375" style="29" customWidth="1"/>
    <col min="11527" max="11776" width="9.140625" style="29"/>
    <col min="11777" max="11777" width="26.28515625" style="29" bestFit="1" customWidth="1"/>
    <col min="11778" max="11782" width="12.7109375" style="29" customWidth="1"/>
    <col min="11783" max="12032" width="9.140625" style="29"/>
    <col min="12033" max="12033" width="26.28515625" style="29" bestFit="1" customWidth="1"/>
    <col min="12034" max="12038" width="12.7109375" style="29" customWidth="1"/>
    <col min="12039" max="12288" width="9.140625" style="29"/>
    <col min="12289" max="12289" width="26.28515625" style="29" bestFit="1" customWidth="1"/>
    <col min="12290" max="12294" width="12.7109375" style="29" customWidth="1"/>
    <col min="12295" max="12544" width="9.140625" style="29"/>
    <col min="12545" max="12545" width="26.28515625" style="29" bestFit="1" customWidth="1"/>
    <col min="12546" max="12550" width="12.7109375" style="29" customWidth="1"/>
    <col min="12551" max="12800" width="9.140625" style="29"/>
    <col min="12801" max="12801" width="26.28515625" style="29" bestFit="1" customWidth="1"/>
    <col min="12802" max="12806" width="12.7109375" style="29" customWidth="1"/>
    <col min="12807" max="13056" width="9.140625" style="29"/>
    <col min="13057" max="13057" width="26.28515625" style="29" bestFit="1" customWidth="1"/>
    <col min="13058" max="13062" width="12.7109375" style="29" customWidth="1"/>
    <col min="13063" max="13312" width="9.140625" style="29"/>
    <col min="13313" max="13313" width="26.28515625" style="29" bestFit="1" customWidth="1"/>
    <col min="13314" max="13318" width="12.7109375" style="29" customWidth="1"/>
    <col min="13319" max="13568" width="9.140625" style="29"/>
    <col min="13569" max="13569" width="26.28515625" style="29" bestFit="1" customWidth="1"/>
    <col min="13570" max="13574" width="12.7109375" style="29" customWidth="1"/>
    <col min="13575" max="13824" width="9.140625" style="29"/>
    <col min="13825" max="13825" width="26.28515625" style="29" bestFit="1" customWidth="1"/>
    <col min="13826" max="13830" width="12.7109375" style="29" customWidth="1"/>
    <col min="13831" max="14080" width="9.140625" style="29"/>
    <col min="14081" max="14081" width="26.28515625" style="29" bestFit="1" customWidth="1"/>
    <col min="14082" max="14086" width="12.7109375" style="29" customWidth="1"/>
    <col min="14087" max="14336" width="9.140625" style="29"/>
    <col min="14337" max="14337" width="26.28515625" style="29" bestFit="1" customWidth="1"/>
    <col min="14338" max="14342" width="12.7109375" style="29" customWidth="1"/>
    <col min="14343" max="14592" width="9.140625" style="29"/>
    <col min="14593" max="14593" width="26.28515625" style="29" bestFit="1" customWidth="1"/>
    <col min="14594" max="14598" width="12.7109375" style="29" customWidth="1"/>
    <col min="14599" max="14848" width="9.140625" style="29"/>
    <col min="14849" max="14849" width="26.28515625" style="29" bestFit="1" customWidth="1"/>
    <col min="14850" max="14854" width="12.7109375" style="29" customWidth="1"/>
    <col min="14855" max="15104" width="9.140625" style="29"/>
    <col min="15105" max="15105" width="26.28515625" style="29" bestFit="1" customWidth="1"/>
    <col min="15106" max="15110" width="12.7109375" style="29" customWidth="1"/>
    <col min="15111" max="15360" width="9.140625" style="29"/>
    <col min="15361" max="15361" width="26.28515625" style="29" bestFit="1" customWidth="1"/>
    <col min="15362" max="15366" width="12.7109375" style="29" customWidth="1"/>
    <col min="15367" max="15616" width="9.140625" style="29"/>
    <col min="15617" max="15617" width="26.28515625" style="29" bestFit="1" customWidth="1"/>
    <col min="15618" max="15622" width="12.7109375" style="29" customWidth="1"/>
    <col min="15623" max="15872" width="9.140625" style="29"/>
    <col min="15873" max="15873" width="26.28515625" style="29" bestFit="1" customWidth="1"/>
    <col min="15874" max="15878" width="12.7109375" style="29" customWidth="1"/>
    <col min="15879" max="16128" width="9.140625" style="29"/>
    <col min="16129" max="16129" width="26.28515625" style="29" bestFit="1" customWidth="1"/>
    <col min="16130" max="16134" width="12.7109375" style="29" customWidth="1"/>
    <col min="16135" max="16384" width="9.140625" style="29"/>
  </cols>
  <sheetData>
    <row r="1" spans="1:7" ht="12.75" x14ac:dyDescent="0.2">
      <c r="A1" s="49" t="s">
        <v>135</v>
      </c>
    </row>
    <row r="3" spans="1:7" ht="12" x14ac:dyDescent="0.2">
      <c r="A3" s="48" t="s">
        <v>505</v>
      </c>
    </row>
    <row r="5" spans="1:7" s="38" customFormat="1" ht="20.100000000000001" customHeight="1" x14ac:dyDescent="0.25">
      <c r="A5" s="47"/>
      <c r="B5" s="51">
        <v>2012</v>
      </c>
      <c r="C5" s="51">
        <v>2013</v>
      </c>
      <c r="D5" s="51">
        <v>2014</v>
      </c>
      <c r="E5" s="51">
        <v>2015</v>
      </c>
      <c r="F5" s="51">
        <v>2016</v>
      </c>
    </row>
    <row r="6" spans="1:7" s="38" customFormat="1" ht="18" customHeight="1" x14ac:dyDescent="0.25">
      <c r="A6" s="89" t="s">
        <v>488</v>
      </c>
      <c r="B6" s="90">
        <v>79346</v>
      </c>
      <c r="C6" s="90">
        <v>352231</v>
      </c>
      <c r="D6" s="90">
        <v>391340</v>
      </c>
      <c r="E6" s="90" t="s">
        <v>18</v>
      </c>
      <c r="F6" s="90" t="s">
        <v>18</v>
      </c>
      <c r="G6" s="126"/>
    </row>
    <row r="7" spans="1:7" s="38" customFormat="1" ht="18" customHeight="1" x14ac:dyDescent="0.25">
      <c r="A7" s="46" t="s">
        <v>17</v>
      </c>
      <c r="B7" s="91">
        <v>5.8506641431766409E-3</v>
      </c>
      <c r="C7" s="91">
        <v>5.7067300548075735E-3</v>
      </c>
      <c r="D7" s="91">
        <v>4.1297641117465513E-2</v>
      </c>
      <c r="E7" s="91" t="s">
        <v>18</v>
      </c>
      <c r="F7" s="91" t="s">
        <v>18</v>
      </c>
    </row>
    <row r="8" spans="1:7" s="38" customFormat="1" ht="8.1" customHeight="1" x14ac:dyDescent="0.25">
      <c r="A8" s="33"/>
      <c r="B8" s="80"/>
      <c r="C8" s="80"/>
      <c r="D8" s="80"/>
      <c r="E8" s="80"/>
      <c r="F8" s="80"/>
    </row>
    <row r="9" spans="1:7" ht="11.25" customHeight="1" x14ac:dyDescent="0.2">
      <c r="A9" s="743" t="s">
        <v>434</v>
      </c>
      <c r="B9" s="743"/>
      <c r="C9" s="743"/>
      <c r="D9" s="743"/>
      <c r="E9" s="743"/>
      <c r="F9" s="743"/>
    </row>
    <row r="10" spans="1:7" x14ac:dyDescent="0.2">
      <c r="A10" s="32" t="s">
        <v>450</v>
      </c>
      <c r="B10" s="32"/>
      <c r="C10" s="32"/>
      <c r="D10" s="32"/>
      <c r="E10" s="32"/>
      <c r="F10" s="32"/>
    </row>
    <row r="11" spans="1:7" s="5" customFormat="1" ht="12" customHeight="1" x14ac:dyDescent="0.25">
      <c r="A11" s="506" t="s">
        <v>493</v>
      </c>
      <c r="B11" s="10"/>
      <c r="C11" s="10"/>
      <c r="D11" s="10"/>
      <c r="E11" s="10"/>
      <c r="F11" s="10"/>
    </row>
    <row r="13" spans="1:7" ht="12" x14ac:dyDescent="0.2">
      <c r="A13" s="48" t="s">
        <v>136</v>
      </c>
    </row>
    <row r="14" spans="1:7" x14ac:dyDescent="0.2">
      <c r="A14" s="30"/>
    </row>
    <row r="15" spans="1:7" x14ac:dyDescent="0.2">
      <c r="A15" s="740" t="s">
        <v>44</v>
      </c>
      <c r="B15" s="51" t="s">
        <v>506</v>
      </c>
      <c r="C15" s="51" t="s">
        <v>507</v>
      </c>
    </row>
    <row r="16" spans="1:7" x14ac:dyDescent="0.2">
      <c r="A16" s="741"/>
      <c r="B16" s="51" t="s">
        <v>45</v>
      </c>
      <c r="C16" s="51" t="s">
        <v>45</v>
      </c>
    </row>
    <row r="17" spans="1:3" x14ac:dyDescent="0.2">
      <c r="A17" s="44" t="s">
        <v>46</v>
      </c>
      <c r="B17" s="82" t="s">
        <v>18</v>
      </c>
      <c r="C17" s="82" t="s">
        <v>18</v>
      </c>
    </row>
    <row r="18" spans="1:3" x14ac:dyDescent="0.2">
      <c r="A18" s="44" t="s">
        <v>4</v>
      </c>
      <c r="B18" s="82" t="s">
        <v>18</v>
      </c>
      <c r="C18" s="82" t="s">
        <v>18</v>
      </c>
    </row>
    <row r="19" spans="1:3" x14ac:dyDescent="0.2">
      <c r="A19" s="44" t="s">
        <v>47</v>
      </c>
      <c r="B19" s="82" t="s">
        <v>18</v>
      </c>
      <c r="C19" s="82" t="s">
        <v>18</v>
      </c>
    </row>
    <row r="20" spans="1:3" x14ac:dyDescent="0.2">
      <c r="A20" s="44" t="s">
        <v>7</v>
      </c>
      <c r="B20" s="82" t="s">
        <v>18</v>
      </c>
      <c r="C20" s="82" t="s">
        <v>18</v>
      </c>
    </row>
    <row r="21" spans="1:3" x14ac:dyDescent="0.2">
      <c r="A21" s="44" t="s">
        <v>48</v>
      </c>
      <c r="B21" s="82" t="s">
        <v>18</v>
      </c>
      <c r="C21" s="82" t="s">
        <v>18</v>
      </c>
    </row>
    <row r="22" spans="1:3" x14ac:dyDescent="0.2">
      <c r="A22" s="44" t="s">
        <v>9</v>
      </c>
      <c r="B22" s="82" t="s">
        <v>18</v>
      </c>
      <c r="C22" s="82" t="s">
        <v>18</v>
      </c>
    </row>
    <row r="23" spans="1:3" x14ac:dyDescent="0.2">
      <c r="A23" s="44" t="s">
        <v>10</v>
      </c>
      <c r="B23" s="82">
        <v>100</v>
      </c>
      <c r="C23" s="82" t="s">
        <v>18</v>
      </c>
    </row>
    <row r="24" spans="1:3" x14ac:dyDescent="0.2">
      <c r="A24" s="44" t="s">
        <v>49</v>
      </c>
      <c r="B24" s="94" t="s">
        <v>18</v>
      </c>
      <c r="C24" s="82" t="s">
        <v>18</v>
      </c>
    </row>
    <row r="25" spans="1:3" ht="8.1" customHeight="1" x14ac:dyDescent="0.2">
      <c r="A25" s="44"/>
      <c r="B25" s="94"/>
      <c r="C25" s="94"/>
    </row>
    <row r="26" spans="1:3" x14ac:dyDescent="0.2">
      <c r="A26" s="55" t="s">
        <v>50</v>
      </c>
      <c r="B26" s="94"/>
      <c r="C26" s="94"/>
    </row>
    <row r="27" spans="1:3" x14ac:dyDescent="0.2">
      <c r="A27" s="44" t="s">
        <v>51</v>
      </c>
      <c r="B27" s="94" t="s">
        <v>18</v>
      </c>
      <c r="C27" s="94" t="s">
        <v>18</v>
      </c>
    </row>
    <row r="28" spans="1:3" x14ac:dyDescent="0.2">
      <c r="A28" s="44" t="s">
        <v>52</v>
      </c>
      <c r="B28" s="94" t="s">
        <v>18</v>
      </c>
      <c r="C28" s="94" t="s">
        <v>18</v>
      </c>
    </row>
    <row r="29" spans="1:3" x14ac:dyDescent="0.2">
      <c r="A29" s="44" t="s">
        <v>53</v>
      </c>
      <c r="B29" s="94" t="s">
        <v>18</v>
      </c>
      <c r="C29" s="94" t="s">
        <v>18</v>
      </c>
    </row>
    <row r="30" spans="1:3" ht="8.1" customHeight="1" x14ac:dyDescent="0.2">
      <c r="A30" s="55"/>
      <c r="B30" s="94"/>
      <c r="C30" s="94"/>
    </row>
    <row r="31" spans="1:3" x14ac:dyDescent="0.2">
      <c r="A31" s="44" t="s">
        <v>54</v>
      </c>
      <c r="B31" s="94">
        <v>100</v>
      </c>
      <c r="C31" s="94" t="s">
        <v>18</v>
      </c>
    </row>
    <row r="32" spans="1:3" x14ac:dyDescent="0.2">
      <c r="A32" s="44" t="s">
        <v>52</v>
      </c>
      <c r="B32" s="94" t="s">
        <v>18</v>
      </c>
      <c r="C32" s="94" t="s">
        <v>18</v>
      </c>
    </row>
    <row r="33" spans="1:6" x14ac:dyDescent="0.2">
      <c r="A33" s="57" t="s">
        <v>53</v>
      </c>
      <c r="B33" s="95">
        <v>100</v>
      </c>
      <c r="C33" s="95" t="s">
        <v>18</v>
      </c>
    </row>
    <row r="36" spans="1:6" ht="12" x14ac:dyDescent="0.2">
      <c r="A36" s="48" t="s">
        <v>508</v>
      </c>
    </row>
    <row r="38" spans="1:6" s="38" customFormat="1" ht="18" customHeight="1" x14ac:dyDescent="0.25">
      <c r="A38" s="47"/>
      <c r="B38" s="118">
        <v>2012</v>
      </c>
      <c r="C38" s="118">
        <v>2013</v>
      </c>
      <c r="D38" s="118">
        <v>2014</v>
      </c>
      <c r="E38" s="118">
        <v>2015</v>
      </c>
      <c r="F38" s="118">
        <v>2016</v>
      </c>
    </row>
    <row r="39" spans="1:6" s="38" customFormat="1" ht="15" customHeight="1" x14ac:dyDescent="0.25">
      <c r="A39" s="89" t="s">
        <v>91</v>
      </c>
      <c r="B39" s="96">
        <v>5399607.0000000009</v>
      </c>
      <c r="C39" s="96">
        <v>6906724</v>
      </c>
      <c r="D39" s="96">
        <v>10397328</v>
      </c>
      <c r="E39" s="96">
        <v>20512599</v>
      </c>
      <c r="F39" s="96">
        <v>15925801</v>
      </c>
    </row>
    <row r="40" spans="1:6" s="38" customFormat="1" ht="15" customHeight="1" x14ac:dyDescent="0.25">
      <c r="A40" s="46" t="s">
        <v>17</v>
      </c>
      <c r="B40" s="98" t="e">
        <f>(B39/#REF!)*100</f>
        <v>#REF!</v>
      </c>
      <c r="C40" s="98" t="e">
        <f>(C39/#REF!)*100</f>
        <v>#REF!</v>
      </c>
      <c r="D40" s="98" t="e">
        <f>(D39/#REF!)*100</f>
        <v>#REF!</v>
      </c>
      <c r="E40" s="98" t="e">
        <f>(E39/#REF!)*100</f>
        <v>#REF!</v>
      </c>
      <c r="F40" s="98" t="e">
        <f>(F39/#REF!)*100</f>
        <v>#REF!</v>
      </c>
    </row>
    <row r="41" spans="1:6" s="38" customFormat="1" ht="8.1" customHeight="1" x14ac:dyDescent="0.25">
      <c r="A41" s="33"/>
      <c r="B41" s="99"/>
      <c r="C41" s="99"/>
      <c r="D41" s="99"/>
      <c r="E41" s="99"/>
      <c r="F41" s="99"/>
    </row>
    <row r="42" spans="1:6" x14ac:dyDescent="0.2">
      <c r="A42" s="32" t="s">
        <v>451</v>
      </c>
    </row>
    <row r="45" spans="1:6" ht="12" x14ac:dyDescent="0.2">
      <c r="A45" s="48" t="s">
        <v>137</v>
      </c>
    </row>
    <row r="46" spans="1:6" x14ac:dyDescent="0.2">
      <c r="A46" s="30"/>
    </row>
    <row r="47" spans="1:6" x14ac:dyDescent="0.2">
      <c r="A47" s="740" t="s">
        <v>44</v>
      </c>
      <c r="B47" s="51" t="s">
        <v>500</v>
      </c>
    </row>
    <row r="48" spans="1:6" x14ac:dyDescent="0.2">
      <c r="A48" s="741"/>
      <c r="B48" s="51" t="s">
        <v>45</v>
      </c>
    </row>
    <row r="49" spans="1:2" x14ac:dyDescent="0.2">
      <c r="A49" s="44" t="s">
        <v>46</v>
      </c>
      <c r="B49" s="82" t="s">
        <v>18</v>
      </c>
    </row>
    <row r="50" spans="1:2" x14ac:dyDescent="0.2">
      <c r="A50" s="44" t="s">
        <v>4</v>
      </c>
      <c r="B50" s="82" t="s">
        <v>18</v>
      </c>
    </row>
    <row r="51" spans="1:2" x14ac:dyDescent="0.2">
      <c r="A51" s="44" t="s">
        <v>47</v>
      </c>
      <c r="B51" s="82" t="s">
        <v>18</v>
      </c>
    </row>
    <row r="52" spans="1:2" x14ac:dyDescent="0.2">
      <c r="A52" s="44" t="s">
        <v>7</v>
      </c>
      <c r="B52" s="82" t="s">
        <v>18</v>
      </c>
    </row>
    <row r="53" spans="1:2" x14ac:dyDescent="0.2">
      <c r="A53" s="44" t="s">
        <v>48</v>
      </c>
      <c r="B53" s="82" t="s">
        <v>18</v>
      </c>
    </row>
    <row r="54" spans="1:2" x14ac:dyDescent="0.2">
      <c r="A54" s="44" t="s">
        <v>9</v>
      </c>
      <c r="B54" s="82" t="s">
        <v>18</v>
      </c>
    </row>
    <row r="55" spans="1:2" x14ac:dyDescent="0.2">
      <c r="A55" s="44" t="s">
        <v>10</v>
      </c>
      <c r="B55" s="82">
        <v>100</v>
      </c>
    </row>
    <row r="56" spans="1:2" x14ac:dyDescent="0.2">
      <c r="A56" s="44" t="s">
        <v>49</v>
      </c>
      <c r="B56" s="94" t="s">
        <v>18</v>
      </c>
    </row>
    <row r="57" spans="1:2" ht="8.1" customHeight="1" x14ac:dyDescent="0.2">
      <c r="A57" s="44"/>
      <c r="B57" s="94"/>
    </row>
    <row r="58" spans="1:2" x14ac:dyDescent="0.2">
      <c r="A58" s="55" t="s">
        <v>50</v>
      </c>
      <c r="B58" s="94"/>
    </row>
    <row r="59" spans="1:2" x14ac:dyDescent="0.2">
      <c r="A59" s="44" t="s">
        <v>51</v>
      </c>
      <c r="B59" s="94" t="s">
        <v>18</v>
      </c>
    </row>
    <row r="60" spans="1:2" x14ac:dyDescent="0.2">
      <c r="A60" s="44" t="s">
        <v>52</v>
      </c>
      <c r="B60" s="94" t="s">
        <v>18</v>
      </c>
    </row>
    <row r="61" spans="1:2" x14ac:dyDescent="0.2">
      <c r="A61" s="44" t="s">
        <v>53</v>
      </c>
      <c r="B61" s="94" t="s">
        <v>18</v>
      </c>
    </row>
    <row r="62" spans="1:2" ht="8.1" customHeight="1" x14ac:dyDescent="0.2">
      <c r="A62" s="55"/>
      <c r="B62" s="94"/>
    </row>
    <row r="63" spans="1:2" x14ac:dyDescent="0.2">
      <c r="A63" s="44" t="s">
        <v>54</v>
      </c>
      <c r="B63" s="94">
        <v>100</v>
      </c>
    </row>
    <row r="64" spans="1:2" x14ac:dyDescent="0.2">
      <c r="A64" s="44" t="s">
        <v>52</v>
      </c>
      <c r="B64" s="94" t="s">
        <v>18</v>
      </c>
    </row>
    <row r="65" spans="1:2" x14ac:dyDescent="0.2">
      <c r="A65" s="57" t="s">
        <v>53</v>
      </c>
      <c r="B65" s="95">
        <v>100</v>
      </c>
    </row>
    <row r="66" spans="1:2" x14ac:dyDescent="0.2">
      <c r="A66" s="30"/>
    </row>
  </sheetData>
  <mergeCells count="3">
    <mergeCell ref="A9:F9"/>
    <mergeCell ref="A15:A16"/>
    <mergeCell ref="A47:A48"/>
  </mergeCells>
  <printOptions horizontalCentered="1"/>
  <pageMargins left="0.70866141732283472" right="0.70866141732283472" top="0.70866141732283472" bottom="1.0236220472440944" header="0.51181102362204722" footer="0.51181102362204722"/>
  <pageSetup paperSize="9" scale="90"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63">
    <tabColor rgb="FFFF0000"/>
    <pageSetUpPr fitToPage="1"/>
  </sheetPr>
  <dimension ref="A1:P69"/>
  <sheetViews>
    <sheetView workbookViewId="0"/>
  </sheetViews>
  <sheetFormatPr defaultRowHeight="11.25" x14ac:dyDescent="0.2"/>
  <cols>
    <col min="1" max="1" width="26.28515625" style="29" bestFit="1" customWidth="1"/>
    <col min="2" max="6" width="11.7109375" style="29" customWidth="1"/>
    <col min="7" max="11" width="9.140625" style="29"/>
    <col min="12" max="12" width="14.28515625" style="29" bestFit="1" customWidth="1"/>
    <col min="13" max="13" width="14.28515625" style="29" customWidth="1"/>
    <col min="14" max="257" width="9.140625" style="29"/>
    <col min="258" max="258" width="26.28515625" style="29" bestFit="1" customWidth="1"/>
    <col min="259" max="263" width="11.7109375" style="29" customWidth="1"/>
    <col min="264" max="513" width="9.140625" style="29"/>
    <col min="514" max="514" width="26.28515625" style="29" bestFit="1" customWidth="1"/>
    <col min="515" max="519" width="11.7109375" style="29" customWidth="1"/>
    <col min="520" max="769" width="9.140625" style="29"/>
    <col min="770" max="770" width="26.28515625" style="29" bestFit="1" customWidth="1"/>
    <col min="771" max="775" width="11.7109375" style="29" customWidth="1"/>
    <col min="776" max="1025" width="9.140625" style="29"/>
    <col min="1026" max="1026" width="26.28515625" style="29" bestFit="1" customWidth="1"/>
    <col min="1027" max="1031" width="11.7109375" style="29" customWidth="1"/>
    <col min="1032" max="1281" width="9.140625" style="29"/>
    <col min="1282" max="1282" width="26.28515625" style="29" bestFit="1" customWidth="1"/>
    <col min="1283" max="1287" width="11.7109375" style="29" customWidth="1"/>
    <col min="1288" max="1537" width="9.140625" style="29"/>
    <col min="1538" max="1538" width="26.28515625" style="29" bestFit="1" customWidth="1"/>
    <col min="1539" max="1543" width="11.7109375" style="29" customWidth="1"/>
    <col min="1544" max="1793" width="9.140625" style="29"/>
    <col min="1794" max="1794" width="26.28515625" style="29" bestFit="1" customWidth="1"/>
    <col min="1795" max="1799" width="11.7109375" style="29" customWidth="1"/>
    <col min="1800" max="2049" width="9.140625" style="29"/>
    <col min="2050" max="2050" width="26.28515625" style="29" bestFit="1" customWidth="1"/>
    <col min="2051" max="2055" width="11.7109375" style="29" customWidth="1"/>
    <col min="2056" max="2305" width="9.140625" style="29"/>
    <col min="2306" max="2306" width="26.28515625" style="29" bestFit="1" customWidth="1"/>
    <col min="2307" max="2311" width="11.7109375" style="29" customWidth="1"/>
    <col min="2312" max="2561" width="9.140625" style="29"/>
    <col min="2562" max="2562" width="26.28515625" style="29" bestFit="1" customWidth="1"/>
    <col min="2563" max="2567" width="11.7109375" style="29" customWidth="1"/>
    <col min="2568" max="2817" width="9.140625" style="29"/>
    <col min="2818" max="2818" width="26.28515625" style="29" bestFit="1" customWidth="1"/>
    <col min="2819" max="2823" width="11.7109375" style="29" customWidth="1"/>
    <col min="2824" max="3073" width="9.140625" style="29"/>
    <col min="3074" max="3074" width="26.28515625" style="29" bestFit="1" customWidth="1"/>
    <col min="3075" max="3079" width="11.7109375" style="29" customWidth="1"/>
    <col min="3080" max="3329" width="9.140625" style="29"/>
    <col min="3330" max="3330" width="26.28515625" style="29" bestFit="1" customWidth="1"/>
    <col min="3331" max="3335" width="11.7109375" style="29" customWidth="1"/>
    <col min="3336" max="3585" width="9.140625" style="29"/>
    <col min="3586" max="3586" width="26.28515625" style="29" bestFit="1" customWidth="1"/>
    <col min="3587" max="3591" width="11.7109375" style="29" customWidth="1"/>
    <col min="3592" max="3841" width="9.140625" style="29"/>
    <col min="3842" max="3842" width="26.28515625" style="29" bestFit="1" customWidth="1"/>
    <col min="3843" max="3847" width="11.7109375" style="29" customWidth="1"/>
    <col min="3848" max="4097" width="9.140625" style="29"/>
    <col min="4098" max="4098" width="26.28515625" style="29" bestFit="1" customWidth="1"/>
    <col min="4099" max="4103" width="11.7109375" style="29" customWidth="1"/>
    <col min="4104" max="4353" width="9.140625" style="29"/>
    <col min="4354" max="4354" width="26.28515625" style="29" bestFit="1" customWidth="1"/>
    <col min="4355" max="4359" width="11.7109375" style="29" customWidth="1"/>
    <col min="4360" max="4609" width="9.140625" style="29"/>
    <col min="4610" max="4610" width="26.28515625" style="29" bestFit="1" customWidth="1"/>
    <col min="4611" max="4615" width="11.7109375" style="29" customWidth="1"/>
    <col min="4616" max="4865" width="9.140625" style="29"/>
    <col min="4866" max="4866" width="26.28515625" style="29" bestFit="1" customWidth="1"/>
    <col min="4867" max="4871" width="11.7109375" style="29" customWidth="1"/>
    <col min="4872" max="5121" width="9.140625" style="29"/>
    <col min="5122" max="5122" width="26.28515625" style="29" bestFit="1" customWidth="1"/>
    <col min="5123" max="5127" width="11.7109375" style="29" customWidth="1"/>
    <col min="5128" max="5377" width="9.140625" style="29"/>
    <col min="5378" max="5378" width="26.28515625" style="29" bestFit="1" customWidth="1"/>
    <col min="5379" max="5383" width="11.7109375" style="29" customWidth="1"/>
    <col min="5384" max="5633" width="9.140625" style="29"/>
    <col min="5634" max="5634" width="26.28515625" style="29" bestFit="1" customWidth="1"/>
    <col min="5635" max="5639" width="11.7109375" style="29" customWidth="1"/>
    <col min="5640" max="5889" width="9.140625" style="29"/>
    <col min="5890" max="5890" width="26.28515625" style="29" bestFit="1" customWidth="1"/>
    <col min="5891" max="5895" width="11.7109375" style="29" customWidth="1"/>
    <col min="5896" max="6145" width="9.140625" style="29"/>
    <col min="6146" max="6146" width="26.28515625" style="29" bestFit="1" customWidth="1"/>
    <col min="6147" max="6151" width="11.7109375" style="29" customWidth="1"/>
    <col min="6152" max="6401" width="9.140625" style="29"/>
    <col min="6402" max="6402" width="26.28515625" style="29" bestFit="1" customWidth="1"/>
    <col min="6403" max="6407" width="11.7109375" style="29" customWidth="1"/>
    <col min="6408" max="6657" width="9.140625" style="29"/>
    <col min="6658" max="6658" width="26.28515625" style="29" bestFit="1" customWidth="1"/>
    <col min="6659" max="6663" width="11.7109375" style="29" customWidth="1"/>
    <col min="6664" max="6913" width="9.140625" style="29"/>
    <col min="6914" max="6914" width="26.28515625" style="29" bestFit="1" customWidth="1"/>
    <col min="6915" max="6919" width="11.7109375" style="29" customWidth="1"/>
    <col min="6920" max="7169" width="9.140625" style="29"/>
    <col min="7170" max="7170" width="26.28515625" style="29" bestFit="1" customWidth="1"/>
    <col min="7171" max="7175" width="11.7109375" style="29" customWidth="1"/>
    <col min="7176" max="7425" width="9.140625" style="29"/>
    <col min="7426" max="7426" width="26.28515625" style="29" bestFit="1" customWidth="1"/>
    <col min="7427" max="7431" width="11.7109375" style="29" customWidth="1"/>
    <col min="7432" max="7681" width="9.140625" style="29"/>
    <col min="7682" max="7682" width="26.28515625" style="29" bestFit="1" customWidth="1"/>
    <col min="7683" max="7687" width="11.7109375" style="29" customWidth="1"/>
    <col min="7688" max="7937" width="9.140625" style="29"/>
    <col min="7938" max="7938" width="26.28515625" style="29" bestFit="1" customWidth="1"/>
    <col min="7939" max="7943" width="11.7109375" style="29" customWidth="1"/>
    <col min="7944" max="8193" width="9.140625" style="29"/>
    <col min="8194" max="8194" width="26.28515625" style="29" bestFit="1" customWidth="1"/>
    <col min="8195" max="8199" width="11.7109375" style="29" customWidth="1"/>
    <col min="8200" max="8449" width="9.140625" style="29"/>
    <col min="8450" max="8450" width="26.28515625" style="29" bestFit="1" customWidth="1"/>
    <col min="8451" max="8455" width="11.7109375" style="29" customWidth="1"/>
    <col min="8456" max="8705" width="9.140625" style="29"/>
    <col min="8706" max="8706" width="26.28515625" style="29" bestFit="1" customWidth="1"/>
    <col min="8707" max="8711" width="11.7109375" style="29" customWidth="1"/>
    <col min="8712" max="8961" width="9.140625" style="29"/>
    <col min="8962" max="8962" width="26.28515625" style="29" bestFit="1" customWidth="1"/>
    <col min="8963" max="8967" width="11.7109375" style="29" customWidth="1"/>
    <col min="8968" max="9217" width="9.140625" style="29"/>
    <col min="9218" max="9218" width="26.28515625" style="29" bestFit="1" customWidth="1"/>
    <col min="9219" max="9223" width="11.7109375" style="29" customWidth="1"/>
    <col min="9224" max="9473" width="9.140625" style="29"/>
    <col min="9474" max="9474" width="26.28515625" style="29" bestFit="1" customWidth="1"/>
    <col min="9475" max="9479" width="11.7109375" style="29" customWidth="1"/>
    <col min="9480" max="9729" width="9.140625" style="29"/>
    <col min="9730" max="9730" width="26.28515625" style="29" bestFit="1" customWidth="1"/>
    <col min="9731" max="9735" width="11.7109375" style="29" customWidth="1"/>
    <col min="9736" max="9985" width="9.140625" style="29"/>
    <col min="9986" max="9986" width="26.28515625" style="29" bestFit="1" customWidth="1"/>
    <col min="9987" max="9991" width="11.7109375" style="29" customWidth="1"/>
    <col min="9992" max="10241" width="9.140625" style="29"/>
    <col min="10242" max="10242" width="26.28515625" style="29" bestFit="1" customWidth="1"/>
    <col min="10243" max="10247" width="11.7109375" style="29" customWidth="1"/>
    <col min="10248" max="10497" width="9.140625" style="29"/>
    <col min="10498" max="10498" width="26.28515625" style="29" bestFit="1" customWidth="1"/>
    <col min="10499" max="10503" width="11.7109375" style="29" customWidth="1"/>
    <col min="10504" max="10753" width="9.140625" style="29"/>
    <col min="10754" max="10754" width="26.28515625" style="29" bestFit="1" customWidth="1"/>
    <col min="10755" max="10759" width="11.7109375" style="29" customWidth="1"/>
    <col min="10760" max="11009" width="9.140625" style="29"/>
    <col min="11010" max="11010" width="26.28515625" style="29" bestFit="1" customWidth="1"/>
    <col min="11011" max="11015" width="11.7109375" style="29" customWidth="1"/>
    <col min="11016" max="11265" width="9.140625" style="29"/>
    <col min="11266" max="11266" width="26.28515625" style="29" bestFit="1" customWidth="1"/>
    <col min="11267" max="11271" width="11.7109375" style="29" customWidth="1"/>
    <col min="11272" max="11521" width="9.140625" style="29"/>
    <col min="11522" max="11522" width="26.28515625" style="29" bestFit="1" customWidth="1"/>
    <col min="11523" max="11527" width="11.7109375" style="29" customWidth="1"/>
    <col min="11528" max="11777" width="9.140625" style="29"/>
    <col min="11778" max="11778" width="26.28515625" style="29" bestFit="1" customWidth="1"/>
    <col min="11779" max="11783" width="11.7109375" style="29" customWidth="1"/>
    <col min="11784" max="12033" width="9.140625" style="29"/>
    <col min="12034" max="12034" width="26.28515625" style="29" bestFit="1" customWidth="1"/>
    <col min="12035" max="12039" width="11.7109375" style="29" customWidth="1"/>
    <col min="12040" max="12289" width="9.140625" style="29"/>
    <col min="12290" max="12290" width="26.28515625" style="29" bestFit="1" customWidth="1"/>
    <col min="12291" max="12295" width="11.7109375" style="29" customWidth="1"/>
    <col min="12296" max="12545" width="9.140625" style="29"/>
    <col min="12546" max="12546" width="26.28515625" style="29" bestFit="1" customWidth="1"/>
    <col min="12547" max="12551" width="11.7109375" style="29" customWidth="1"/>
    <col min="12552" max="12801" width="9.140625" style="29"/>
    <col min="12802" max="12802" width="26.28515625" style="29" bestFit="1" customWidth="1"/>
    <col min="12803" max="12807" width="11.7109375" style="29" customWidth="1"/>
    <col min="12808" max="13057" width="9.140625" style="29"/>
    <col min="13058" max="13058" width="26.28515625" style="29" bestFit="1" customWidth="1"/>
    <col min="13059" max="13063" width="11.7109375" style="29" customWidth="1"/>
    <col min="13064" max="13313" width="9.140625" style="29"/>
    <col min="13314" max="13314" width="26.28515625" style="29" bestFit="1" customWidth="1"/>
    <col min="13315" max="13319" width="11.7109375" style="29" customWidth="1"/>
    <col min="13320" max="13569" width="9.140625" style="29"/>
    <col min="13570" max="13570" width="26.28515625" style="29" bestFit="1" customWidth="1"/>
    <col min="13571" max="13575" width="11.7109375" style="29" customWidth="1"/>
    <col min="13576" max="13825" width="9.140625" style="29"/>
    <col min="13826" max="13826" width="26.28515625" style="29" bestFit="1" customWidth="1"/>
    <col min="13827" max="13831" width="11.7109375" style="29" customWidth="1"/>
    <col min="13832" max="14081" width="9.140625" style="29"/>
    <col min="14082" max="14082" width="26.28515625" style="29" bestFit="1" customWidth="1"/>
    <col min="14083" max="14087" width="11.7109375" style="29" customWidth="1"/>
    <col min="14088" max="14337" width="9.140625" style="29"/>
    <col min="14338" max="14338" width="26.28515625" style="29" bestFit="1" customWidth="1"/>
    <col min="14339" max="14343" width="11.7109375" style="29" customWidth="1"/>
    <col min="14344" max="14593" width="9.140625" style="29"/>
    <col min="14594" max="14594" width="26.28515625" style="29" bestFit="1" customWidth="1"/>
    <col min="14595" max="14599" width="11.7109375" style="29" customWidth="1"/>
    <col min="14600" max="14849" width="9.140625" style="29"/>
    <col min="14850" max="14850" width="26.28515625" style="29" bestFit="1" customWidth="1"/>
    <col min="14851" max="14855" width="11.7109375" style="29" customWidth="1"/>
    <col min="14856" max="15105" width="9.140625" style="29"/>
    <col min="15106" max="15106" width="26.28515625" style="29" bestFit="1" customWidth="1"/>
    <col min="15107" max="15111" width="11.7109375" style="29" customWidth="1"/>
    <col min="15112" max="15361" width="9.140625" style="29"/>
    <col min="15362" max="15362" width="26.28515625" style="29" bestFit="1" customWidth="1"/>
    <col min="15363" max="15367" width="11.7109375" style="29" customWidth="1"/>
    <col min="15368" max="15617" width="9.140625" style="29"/>
    <col min="15618" max="15618" width="26.28515625" style="29" bestFit="1" customWidth="1"/>
    <col min="15619" max="15623" width="11.7109375" style="29" customWidth="1"/>
    <col min="15624" max="15873" width="9.140625" style="29"/>
    <col min="15874" max="15874" width="26.28515625" style="29" bestFit="1" customWidth="1"/>
    <col min="15875" max="15879" width="11.7109375" style="29" customWidth="1"/>
    <col min="15880" max="16129" width="9.140625" style="29"/>
    <col min="16130" max="16130" width="26.28515625" style="29" bestFit="1" customWidth="1"/>
    <col min="16131" max="16135" width="11.7109375" style="29" customWidth="1"/>
    <col min="16136" max="16384" width="9.140625" style="29"/>
  </cols>
  <sheetData>
    <row r="1" spans="1:16" ht="12.75" x14ac:dyDescent="0.2">
      <c r="A1" s="49" t="s">
        <v>138</v>
      </c>
    </row>
    <row r="3" spans="1:16" ht="12" x14ac:dyDescent="0.2">
      <c r="A3" s="587" t="s">
        <v>580</v>
      </c>
    </row>
    <row r="4" spans="1:16" x14ac:dyDescent="0.2">
      <c r="K4" s="29" t="s">
        <v>584</v>
      </c>
    </row>
    <row r="5" spans="1:16" s="38" customFormat="1" ht="18" customHeight="1" x14ac:dyDescent="0.25">
      <c r="A5" s="47"/>
      <c r="B5" s="51">
        <v>2012</v>
      </c>
      <c r="C5" s="51">
        <v>2013</v>
      </c>
      <c r="D5" s="51">
        <v>2014</v>
      </c>
      <c r="E5" s="51">
        <v>2015</v>
      </c>
      <c r="F5" s="51">
        <v>2016</v>
      </c>
      <c r="L5" s="38" t="s">
        <v>581</v>
      </c>
      <c r="N5" s="38" t="s">
        <v>585</v>
      </c>
    </row>
    <row r="6" spans="1:16" s="38" customFormat="1" ht="18" customHeight="1" x14ac:dyDescent="0.25">
      <c r="A6" s="89" t="s">
        <v>139</v>
      </c>
      <c r="B6" s="90">
        <v>2904395.1245156224</v>
      </c>
      <c r="C6" s="90">
        <v>3428533.1285049506</v>
      </c>
      <c r="D6" s="90">
        <v>3000859.5736381765</v>
      </c>
      <c r="E6" s="90">
        <v>3171531.052222345</v>
      </c>
      <c r="F6" s="90">
        <v>3715937.5</v>
      </c>
      <c r="G6" s="520" t="s">
        <v>487</v>
      </c>
      <c r="K6" s="38" t="s">
        <v>582</v>
      </c>
      <c r="L6" s="38">
        <v>239803</v>
      </c>
      <c r="N6" s="38">
        <v>11577</v>
      </c>
    </row>
    <row r="7" spans="1:16" s="38" customFormat="1" ht="18" customHeight="1" x14ac:dyDescent="0.25">
      <c r="A7" s="111" t="s">
        <v>379</v>
      </c>
      <c r="B7" s="78">
        <v>2169202</v>
      </c>
      <c r="C7" s="78">
        <v>2473294</v>
      </c>
      <c r="D7" s="78">
        <v>2698651.5</v>
      </c>
      <c r="E7" s="480">
        <v>1276886</v>
      </c>
      <c r="F7" s="480"/>
      <c r="G7" s="126"/>
      <c r="H7" s="230"/>
      <c r="K7" s="38" t="s">
        <v>583</v>
      </c>
      <c r="L7" s="38">
        <v>7192072</v>
      </c>
      <c r="M7" s="38" t="s">
        <v>4</v>
      </c>
      <c r="N7" s="38">
        <v>1793</v>
      </c>
    </row>
    <row r="8" spans="1:16" s="38" customFormat="1" ht="18" customHeight="1" x14ac:dyDescent="0.25">
      <c r="A8" s="46" t="s">
        <v>17</v>
      </c>
      <c r="B8" s="91" t="e">
        <f>(B6/#REF!)*100</f>
        <v>#REF!</v>
      </c>
      <c r="C8" s="91" t="e">
        <f>(C6/#REF!)*100</f>
        <v>#REF!</v>
      </c>
      <c r="D8" s="91" t="e">
        <f>(D6/#REF!)*100</f>
        <v>#REF!</v>
      </c>
      <c r="E8" s="91" t="e">
        <f>(E6/#REF!)*100</f>
        <v>#REF!</v>
      </c>
      <c r="F8" s="91" t="e">
        <f>(F6/#REF!)*100</f>
        <v>#REF!</v>
      </c>
      <c r="M8" s="38" t="s">
        <v>6</v>
      </c>
      <c r="N8" s="38">
        <v>71563</v>
      </c>
    </row>
    <row r="9" spans="1:16" s="38" customFormat="1" ht="6" customHeight="1" x14ac:dyDescent="0.25">
      <c r="A9" s="33"/>
      <c r="B9" s="80"/>
      <c r="C9" s="80"/>
      <c r="D9" s="80"/>
      <c r="E9" s="80"/>
      <c r="F9" s="80"/>
    </row>
    <row r="10" spans="1:16" ht="69" customHeight="1" x14ac:dyDescent="0.2">
      <c r="A10" s="32" t="s">
        <v>225</v>
      </c>
      <c r="K10" s="757" t="s">
        <v>587</v>
      </c>
      <c r="L10" s="757"/>
      <c r="M10" s="757"/>
      <c r="N10" s="757"/>
      <c r="O10" s="757"/>
      <c r="P10" s="757"/>
    </row>
    <row r="11" spans="1:16" x14ac:dyDescent="0.2">
      <c r="A11" s="32" t="s">
        <v>452</v>
      </c>
    </row>
    <row r="12" spans="1:16" ht="22.5" customHeight="1" x14ac:dyDescent="0.2">
      <c r="A12" s="756" t="s">
        <v>454</v>
      </c>
      <c r="B12" s="756"/>
      <c r="C12" s="756"/>
      <c r="D12" s="756"/>
      <c r="E12" s="756"/>
      <c r="F12" s="756"/>
    </row>
    <row r="13" spans="1:16" x14ac:dyDescent="0.2">
      <c r="A13" s="29" t="s">
        <v>453</v>
      </c>
    </row>
    <row r="15" spans="1:16" ht="12" x14ac:dyDescent="0.2">
      <c r="A15" s="48" t="s">
        <v>140</v>
      </c>
    </row>
    <row r="16" spans="1:16" x14ac:dyDescent="0.2">
      <c r="A16" s="30"/>
    </row>
    <row r="17" spans="1:3" x14ac:dyDescent="0.2">
      <c r="A17" s="740" t="s">
        <v>44</v>
      </c>
      <c r="B17" s="51" t="s">
        <v>586</v>
      </c>
      <c r="C17" s="51">
        <v>2016</v>
      </c>
    </row>
    <row r="18" spans="1:3" x14ac:dyDescent="0.2">
      <c r="A18" s="741"/>
      <c r="B18" s="51" t="s">
        <v>45</v>
      </c>
      <c r="C18" s="51" t="s">
        <v>45</v>
      </c>
    </row>
    <row r="19" spans="1:3" x14ac:dyDescent="0.2">
      <c r="A19" s="44" t="s">
        <v>46</v>
      </c>
      <c r="B19" s="82" t="s">
        <v>18</v>
      </c>
      <c r="C19" s="82" t="s">
        <v>18</v>
      </c>
    </row>
    <row r="20" spans="1:3" x14ac:dyDescent="0.2">
      <c r="A20" s="44" t="s">
        <v>4</v>
      </c>
      <c r="B20" s="82" t="s">
        <v>18</v>
      </c>
      <c r="C20" s="82">
        <v>2.365376499807637</v>
      </c>
    </row>
    <row r="21" spans="1:3" x14ac:dyDescent="0.2">
      <c r="A21" s="44" t="s">
        <v>47</v>
      </c>
      <c r="B21" s="82">
        <v>100</v>
      </c>
      <c r="C21" s="82">
        <v>94.407941135378636</v>
      </c>
    </row>
    <row r="22" spans="1:3" x14ac:dyDescent="0.2">
      <c r="A22" s="44" t="s">
        <v>7</v>
      </c>
      <c r="B22" s="82" t="s">
        <v>18</v>
      </c>
      <c r="C22" s="82" t="s">
        <v>18</v>
      </c>
    </row>
    <row r="23" spans="1:3" x14ac:dyDescent="0.2">
      <c r="A23" s="44" t="s">
        <v>48</v>
      </c>
      <c r="B23" s="82" t="s">
        <v>18</v>
      </c>
      <c r="C23" s="82">
        <v>3.2266823648137244</v>
      </c>
    </row>
    <row r="24" spans="1:3" x14ac:dyDescent="0.2">
      <c r="A24" s="44" t="s">
        <v>9</v>
      </c>
      <c r="B24" s="82" t="s">
        <v>18</v>
      </c>
      <c r="C24" s="82" t="s">
        <v>18</v>
      </c>
    </row>
    <row r="25" spans="1:3" x14ac:dyDescent="0.2">
      <c r="A25" s="44" t="s">
        <v>10</v>
      </c>
      <c r="B25" s="82" t="s">
        <v>18</v>
      </c>
      <c r="C25" s="82" t="s">
        <v>18</v>
      </c>
    </row>
    <row r="26" spans="1:3" x14ac:dyDescent="0.2">
      <c r="A26" s="44" t="s">
        <v>49</v>
      </c>
      <c r="B26" s="82" t="s">
        <v>18</v>
      </c>
      <c r="C26" s="82" t="s">
        <v>18</v>
      </c>
    </row>
    <row r="27" spans="1:3" ht="8.1" customHeight="1" x14ac:dyDescent="0.2">
      <c r="A27" s="44"/>
      <c r="B27" s="94"/>
      <c r="C27" s="94"/>
    </row>
    <row r="28" spans="1:3" x14ac:dyDescent="0.2">
      <c r="A28" s="55" t="s">
        <v>50</v>
      </c>
      <c r="B28" s="94"/>
      <c r="C28" s="94"/>
    </row>
    <row r="29" spans="1:3" x14ac:dyDescent="0.2">
      <c r="A29" s="44" t="s">
        <v>51</v>
      </c>
      <c r="B29" s="94">
        <v>100</v>
      </c>
      <c r="C29" s="94">
        <v>100</v>
      </c>
    </row>
    <row r="30" spans="1:3" x14ac:dyDescent="0.2">
      <c r="A30" s="44" t="s">
        <v>52</v>
      </c>
      <c r="B30" s="94" t="s">
        <v>18</v>
      </c>
      <c r="C30" s="94" t="s">
        <v>18</v>
      </c>
    </row>
    <row r="31" spans="1:3" x14ac:dyDescent="0.2">
      <c r="A31" s="44" t="s">
        <v>53</v>
      </c>
      <c r="B31" s="94">
        <v>100</v>
      </c>
      <c r="C31" s="94">
        <v>100</v>
      </c>
    </row>
    <row r="32" spans="1:3" ht="8.1" customHeight="1" x14ac:dyDescent="0.2">
      <c r="A32" s="55"/>
      <c r="B32" s="94"/>
      <c r="C32" s="94"/>
    </row>
    <row r="33" spans="1:10" x14ac:dyDescent="0.2">
      <c r="A33" s="44" t="s">
        <v>54</v>
      </c>
      <c r="B33" s="94" t="s">
        <v>18</v>
      </c>
      <c r="C33" s="94" t="s">
        <v>18</v>
      </c>
    </row>
    <row r="34" spans="1:10" x14ac:dyDescent="0.2">
      <c r="A34" s="44" t="s">
        <v>52</v>
      </c>
      <c r="B34" s="94" t="s">
        <v>18</v>
      </c>
      <c r="C34" s="94" t="s">
        <v>18</v>
      </c>
    </row>
    <row r="35" spans="1:10" x14ac:dyDescent="0.2">
      <c r="A35" s="57" t="s">
        <v>53</v>
      </c>
      <c r="B35" s="95" t="s">
        <v>18</v>
      </c>
      <c r="C35" s="95" t="s">
        <v>18</v>
      </c>
    </row>
    <row r="38" spans="1:10" ht="12" x14ac:dyDescent="0.2">
      <c r="A38" s="587" t="s">
        <v>509</v>
      </c>
    </row>
    <row r="40" spans="1:10" s="38" customFormat="1" ht="18" customHeight="1" x14ac:dyDescent="0.25">
      <c r="A40" s="47"/>
      <c r="B40" s="118">
        <v>2012</v>
      </c>
      <c r="C40" s="118">
        <v>2013</v>
      </c>
      <c r="D40" s="118">
        <v>2014</v>
      </c>
      <c r="E40" s="118">
        <v>2015</v>
      </c>
      <c r="F40" s="118">
        <v>2016</v>
      </c>
    </row>
    <row r="41" spans="1:10" s="38" customFormat="1" ht="18" customHeight="1" x14ac:dyDescent="0.25">
      <c r="A41" s="89" t="s">
        <v>139</v>
      </c>
      <c r="B41" s="96">
        <v>1273232.8</v>
      </c>
      <c r="C41" s="96">
        <v>1409678.15</v>
      </c>
      <c r="D41" s="96">
        <v>1535275.75</v>
      </c>
      <c r="E41" s="96">
        <v>1563618.1</v>
      </c>
      <c r="F41" s="96">
        <v>1717148.3</v>
      </c>
    </row>
    <row r="42" spans="1:10" s="38" customFormat="1" ht="18" customHeight="1" x14ac:dyDescent="0.25">
      <c r="A42" s="111" t="s">
        <v>141</v>
      </c>
      <c r="B42" s="120">
        <v>242427</v>
      </c>
      <c r="C42" s="120">
        <v>267750</v>
      </c>
      <c r="D42" s="120">
        <v>291048</v>
      </c>
      <c r="E42" s="120">
        <v>295230</v>
      </c>
      <c r="F42" s="120">
        <v>324224</v>
      </c>
      <c r="G42" s="230"/>
      <c r="H42" s="230"/>
      <c r="I42" s="230"/>
      <c r="J42" s="356"/>
    </row>
    <row r="43" spans="1:10" s="38" customFormat="1" ht="18" customHeight="1" x14ac:dyDescent="0.25">
      <c r="A43" s="46" t="s">
        <v>17</v>
      </c>
      <c r="B43" s="98" t="e">
        <f>(B41/#REF!)*100</f>
        <v>#REF!</v>
      </c>
      <c r="C43" s="98" t="e">
        <f>(C41/#REF!)*100</f>
        <v>#REF!</v>
      </c>
      <c r="D43" s="98" t="e">
        <f>(D41/#REF!)*100</f>
        <v>#REF!</v>
      </c>
      <c r="E43" s="98" t="e">
        <f>(E41/#REF!)*100</f>
        <v>#REF!</v>
      </c>
      <c r="F43" s="98" t="e">
        <f>(F41/#REF!)*100</f>
        <v>#REF!</v>
      </c>
    </row>
    <row r="44" spans="1:10" s="38" customFormat="1" ht="8.1" customHeight="1" x14ac:dyDescent="0.25">
      <c r="A44" s="33"/>
      <c r="B44" s="99"/>
      <c r="C44" s="99"/>
      <c r="D44" s="99"/>
      <c r="E44" s="99"/>
      <c r="F44" s="99"/>
    </row>
    <row r="45" spans="1:10" x14ac:dyDescent="0.2">
      <c r="A45" s="32" t="s">
        <v>142</v>
      </c>
    </row>
    <row r="46" spans="1:10" x14ac:dyDescent="0.2">
      <c r="A46" s="32"/>
    </row>
    <row r="48" spans="1:10" ht="12" x14ac:dyDescent="0.2">
      <c r="A48" s="48" t="s">
        <v>227</v>
      </c>
    </row>
    <row r="49" spans="1:2" x14ac:dyDescent="0.2">
      <c r="A49" s="30"/>
    </row>
    <row r="50" spans="1:2" x14ac:dyDescent="0.2">
      <c r="A50" s="740" t="s">
        <v>44</v>
      </c>
      <c r="B50" s="51" t="s">
        <v>500</v>
      </c>
    </row>
    <row r="51" spans="1:2" x14ac:dyDescent="0.2">
      <c r="A51" s="741"/>
      <c r="B51" s="51" t="s">
        <v>45</v>
      </c>
    </row>
    <row r="52" spans="1:2" x14ac:dyDescent="0.2">
      <c r="A52" s="44" t="s">
        <v>46</v>
      </c>
      <c r="B52" s="82" t="s">
        <v>18</v>
      </c>
    </row>
    <row r="53" spans="1:2" x14ac:dyDescent="0.2">
      <c r="A53" s="44" t="s">
        <v>4</v>
      </c>
      <c r="B53" s="82" t="s">
        <v>18</v>
      </c>
    </row>
    <row r="54" spans="1:2" x14ac:dyDescent="0.2">
      <c r="A54" s="44" t="s">
        <v>47</v>
      </c>
      <c r="B54" s="82">
        <v>100</v>
      </c>
    </row>
    <row r="55" spans="1:2" x14ac:dyDescent="0.2">
      <c r="A55" s="44" t="s">
        <v>7</v>
      </c>
      <c r="B55" s="82" t="s">
        <v>18</v>
      </c>
    </row>
    <row r="56" spans="1:2" x14ac:dyDescent="0.2">
      <c r="A56" s="44" t="s">
        <v>48</v>
      </c>
      <c r="B56" s="82" t="s">
        <v>18</v>
      </c>
    </row>
    <row r="57" spans="1:2" x14ac:dyDescent="0.2">
      <c r="A57" s="44" t="s">
        <v>9</v>
      </c>
      <c r="B57" s="82" t="s">
        <v>18</v>
      </c>
    </row>
    <row r="58" spans="1:2" x14ac:dyDescent="0.2">
      <c r="A58" s="44" t="s">
        <v>10</v>
      </c>
      <c r="B58" s="82" t="s">
        <v>18</v>
      </c>
    </row>
    <row r="59" spans="1:2" x14ac:dyDescent="0.2">
      <c r="A59" s="44" t="s">
        <v>49</v>
      </c>
      <c r="B59" s="82" t="s">
        <v>18</v>
      </c>
    </row>
    <row r="60" spans="1:2" ht="8.1" customHeight="1" x14ac:dyDescent="0.2">
      <c r="A60" s="44"/>
      <c r="B60" s="94"/>
    </row>
    <row r="61" spans="1:2" x14ac:dyDescent="0.2">
      <c r="A61" s="55" t="s">
        <v>50</v>
      </c>
      <c r="B61" s="94"/>
    </row>
    <row r="62" spans="1:2" x14ac:dyDescent="0.2">
      <c r="A62" s="44" t="s">
        <v>51</v>
      </c>
      <c r="B62" s="94">
        <v>100</v>
      </c>
    </row>
    <row r="63" spans="1:2" x14ac:dyDescent="0.2">
      <c r="A63" s="44" t="s">
        <v>52</v>
      </c>
      <c r="B63" s="94" t="s">
        <v>18</v>
      </c>
    </row>
    <row r="64" spans="1:2" x14ac:dyDescent="0.2">
      <c r="A64" s="44" t="s">
        <v>53</v>
      </c>
      <c r="B64" s="94">
        <v>100</v>
      </c>
    </row>
    <row r="65" spans="1:2" ht="8.1" customHeight="1" x14ac:dyDescent="0.2">
      <c r="A65" s="55"/>
      <c r="B65" s="94"/>
    </row>
    <row r="66" spans="1:2" x14ac:dyDescent="0.2">
      <c r="A66" s="44" t="s">
        <v>54</v>
      </c>
      <c r="B66" s="94" t="s">
        <v>18</v>
      </c>
    </row>
    <row r="67" spans="1:2" x14ac:dyDescent="0.2">
      <c r="A67" s="44" t="s">
        <v>52</v>
      </c>
      <c r="B67" s="94" t="s">
        <v>18</v>
      </c>
    </row>
    <row r="68" spans="1:2" x14ac:dyDescent="0.2">
      <c r="A68" s="57" t="s">
        <v>53</v>
      </c>
      <c r="B68" s="95" t="s">
        <v>18</v>
      </c>
    </row>
    <row r="69" spans="1:2" x14ac:dyDescent="0.2">
      <c r="A69" s="30"/>
    </row>
  </sheetData>
  <mergeCells count="4">
    <mergeCell ref="A17:A18"/>
    <mergeCell ref="A50:A51"/>
    <mergeCell ref="A12:F12"/>
    <mergeCell ref="K10:P10"/>
  </mergeCells>
  <printOptions horizontalCentered="1"/>
  <pageMargins left="0.70866141732283472" right="0.70866141732283472" top="0.70866141732283472" bottom="1.0236220472440944" header="0.51181102362204722" footer="0.51181102362204722"/>
  <pageSetup paperSize="9" scale="47" orientation="portrait" r:id="rId1"/>
  <headerFooter alignWithMargins="0"/>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64">
    <tabColor rgb="FF92D050"/>
    <pageSetUpPr fitToPage="1"/>
  </sheetPr>
  <dimension ref="A1:L94"/>
  <sheetViews>
    <sheetView workbookViewId="0"/>
  </sheetViews>
  <sheetFormatPr defaultRowHeight="11.25" x14ac:dyDescent="0.2"/>
  <cols>
    <col min="1" max="1" width="29.42578125" style="29" customWidth="1"/>
    <col min="2" max="6" width="11.7109375" style="29" customWidth="1"/>
    <col min="7" max="9" width="9.140625" style="29"/>
    <col min="10" max="10" width="26.28515625" style="29" bestFit="1" customWidth="1"/>
    <col min="11" max="256" width="9.140625" style="29"/>
    <col min="257" max="257" width="29.42578125" style="29" customWidth="1"/>
    <col min="258" max="262" width="11.7109375" style="29" customWidth="1"/>
    <col min="263" max="512" width="9.140625" style="29"/>
    <col min="513" max="513" width="29.42578125" style="29" customWidth="1"/>
    <col min="514" max="518" width="11.7109375" style="29" customWidth="1"/>
    <col min="519" max="768" width="9.140625" style="29"/>
    <col min="769" max="769" width="29.42578125" style="29" customWidth="1"/>
    <col min="770" max="774" width="11.7109375" style="29" customWidth="1"/>
    <col min="775" max="1024" width="9.140625" style="29"/>
    <col min="1025" max="1025" width="29.42578125" style="29" customWidth="1"/>
    <col min="1026" max="1030" width="11.7109375" style="29" customWidth="1"/>
    <col min="1031" max="1280" width="9.140625" style="29"/>
    <col min="1281" max="1281" width="29.42578125" style="29" customWidth="1"/>
    <col min="1282" max="1286" width="11.7109375" style="29" customWidth="1"/>
    <col min="1287" max="1536" width="9.140625" style="29"/>
    <col min="1537" max="1537" width="29.42578125" style="29" customWidth="1"/>
    <col min="1538" max="1542" width="11.7109375" style="29" customWidth="1"/>
    <col min="1543" max="1792" width="9.140625" style="29"/>
    <col min="1793" max="1793" width="29.42578125" style="29" customWidth="1"/>
    <col min="1794" max="1798" width="11.7109375" style="29" customWidth="1"/>
    <col min="1799" max="2048" width="9.140625" style="29"/>
    <col min="2049" max="2049" width="29.42578125" style="29" customWidth="1"/>
    <col min="2050" max="2054" width="11.7109375" style="29" customWidth="1"/>
    <col min="2055" max="2304" width="9.140625" style="29"/>
    <col min="2305" max="2305" width="29.42578125" style="29" customWidth="1"/>
    <col min="2306" max="2310" width="11.7109375" style="29" customWidth="1"/>
    <col min="2311" max="2560" width="9.140625" style="29"/>
    <col min="2561" max="2561" width="29.42578125" style="29" customWidth="1"/>
    <col min="2562" max="2566" width="11.7109375" style="29" customWidth="1"/>
    <col min="2567" max="2816" width="9.140625" style="29"/>
    <col min="2817" max="2817" width="29.42578125" style="29" customWidth="1"/>
    <col min="2818" max="2822" width="11.7109375" style="29" customWidth="1"/>
    <col min="2823" max="3072" width="9.140625" style="29"/>
    <col min="3073" max="3073" width="29.42578125" style="29" customWidth="1"/>
    <col min="3074" max="3078" width="11.7109375" style="29" customWidth="1"/>
    <col min="3079" max="3328" width="9.140625" style="29"/>
    <col min="3329" max="3329" width="29.42578125" style="29" customWidth="1"/>
    <col min="3330" max="3334" width="11.7109375" style="29" customWidth="1"/>
    <col min="3335" max="3584" width="9.140625" style="29"/>
    <col min="3585" max="3585" width="29.42578125" style="29" customWidth="1"/>
    <col min="3586" max="3590" width="11.7109375" style="29" customWidth="1"/>
    <col min="3591" max="3840" width="9.140625" style="29"/>
    <col min="3841" max="3841" width="29.42578125" style="29" customWidth="1"/>
    <col min="3842" max="3846" width="11.7109375" style="29" customWidth="1"/>
    <col min="3847" max="4096" width="9.140625" style="29"/>
    <col min="4097" max="4097" width="29.42578125" style="29" customWidth="1"/>
    <col min="4098" max="4102" width="11.7109375" style="29" customWidth="1"/>
    <col min="4103" max="4352" width="9.140625" style="29"/>
    <col min="4353" max="4353" width="29.42578125" style="29" customWidth="1"/>
    <col min="4354" max="4358" width="11.7109375" style="29" customWidth="1"/>
    <col min="4359" max="4608" width="9.140625" style="29"/>
    <col min="4609" max="4609" width="29.42578125" style="29" customWidth="1"/>
    <col min="4610" max="4614" width="11.7109375" style="29" customWidth="1"/>
    <col min="4615" max="4864" width="9.140625" style="29"/>
    <col min="4865" max="4865" width="29.42578125" style="29" customWidth="1"/>
    <col min="4866" max="4870" width="11.7109375" style="29" customWidth="1"/>
    <col min="4871" max="5120" width="9.140625" style="29"/>
    <col min="5121" max="5121" width="29.42578125" style="29" customWidth="1"/>
    <col min="5122" max="5126" width="11.7109375" style="29" customWidth="1"/>
    <col min="5127" max="5376" width="9.140625" style="29"/>
    <col min="5377" max="5377" width="29.42578125" style="29" customWidth="1"/>
    <col min="5378" max="5382" width="11.7109375" style="29" customWidth="1"/>
    <col min="5383" max="5632" width="9.140625" style="29"/>
    <col min="5633" max="5633" width="29.42578125" style="29" customWidth="1"/>
    <col min="5634" max="5638" width="11.7109375" style="29" customWidth="1"/>
    <col min="5639" max="5888" width="9.140625" style="29"/>
    <col min="5889" max="5889" width="29.42578125" style="29" customWidth="1"/>
    <col min="5890" max="5894" width="11.7109375" style="29" customWidth="1"/>
    <col min="5895" max="6144" width="9.140625" style="29"/>
    <col min="6145" max="6145" width="29.42578125" style="29" customWidth="1"/>
    <col min="6146" max="6150" width="11.7109375" style="29" customWidth="1"/>
    <col min="6151" max="6400" width="9.140625" style="29"/>
    <col min="6401" max="6401" width="29.42578125" style="29" customWidth="1"/>
    <col min="6402" max="6406" width="11.7109375" style="29" customWidth="1"/>
    <col min="6407" max="6656" width="9.140625" style="29"/>
    <col min="6657" max="6657" width="29.42578125" style="29" customWidth="1"/>
    <col min="6658" max="6662" width="11.7109375" style="29" customWidth="1"/>
    <col min="6663" max="6912" width="9.140625" style="29"/>
    <col min="6913" max="6913" width="29.42578125" style="29" customWidth="1"/>
    <col min="6914" max="6918" width="11.7109375" style="29" customWidth="1"/>
    <col min="6919" max="7168" width="9.140625" style="29"/>
    <col min="7169" max="7169" width="29.42578125" style="29" customWidth="1"/>
    <col min="7170" max="7174" width="11.7109375" style="29" customWidth="1"/>
    <col min="7175" max="7424" width="9.140625" style="29"/>
    <col min="7425" max="7425" width="29.42578125" style="29" customWidth="1"/>
    <col min="7426" max="7430" width="11.7109375" style="29" customWidth="1"/>
    <col min="7431" max="7680" width="9.140625" style="29"/>
    <col min="7681" max="7681" width="29.42578125" style="29" customWidth="1"/>
    <col min="7682" max="7686" width="11.7109375" style="29" customWidth="1"/>
    <col min="7687" max="7936" width="9.140625" style="29"/>
    <col min="7937" max="7937" width="29.42578125" style="29" customWidth="1"/>
    <col min="7938" max="7942" width="11.7109375" style="29" customWidth="1"/>
    <col min="7943" max="8192" width="9.140625" style="29"/>
    <col min="8193" max="8193" width="29.42578125" style="29" customWidth="1"/>
    <col min="8194" max="8198" width="11.7109375" style="29" customWidth="1"/>
    <col min="8199" max="8448" width="9.140625" style="29"/>
    <col min="8449" max="8449" width="29.42578125" style="29" customWidth="1"/>
    <col min="8450" max="8454" width="11.7109375" style="29" customWidth="1"/>
    <col min="8455" max="8704" width="9.140625" style="29"/>
    <col min="8705" max="8705" width="29.42578125" style="29" customWidth="1"/>
    <col min="8706" max="8710" width="11.7109375" style="29" customWidth="1"/>
    <col min="8711" max="8960" width="9.140625" style="29"/>
    <col min="8961" max="8961" width="29.42578125" style="29" customWidth="1"/>
    <col min="8962" max="8966" width="11.7109375" style="29" customWidth="1"/>
    <col min="8967" max="9216" width="9.140625" style="29"/>
    <col min="9217" max="9217" width="29.42578125" style="29" customWidth="1"/>
    <col min="9218" max="9222" width="11.7109375" style="29" customWidth="1"/>
    <col min="9223" max="9472" width="9.140625" style="29"/>
    <col min="9473" max="9473" width="29.42578125" style="29" customWidth="1"/>
    <col min="9474" max="9478" width="11.7109375" style="29" customWidth="1"/>
    <col min="9479" max="9728" width="9.140625" style="29"/>
    <col min="9729" max="9729" width="29.42578125" style="29" customWidth="1"/>
    <col min="9730" max="9734" width="11.7109375" style="29" customWidth="1"/>
    <col min="9735" max="9984" width="9.140625" style="29"/>
    <col min="9985" max="9985" width="29.42578125" style="29" customWidth="1"/>
    <col min="9986" max="9990" width="11.7109375" style="29" customWidth="1"/>
    <col min="9991" max="10240" width="9.140625" style="29"/>
    <col min="10241" max="10241" width="29.42578125" style="29" customWidth="1"/>
    <col min="10242" max="10246" width="11.7109375" style="29" customWidth="1"/>
    <col min="10247" max="10496" width="9.140625" style="29"/>
    <col min="10497" max="10497" width="29.42578125" style="29" customWidth="1"/>
    <col min="10498" max="10502" width="11.7109375" style="29" customWidth="1"/>
    <col min="10503" max="10752" width="9.140625" style="29"/>
    <col min="10753" max="10753" width="29.42578125" style="29" customWidth="1"/>
    <col min="10754" max="10758" width="11.7109375" style="29" customWidth="1"/>
    <col min="10759" max="11008" width="9.140625" style="29"/>
    <col min="11009" max="11009" width="29.42578125" style="29" customWidth="1"/>
    <col min="11010" max="11014" width="11.7109375" style="29" customWidth="1"/>
    <col min="11015" max="11264" width="9.140625" style="29"/>
    <col min="11265" max="11265" width="29.42578125" style="29" customWidth="1"/>
    <col min="11266" max="11270" width="11.7109375" style="29" customWidth="1"/>
    <col min="11271" max="11520" width="9.140625" style="29"/>
    <col min="11521" max="11521" width="29.42578125" style="29" customWidth="1"/>
    <col min="11522" max="11526" width="11.7109375" style="29" customWidth="1"/>
    <col min="11527" max="11776" width="9.140625" style="29"/>
    <col min="11777" max="11777" width="29.42578125" style="29" customWidth="1"/>
    <col min="11778" max="11782" width="11.7109375" style="29" customWidth="1"/>
    <col min="11783" max="12032" width="9.140625" style="29"/>
    <col min="12033" max="12033" width="29.42578125" style="29" customWidth="1"/>
    <col min="12034" max="12038" width="11.7109375" style="29" customWidth="1"/>
    <col min="12039" max="12288" width="9.140625" style="29"/>
    <col min="12289" max="12289" width="29.42578125" style="29" customWidth="1"/>
    <col min="12290" max="12294" width="11.7109375" style="29" customWidth="1"/>
    <col min="12295" max="12544" width="9.140625" style="29"/>
    <col min="12545" max="12545" width="29.42578125" style="29" customWidth="1"/>
    <col min="12546" max="12550" width="11.7109375" style="29" customWidth="1"/>
    <col min="12551" max="12800" width="9.140625" style="29"/>
    <col min="12801" max="12801" width="29.42578125" style="29" customWidth="1"/>
    <col min="12802" max="12806" width="11.7109375" style="29" customWidth="1"/>
    <col min="12807" max="13056" width="9.140625" style="29"/>
    <col min="13057" max="13057" width="29.42578125" style="29" customWidth="1"/>
    <col min="13058" max="13062" width="11.7109375" style="29" customWidth="1"/>
    <col min="13063" max="13312" width="9.140625" style="29"/>
    <col min="13313" max="13313" width="29.42578125" style="29" customWidth="1"/>
    <col min="13314" max="13318" width="11.7109375" style="29" customWidth="1"/>
    <col min="13319" max="13568" width="9.140625" style="29"/>
    <col min="13569" max="13569" width="29.42578125" style="29" customWidth="1"/>
    <col min="13570" max="13574" width="11.7109375" style="29" customWidth="1"/>
    <col min="13575" max="13824" width="9.140625" style="29"/>
    <col min="13825" max="13825" width="29.42578125" style="29" customWidth="1"/>
    <col min="13826" max="13830" width="11.7109375" style="29" customWidth="1"/>
    <col min="13831" max="14080" width="9.140625" style="29"/>
    <col min="14081" max="14081" width="29.42578125" style="29" customWidth="1"/>
    <col min="14082" max="14086" width="11.7109375" style="29" customWidth="1"/>
    <col min="14087" max="14336" width="9.140625" style="29"/>
    <col min="14337" max="14337" width="29.42578125" style="29" customWidth="1"/>
    <col min="14338" max="14342" width="11.7109375" style="29" customWidth="1"/>
    <col min="14343" max="14592" width="9.140625" style="29"/>
    <col min="14593" max="14593" width="29.42578125" style="29" customWidth="1"/>
    <col min="14594" max="14598" width="11.7109375" style="29" customWidth="1"/>
    <col min="14599" max="14848" width="9.140625" style="29"/>
    <col min="14849" max="14849" width="29.42578125" style="29" customWidth="1"/>
    <col min="14850" max="14854" width="11.7109375" style="29" customWidth="1"/>
    <col min="14855" max="15104" width="9.140625" style="29"/>
    <col min="15105" max="15105" width="29.42578125" style="29" customWidth="1"/>
    <col min="15106" max="15110" width="11.7109375" style="29" customWidth="1"/>
    <col min="15111" max="15360" width="9.140625" style="29"/>
    <col min="15361" max="15361" width="29.42578125" style="29" customWidth="1"/>
    <col min="15362" max="15366" width="11.7109375" style="29" customWidth="1"/>
    <col min="15367" max="15616" width="9.140625" style="29"/>
    <col min="15617" max="15617" width="29.42578125" style="29" customWidth="1"/>
    <col min="15618" max="15622" width="11.7109375" style="29" customWidth="1"/>
    <col min="15623" max="15872" width="9.140625" style="29"/>
    <col min="15873" max="15873" width="29.42578125" style="29" customWidth="1"/>
    <col min="15874" max="15878" width="11.7109375" style="29" customWidth="1"/>
    <col min="15879" max="16128" width="9.140625" style="29"/>
    <col min="16129" max="16129" width="29.42578125" style="29" customWidth="1"/>
    <col min="16130" max="16134" width="11.7109375" style="29" customWidth="1"/>
    <col min="16135" max="16384" width="9.140625" style="29"/>
  </cols>
  <sheetData>
    <row r="1" spans="1:12" ht="12.75" x14ac:dyDescent="0.2">
      <c r="A1" s="49" t="s">
        <v>143</v>
      </c>
    </row>
    <row r="3" spans="1:12" ht="12" x14ac:dyDescent="0.2">
      <c r="A3" s="587" t="s">
        <v>510</v>
      </c>
    </row>
    <row r="5" spans="1:12" s="38" customFormat="1" ht="20.100000000000001" customHeight="1" x14ac:dyDescent="0.2">
      <c r="A5" s="47"/>
      <c r="B5" s="51">
        <v>2012</v>
      </c>
      <c r="C5" s="51">
        <v>2013</v>
      </c>
      <c r="D5" s="51">
        <v>2014</v>
      </c>
      <c r="E5" s="51">
        <v>2015</v>
      </c>
      <c r="F5" s="51">
        <v>2016</v>
      </c>
      <c r="G5" s="29"/>
    </row>
    <row r="6" spans="1:12" s="38" customFormat="1" ht="14.1" customHeight="1" x14ac:dyDescent="0.2">
      <c r="A6" s="89" t="s">
        <v>91</v>
      </c>
      <c r="B6" s="76">
        <v>58646855.235418126</v>
      </c>
      <c r="C6" s="76">
        <v>59606985.841369666</v>
      </c>
      <c r="D6" s="76">
        <v>68921884.501048222</v>
      </c>
      <c r="E6" s="76">
        <v>81927056.123816267</v>
      </c>
      <c r="F6" s="76">
        <v>92002065.480465993</v>
      </c>
      <c r="G6" s="29"/>
      <c r="H6" s="230"/>
      <c r="I6" s="230">
        <f>F6-B6</f>
        <v>33355210.245047867</v>
      </c>
      <c r="J6" s="230"/>
      <c r="K6" s="230"/>
      <c r="L6" s="230"/>
    </row>
    <row r="7" spans="1:12" s="38" customFormat="1" ht="14.1" customHeight="1" x14ac:dyDescent="0.25">
      <c r="A7" s="111" t="s">
        <v>144</v>
      </c>
      <c r="B7" s="78">
        <f>SUM(B8:B9)</f>
        <v>1281</v>
      </c>
      <c r="C7" s="78">
        <f>SUM(C8:C9)</f>
        <v>1438</v>
      </c>
      <c r="D7" s="78">
        <f>SUM(D8:D9)</f>
        <v>1517</v>
      </c>
      <c r="E7" s="78">
        <f>SUM(E8:E9)</f>
        <v>1656</v>
      </c>
      <c r="F7" s="78">
        <f>SUM(F8:F9)</f>
        <v>1840</v>
      </c>
    </row>
    <row r="8" spans="1:12" s="38" customFormat="1" ht="14.1" customHeight="1" x14ac:dyDescent="0.25">
      <c r="A8" s="111" t="s">
        <v>545</v>
      </c>
      <c r="B8" s="78">
        <v>863</v>
      </c>
      <c r="C8" s="78">
        <v>942</v>
      </c>
      <c r="D8" s="78">
        <v>949</v>
      </c>
      <c r="E8" s="78">
        <v>937</v>
      </c>
      <c r="F8" s="78">
        <v>937</v>
      </c>
    </row>
    <row r="9" spans="1:12" s="38" customFormat="1" ht="14.1" customHeight="1" x14ac:dyDescent="0.25">
      <c r="A9" s="111" t="s">
        <v>544</v>
      </c>
      <c r="B9" s="78">
        <v>418</v>
      </c>
      <c r="C9" s="78">
        <v>496</v>
      </c>
      <c r="D9" s="78">
        <v>568</v>
      </c>
      <c r="E9" s="78">
        <v>719</v>
      </c>
      <c r="F9" s="78">
        <v>903</v>
      </c>
    </row>
    <row r="10" spans="1:12" s="38" customFormat="1" ht="14.1" customHeight="1" x14ac:dyDescent="0.25">
      <c r="A10" s="111" t="s">
        <v>145</v>
      </c>
      <c r="B10" s="78">
        <v>1203</v>
      </c>
      <c r="C10" s="78">
        <v>1142</v>
      </c>
      <c r="D10" s="78">
        <f>334+766</f>
        <v>1100</v>
      </c>
      <c r="E10" s="78">
        <v>1083</v>
      </c>
      <c r="F10" s="78">
        <v>1081</v>
      </c>
    </row>
    <row r="11" spans="1:12" s="38" customFormat="1" ht="14.1" customHeight="1" x14ac:dyDescent="0.25">
      <c r="A11" s="111" t="s">
        <v>146</v>
      </c>
      <c r="B11" s="78">
        <v>1426</v>
      </c>
      <c r="C11" s="78">
        <v>1505</v>
      </c>
      <c r="D11" s="78">
        <f>155+1398</f>
        <v>1553</v>
      </c>
      <c r="E11" s="78">
        <f>1465</f>
        <v>1465</v>
      </c>
      <c r="F11" s="78">
        <v>1898</v>
      </c>
    </row>
    <row r="12" spans="1:12" s="38" customFormat="1" ht="14.1" customHeight="1" x14ac:dyDescent="0.25">
      <c r="A12" s="111" t="s">
        <v>147</v>
      </c>
      <c r="B12" s="78">
        <v>3659</v>
      </c>
      <c r="C12" s="78">
        <v>3742</v>
      </c>
      <c r="D12" s="78">
        <v>3685</v>
      </c>
      <c r="E12" s="78">
        <v>3733</v>
      </c>
      <c r="F12" s="78">
        <v>3791</v>
      </c>
    </row>
    <row r="13" spans="1:12" s="38" customFormat="1" ht="14.1" customHeight="1" x14ac:dyDescent="0.25">
      <c r="A13" s="111" t="s">
        <v>148</v>
      </c>
      <c r="B13" s="78">
        <v>3912</v>
      </c>
      <c r="C13" s="78">
        <v>4073</v>
      </c>
      <c r="D13" s="78">
        <f>1770+2765</f>
        <v>4535</v>
      </c>
      <c r="E13" s="78">
        <f>2049+2967</f>
        <v>5016</v>
      </c>
      <c r="F13" s="78">
        <v>5427</v>
      </c>
    </row>
    <row r="14" spans="1:12" s="38" customFormat="1" ht="14.1" customHeight="1" x14ac:dyDescent="0.25">
      <c r="A14" s="111" t="s">
        <v>149</v>
      </c>
      <c r="B14" s="88">
        <v>87500</v>
      </c>
      <c r="C14" s="88">
        <v>90000</v>
      </c>
      <c r="D14" s="88">
        <v>98000</v>
      </c>
      <c r="E14" s="88">
        <v>82000</v>
      </c>
      <c r="F14" s="88">
        <v>106000</v>
      </c>
    </row>
    <row r="15" spans="1:12" s="38" customFormat="1" ht="14.1" customHeight="1" x14ac:dyDescent="0.25">
      <c r="A15" s="46" t="s">
        <v>17</v>
      </c>
      <c r="B15" s="91" t="e">
        <f>(B6/#REF!)*100</f>
        <v>#REF!</v>
      </c>
      <c r="C15" s="91" t="e">
        <f>(C6/#REF!)*100</f>
        <v>#REF!</v>
      </c>
      <c r="D15" s="91" t="e">
        <f>(D6/#REF!)*100</f>
        <v>#REF!</v>
      </c>
      <c r="E15" s="91" t="e">
        <f>(E6/#REF!)*100</f>
        <v>#REF!</v>
      </c>
      <c r="F15" s="91" t="e">
        <f>(F6/#REF!)*100</f>
        <v>#REF!</v>
      </c>
    </row>
    <row r="16" spans="1:12" s="38" customFormat="1" ht="8.1" customHeight="1" x14ac:dyDescent="0.25">
      <c r="B16" s="80"/>
      <c r="C16" s="80"/>
      <c r="D16" s="80"/>
      <c r="E16" s="80"/>
      <c r="F16" s="80"/>
    </row>
    <row r="17" spans="1:12" x14ac:dyDescent="0.2">
      <c r="A17" s="32" t="s">
        <v>455</v>
      </c>
      <c r="G17" s="38"/>
    </row>
    <row r="18" spans="1:12" ht="8.1" customHeight="1" x14ac:dyDescent="0.2">
      <c r="G18" s="38"/>
    </row>
    <row r="19" spans="1:12" ht="8.1" customHeight="1" x14ac:dyDescent="0.2"/>
    <row r="20" spans="1:12" ht="12" x14ac:dyDescent="0.2">
      <c r="A20" s="48" t="s">
        <v>150</v>
      </c>
    </row>
    <row r="21" spans="1:12" x14ac:dyDescent="0.2">
      <c r="A21" s="30"/>
    </row>
    <row r="22" spans="1:12" x14ac:dyDescent="0.2">
      <c r="A22" s="740" t="s">
        <v>44</v>
      </c>
      <c r="B22" s="51">
        <v>2012</v>
      </c>
      <c r="C22" s="51">
        <v>2013</v>
      </c>
      <c r="D22" s="51">
        <v>2014</v>
      </c>
      <c r="E22" s="51">
        <v>2015</v>
      </c>
      <c r="F22" s="51">
        <v>2016</v>
      </c>
    </row>
    <row r="23" spans="1:12" x14ac:dyDescent="0.2">
      <c r="A23" s="741"/>
      <c r="B23" s="710" t="s">
        <v>45</v>
      </c>
      <c r="C23" s="711"/>
      <c r="D23" s="711"/>
      <c r="E23" s="711"/>
      <c r="F23" s="711"/>
    </row>
    <row r="24" spans="1:12" x14ac:dyDescent="0.2">
      <c r="A24" s="44" t="s">
        <v>46</v>
      </c>
      <c r="B24" s="82" t="s">
        <v>18</v>
      </c>
      <c r="C24" s="82" t="s">
        <v>18</v>
      </c>
      <c r="D24" s="82" t="s">
        <v>18</v>
      </c>
      <c r="E24" s="82" t="s">
        <v>18</v>
      </c>
      <c r="F24" s="82" t="s">
        <v>18</v>
      </c>
      <c r="H24" s="231"/>
    </row>
    <row r="25" spans="1:12" x14ac:dyDescent="0.2">
      <c r="A25" s="44" t="s">
        <v>4</v>
      </c>
      <c r="B25" s="82">
        <v>15.380377040525298</v>
      </c>
      <c r="C25" s="82">
        <v>16.35973268123324</v>
      </c>
      <c r="D25" s="82">
        <v>16.985478868638499</v>
      </c>
      <c r="E25" s="82">
        <v>15.7468205904228</v>
      </c>
      <c r="F25" s="82">
        <v>12.960435856701089</v>
      </c>
      <c r="H25" s="515"/>
      <c r="I25" s="515"/>
      <c r="J25" s="515"/>
      <c r="K25" s="515"/>
      <c r="L25" s="515"/>
    </row>
    <row r="26" spans="1:12" x14ac:dyDescent="0.2">
      <c r="A26" s="576" t="s">
        <v>47</v>
      </c>
      <c r="B26" s="582">
        <v>84.619622959474697</v>
      </c>
      <c r="C26" s="582">
        <v>83.64026731876676</v>
      </c>
      <c r="D26" s="582">
        <v>83.014521131361406</v>
      </c>
      <c r="E26" s="582">
        <v>84.2531794095772</v>
      </c>
      <c r="F26" s="582">
        <v>87.039564143298904</v>
      </c>
      <c r="H26" s="515"/>
      <c r="I26" s="515"/>
      <c r="J26" s="515"/>
      <c r="K26" s="515"/>
      <c r="L26" s="515"/>
    </row>
    <row r="27" spans="1:12" x14ac:dyDescent="0.2">
      <c r="A27" s="44" t="s">
        <v>7</v>
      </c>
      <c r="B27" s="82" t="s">
        <v>18</v>
      </c>
      <c r="C27" s="82" t="s">
        <v>18</v>
      </c>
      <c r="D27" s="82" t="s">
        <v>18</v>
      </c>
      <c r="E27" s="82" t="s">
        <v>18</v>
      </c>
      <c r="F27" s="82" t="s">
        <v>18</v>
      </c>
      <c r="H27" s="515"/>
      <c r="I27" s="515"/>
      <c r="J27" s="515"/>
      <c r="K27" s="515"/>
      <c r="L27" s="515"/>
    </row>
    <row r="28" spans="1:12" x14ac:dyDescent="0.2">
      <c r="A28" s="44" t="s">
        <v>48</v>
      </c>
      <c r="B28" s="82" t="s">
        <v>18</v>
      </c>
      <c r="C28" s="82" t="s">
        <v>18</v>
      </c>
      <c r="D28" s="82" t="s">
        <v>18</v>
      </c>
      <c r="E28" s="82" t="s">
        <v>18</v>
      </c>
      <c r="F28" s="82" t="s">
        <v>18</v>
      </c>
      <c r="H28" s="515"/>
      <c r="I28" s="515"/>
      <c r="J28" s="515"/>
      <c r="K28" s="515"/>
      <c r="L28" s="515"/>
    </row>
    <row r="29" spans="1:12" x14ac:dyDescent="0.2">
      <c r="A29" s="44" t="s">
        <v>9</v>
      </c>
      <c r="B29" s="82" t="s">
        <v>18</v>
      </c>
      <c r="C29" s="82" t="s">
        <v>18</v>
      </c>
      <c r="D29" s="82" t="s">
        <v>18</v>
      </c>
      <c r="E29" s="82" t="s">
        <v>18</v>
      </c>
      <c r="F29" s="82" t="s">
        <v>18</v>
      </c>
      <c r="H29" s="515"/>
      <c r="I29" s="515"/>
      <c r="J29" s="515"/>
      <c r="K29" s="515"/>
      <c r="L29" s="515"/>
    </row>
    <row r="30" spans="1:12" x14ac:dyDescent="0.2">
      <c r="A30" s="44" t="s">
        <v>10</v>
      </c>
      <c r="B30" s="82" t="s">
        <v>18</v>
      </c>
      <c r="C30" s="82" t="s">
        <v>18</v>
      </c>
      <c r="D30" s="82" t="s">
        <v>18</v>
      </c>
      <c r="E30" s="82" t="s">
        <v>18</v>
      </c>
      <c r="F30" s="82" t="s">
        <v>18</v>
      </c>
      <c r="H30" s="515"/>
      <c r="I30" s="515"/>
      <c r="J30" s="515"/>
      <c r="K30" s="515"/>
      <c r="L30" s="515"/>
    </row>
    <row r="31" spans="1:12" x14ac:dyDescent="0.2">
      <c r="A31" s="44" t="s">
        <v>49</v>
      </c>
      <c r="B31" s="82" t="s">
        <v>18</v>
      </c>
      <c r="C31" s="82" t="s">
        <v>18</v>
      </c>
      <c r="D31" s="82" t="s">
        <v>18</v>
      </c>
      <c r="E31" s="82" t="s">
        <v>18</v>
      </c>
      <c r="F31" s="82" t="s">
        <v>18</v>
      </c>
      <c r="H31" s="515"/>
      <c r="I31" s="515"/>
      <c r="J31" s="515"/>
      <c r="K31" s="515"/>
      <c r="L31" s="515"/>
    </row>
    <row r="32" spans="1:12" ht="8.1" customHeight="1" x14ac:dyDescent="0.2">
      <c r="A32" s="44"/>
      <c r="B32" s="93"/>
      <c r="C32" s="93"/>
      <c r="D32" s="93"/>
      <c r="E32" s="93"/>
      <c r="F32" s="93"/>
      <c r="H32" s="515"/>
      <c r="I32" s="515"/>
      <c r="J32" s="515"/>
      <c r="K32" s="515"/>
      <c r="L32" s="515"/>
    </row>
    <row r="33" spans="1:12" x14ac:dyDescent="0.2">
      <c r="A33" s="55" t="s">
        <v>50</v>
      </c>
      <c r="B33" s="93"/>
      <c r="C33" s="93"/>
      <c r="D33" s="93"/>
      <c r="E33" s="93"/>
      <c r="F33" s="93"/>
      <c r="H33" s="515"/>
      <c r="I33" s="515"/>
      <c r="J33" s="515"/>
      <c r="K33" s="515"/>
      <c r="L33" s="515"/>
    </row>
    <row r="34" spans="1:12" x14ac:dyDescent="0.2">
      <c r="A34" s="44" t="s">
        <v>51</v>
      </c>
      <c r="B34" s="94">
        <v>100</v>
      </c>
      <c r="C34" s="94">
        <v>100</v>
      </c>
      <c r="D34" s="94">
        <v>100</v>
      </c>
      <c r="E34" s="94">
        <v>100</v>
      </c>
      <c r="F34" s="94">
        <v>100</v>
      </c>
      <c r="H34" s="515"/>
      <c r="I34" s="515"/>
      <c r="J34" s="515"/>
      <c r="K34" s="515"/>
      <c r="L34" s="515"/>
    </row>
    <row r="35" spans="1:12" x14ac:dyDescent="0.2">
      <c r="A35" s="44" t="s">
        <v>52</v>
      </c>
      <c r="B35" s="94">
        <v>6.5360715095346338</v>
      </c>
      <c r="C35" s="94">
        <v>8.7734885905160116</v>
      </c>
      <c r="D35" s="94">
        <v>11.930866711446299</v>
      </c>
      <c r="E35" s="94">
        <v>10.595686264411199</v>
      </c>
      <c r="F35" s="94">
        <v>9.6603776812891873</v>
      </c>
      <c r="H35" s="515"/>
      <c r="I35" s="515"/>
      <c r="J35" s="515"/>
      <c r="K35" s="515"/>
      <c r="L35" s="515"/>
    </row>
    <row r="36" spans="1:12" x14ac:dyDescent="0.2">
      <c r="A36" s="44" t="s">
        <v>53</v>
      </c>
      <c r="B36" s="94">
        <v>93.463928490465378</v>
      </c>
      <c r="C36" s="94">
        <v>91.22651140948399</v>
      </c>
      <c r="D36" s="94">
        <v>88.069133288553701</v>
      </c>
      <c r="E36" s="94">
        <v>89.404313735588801</v>
      </c>
      <c r="F36" s="94">
        <v>90.339622318710809</v>
      </c>
      <c r="H36" s="515"/>
      <c r="I36" s="515"/>
      <c r="J36" s="515"/>
      <c r="K36" s="515"/>
      <c r="L36" s="515"/>
    </row>
    <row r="37" spans="1:12" ht="8.1" customHeight="1" x14ac:dyDescent="0.2">
      <c r="A37" s="55"/>
      <c r="B37" s="94"/>
      <c r="C37" s="94"/>
      <c r="D37" s="94"/>
      <c r="E37" s="94"/>
      <c r="F37" s="94"/>
    </row>
    <row r="38" spans="1:12" x14ac:dyDescent="0.2">
      <c r="A38" s="44" t="s">
        <v>54</v>
      </c>
      <c r="B38" s="94" t="s">
        <v>18</v>
      </c>
      <c r="C38" s="94" t="s">
        <v>18</v>
      </c>
      <c r="D38" s="94" t="s">
        <v>18</v>
      </c>
      <c r="E38" s="94" t="s">
        <v>18</v>
      </c>
      <c r="F38" s="94" t="s">
        <v>18</v>
      </c>
      <c r="K38" s="515"/>
      <c r="L38" s="515"/>
    </row>
    <row r="39" spans="1:12" x14ac:dyDescent="0.2">
      <c r="A39" s="44" t="s">
        <v>52</v>
      </c>
      <c r="B39" s="94" t="s">
        <v>18</v>
      </c>
      <c r="C39" s="94" t="s">
        <v>18</v>
      </c>
      <c r="D39" s="94" t="s">
        <v>18</v>
      </c>
      <c r="E39" s="94" t="s">
        <v>18</v>
      </c>
      <c r="F39" s="94" t="s">
        <v>18</v>
      </c>
      <c r="K39" s="515"/>
      <c r="L39" s="515"/>
    </row>
    <row r="40" spans="1:12" x14ac:dyDescent="0.2">
      <c r="A40" s="57" t="s">
        <v>53</v>
      </c>
      <c r="B40" s="95" t="s">
        <v>18</v>
      </c>
      <c r="C40" s="95" t="s">
        <v>18</v>
      </c>
      <c r="D40" s="95" t="s">
        <v>18</v>
      </c>
      <c r="E40" s="95" t="s">
        <v>18</v>
      </c>
      <c r="F40" s="95" t="s">
        <v>18</v>
      </c>
    </row>
    <row r="41" spans="1:12" ht="12" customHeight="1" x14ac:dyDescent="0.2"/>
    <row r="42" spans="1:12" ht="12" customHeight="1" x14ac:dyDescent="0.2"/>
    <row r="43" spans="1:12" ht="12" x14ac:dyDescent="0.2">
      <c r="A43" s="587" t="s">
        <v>511</v>
      </c>
    </row>
    <row r="45" spans="1:12" s="38" customFormat="1" ht="20.100000000000001" customHeight="1" x14ac:dyDescent="0.2">
      <c r="A45" s="47"/>
      <c r="B45" s="51">
        <v>2012</v>
      </c>
      <c r="C45" s="51">
        <v>2013</v>
      </c>
      <c r="D45" s="51">
        <v>2014</v>
      </c>
      <c r="E45" s="51">
        <v>2015</v>
      </c>
      <c r="F45" s="51">
        <v>2016</v>
      </c>
      <c r="G45" s="29"/>
    </row>
    <row r="46" spans="1:12" s="38" customFormat="1" ht="14.1" customHeight="1" x14ac:dyDescent="0.2">
      <c r="A46" s="89" t="s">
        <v>121</v>
      </c>
      <c r="B46" s="115">
        <v>89951004</v>
      </c>
      <c r="C46" s="115">
        <v>87329009</v>
      </c>
      <c r="D46" s="115">
        <v>91878871</v>
      </c>
      <c r="E46" s="115">
        <v>91967164</v>
      </c>
      <c r="F46" s="115">
        <v>96880877</v>
      </c>
      <c r="G46" s="29"/>
      <c r="H46" s="230"/>
      <c r="I46" s="230"/>
      <c r="J46" s="230"/>
      <c r="K46" s="230"/>
      <c r="L46" s="230"/>
    </row>
    <row r="47" spans="1:12" s="38" customFormat="1" ht="14.1" customHeight="1" x14ac:dyDescent="0.25">
      <c r="A47" s="121" t="s">
        <v>41</v>
      </c>
      <c r="B47" s="88">
        <v>15492</v>
      </c>
      <c r="C47" s="88">
        <v>15370</v>
      </c>
      <c r="D47" s="88">
        <v>15333</v>
      </c>
      <c r="E47" s="88">
        <v>15184</v>
      </c>
      <c r="F47" s="88">
        <v>15117</v>
      </c>
    </row>
    <row r="48" spans="1:12" s="38" customFormat="1" ht="14.1" customHeight="1" x14ac:dyDescent="0.25">
      <c r="A48" s="46" t="s">
        <v>17</v>
      </c>
      <c r="B48" s="98" t="e">
        <f>(B46/#REF!)*100</f>
        <v>#REF!</v>
      </c>
      <c r="C48" s="98" t="e">
        <f>(C46/#REF!)*100</f>
        <v>#REF!</v>
      </c>
      <c r="D48" s="98" t="e">
        <f>(D46/#REF!)*100</f>
        <v>#REF!</v>
      </c>
      <c r="E48" s="98" t="e">
        <f>(E46/#REF!)*100</f>
        <v>#REF!</v>
      </c>
      <c r="F48" s="98" t="e">
        <f>(F46/#REF!)*100</f>
        <v>#REF!</v>
      </c>
      <c r="H48" s="230"/>
      <c r="I48" s="230"/>
      <c r="J48" s="230"/>
      <c r="K48" s="230"/>
      <c r="L48" s="230"/>
    </row>
    <row r="49" spans="1:10" s="38" customFormat="1" ht="8.1" customHeight="1" x14ac:dyDescent="0.25">
      <c r="A49" s="33"/>
      <c r="B49" s="99"/>
      <c r="C49" s="99"/>
      <c r="D49" s="99"/>
      <c r="E49" s="99"/>
      <c r="F49" s="99"/>
    </row>
    <row r="50" spans="1:10" x14ac:dyDescent="0.2">
      <c r="A50" s="32" t="s">
        <v>456</v>
      </c>
      <c r="G50" s="38"/>
    </row>
    <row r="51" spans="1:10" ht="8.1" customHeight="1" x14ac:dyDescent="0.2">
      <c r="G51" s="38"/>
    </row>
    <row r="52" spans="1:10" ht="8.1" customHeight="1" x14ac:dyDescent="0.2"/>
    <row r="53" spans="1:10" ht="12" x14ac:dyDescent="0.2">
      <c r="A53" s="48" t="s">
        <v>151</v>
      </c>
    </row>
    <row r="54" spans="1:10" x14ac:dyDescent="0.2">
      <c r="A54" s="30"/>
    </row>
    <row r="55" spans="1:10" x14ac:dyDescent="0.2">
      <c r="A55" s="740" t="s">
        <v>44</v>
      </c>
      <c r="B55" s="51">
        <v>2012</v>
      </c>
      <c r="C55" s="51">
        <v>2013</v>
      </c>
      <c r="D55" s="51">
        <v>2014</v>
      </c>
      <c r="E55" s="51">
        <v>2015</v>
      </c>
      <c r="F55" s="51">
        <v>2016</v>
      </c>
    </row>
    <row r="56" spans="1:10" x14ac:dyDescent="0.2">
      <c r="A56" s="741"/>
      <c r="B56" s="710" t="s">
        <v>45</v>
      </c>
      <c r="C56" s="711"/>
      <c r="D56" s="711"/>
      <c r="E56" s="711"/>
      <c r="F56" s="711"/>
    </row>
    <row r="57" spans="1:10" x14ac:dyDescent="0.2">
      <c r="A57" s="44" t="s">
        <v>46</v>
      </c>
      <c r="B57" s="82" t="s">
        <v>18</v>
      </c>
      <c r="C57" s="82" t="s">
        <v>18</v>
      </c>
      <c r="D57" s="82" t="s">
        <v>18</v>
      </c>
      <c r="E57" s="82" t="s">
        <v>18</v>
      </c>
      <c r="F57" s="82" t="s">
        <v>18</v>
      </c>
    </row>
    <row r="58" spans="1:10" x14ac:dyDescent="0.2">
      <c r="A58" s="44" t="s">
        <v>4</v>
      </c>
      <c r="B58" s="82">
        <v>5.1481359785600617E-2</v>
      </c>
      <c r="C58" s="82" t="s">
        <v>18</v>
      </c>
      <c r="D58" s="82">
        <v>5.0205231625016375E-2</v>
      </c>
      <c r="E58" s="82">
        <v>4.4966048969390861E-2</v>
      </c>
      <c r="F58" s="82">
        <v>4.2433554766437551E-2</v>
      </c>
    </row>
    <row r="59" spans="1:10" x14ac:dyDescent="0.2">
      <c r="A59" s="576" t="s">
        <v>47</v>
      </c>
      <c r="B59" s="582">
        <v>97.964957678515745</v>
      </c>
      <c r="C59" s="582">
        <v>97.852494810744957</v>
      </c>
      <c r="D59" s="582">
        <v>97.949356604523359</v>
      </c>
      <c r="E59" s="582">
        <v>97.995199678006813</v>
      </c>
      <c r="F59" s="582">
        <v>98.08180617522693</v>
      </c>
    </row>
    <row r="60" spans="1:10" x14ac:dyDescent="0.2">
      <c r="A60" s="44" t="s">
        <v>7</v>
      </c>
      <c r="B60" s="82">
        <v>1.9835609616986598</v>
      </c>
      <c r="C60" s="82">
        <v>2.0977038683674976</v>
      </c>
      <c r="D60" s="82">
        <v>2.0004381638516215</v>
      </c>
      <c r="E60" s="82">
        <v>1.9598342730237936</v>
      </c>
      <c r="F60" s="82">
        <v>1.8757602700066391</v>
      </c>
    </row>
    <row r="61" spans="1:10" x14ac:dyDescent="0.2">
      <c r="A61" s="44" t="s">
        <v>48</v>
      </c>
      <c r="B61" s="82" t="s">
        <v>18</v>
      </c>
      <c r="C61" s="82" t="s">
        <v>18</v>
      </c>
      <c r="D61" s="82" t="s">
        <v>18</v>
      </c>
      <c r="E61" s="82" t="s">
        <v>18</v>
      </c>
      <c r="F61" s="82" t="s">
        <v>18</v>
      </c>
      <c r="J61" s="303"/>
    </row>
    <row r="62" spans="1:10" x14ac:dyDescent="0.2">
      <c r="A62" s="44" t="s">
        <v>9</v>
      </c>
      <c r="B62" s="82" t="s">
        <v>18</v>
      </c>
      <c r="C62" s="82" t="s">
        <v>18</v>
      </c>
      <c r="D62" s="82" t="s">
        <v>18</v>
      </c>
      <c r="E62" s="82" t="s">
        <v>18</v>
      </c>
      <c r="F62" s="82" t="s">
        <v>18</v>
      </c>
      <c r="J62" s="303"/>
    </row>
    <row r="63" spans="1:10" x14ac:dyDescent="0.2">
      <c r="A63" s="44" t="s">
        <v>10</v>
      </c>
      <c r="B63" s="82" t="s">
        <v>18</v>
      </c>
      <c r="C63" s="82" t="s">
        <v>18</v>
      </c>
      <c r="D63" s="82" t="s">
        <v>18</v>
      </c>
      <c r="E63" s="82" t="s">
        <v>18</v>
      </c>
      <c r="F63" s="82" t="s">
        <v>18</v>
      </c>
      <c r="J63" s="303"/>
    </row>
    <row r="64" spans="1:10" x14ac:dyDescent="0.2">
      <c r="A64" s="44" t="s">
        <v>49</v>
      </c>
      <c r="B64" s="82" t="s">
        <v>18</v>
      </c>
      <c r="C64" s="82" t="s">
        <v>18</v>
      </c>
      <c r="D64" s="82" t="s">
        <v>18</v>
      </c>
      <c r="E64" s="82" t="s">
        <v>18</v>
      </c>
      <c r="F64" s="82" t="s">
        <v>18</v>
      </c>
    </row>
    <row r="65" spans="1:8" ht="8.1" customHeight="1" x14ac:dyDescent="0.2">
      <c r="A65" s="44"/>
      <c r="B65" s="93"/>
      <c r="C65" s="93"/>
      <c r="D65" s="93"/>
      <c r="E65" s="93"/>
      <c r="F65" s="93"/>
    </row>
    <row r="66" spans="1:8" x14ac:dyDescent="0.2">
      <c r="A66" s="55" t="s">
        <v>50</v>
      </c>
      <c r="B66" s="93"/>
      <c r="C66" s="93"/>
      <c r="D66" s="93"/>
      <c r="E66" s="93"/>
      <c r="F66" s="93"/>
    </row>
    <row r="67" spans="1:8" x14ac:dyDescent="0.2">
      <c r="A67" s="44" t="s">
        <v>51</v>
      </c>
      <c r="B67" s="94">
        <v>100</v>
      </c>
      <c r="C67" s="94">
        <v>100</v>
      </c>
      <c r="D67" s="94">
        <v>100</v>
      </c>
      <c r="E67" s="94">
        <v>100</v>
      </c>
      <c r="F67" s="94">
        <v>100</v>
      </c>
    </row>
    <row r="68" spans="1:8" x14ac:dyDescent="0.2">
      <c r="A68" s="44" t="s">
        <v>52</v>
      </c>
      <c r="B68" s="94">
        <v>100</v>
      </c>
      <c r="C68" s="94">
        <v>100</v>
      </c>
      <c r="D68" s="94">
        <v>100</v>
      </c>
      <c r="E68" s="94">
        <v>100</v>
      </c>
      <c r="F68" s="94">
        <v>100</v>
      </c>
    </row>
    <row r="69" spans="1:8" x14ac:dyDescent="0.2">
      <c r="A69" s="44" t="s">
        <v>53</v>
      </c>
      <c r="B69" s="94" t="s">
        <v>18</v>
      </c>
      <c r="C69" s="94" t="s">
        <v>18</v>
      </c>
      <c r="D69" s="94" t="s">
        <v>18</v>
      </c>
      <c r="E69" s="94" t="s">
        <v>18</v>
      </c>
      <c r="F69" s="94" t="s">
        <v>18</v>
      </c>
    </row>
    <row r="70" spans="1:8" ht="8.1" customHeight="1" x14ac:dyDescent="0.2">
      <c r="A70" s="55"/>
      <c r="B70" s="94"/>
      <c r="C70" s="94"/>
      <c r="D70" s="94"/>
      <c r="E70" s="94"/>
      <c r="F70" s="94"/>
    </row>
    <row r="71" spans="1:8" x14ac:dyDescent="0.2">
      <c r="A71" s="44" t="s">
        <v>54</v>
      </c>
      <c r="B71" s="94" t="s">
        <v>18</v>
      </c>
      <c r="C71" s="94" t="s">
        <v>18</v>
      </c>
      <c r="D71" s="94" t="s">
        <v>18</v>
      </c>
      <c r="E71" s="94" t="s">
        <v>18</v>
      </c>
      <c r="F71" s="94" t="s">
        <v>18</v>
      </c>
    </row>
    <row r="72" spans="1:8" x14ac:dyDescent="0.2">
      <c r="A72" s="44" t="s">
        <v>52</v>
      </c>
      <c r="B72" s="94" t="s">
        <v>18</v>
      </c>
      <c r="C72" s="94" t="s">
        <v>18</v>
      </c>
      <c r="D72" s="94" t="s">
        <v>18</v>
      </c>
      <c r="E72" s="94" t="s">
        <v>18</v>
      </c>
      <c r="F72" s="94" t="s">
        <v>18</v>
      </c>
    </row>
    <row r="73" spans="1:8" x14ac:dyDescent="0.2">
      <c r="A73" s="57" t="s">
        <v>53</v>
      </c>
      <c r="B73" s="95" t="s">
        <v>18</v>
      </c>
      <c r="C73" s="95" t="s">
        <v>18</v>
      </c>
      <c r="D73" s="95" t="s">
        <v>18</v>
      </c>
      <c r="E73" s="95" t="s">
        <v>18</v>
      </c>
      <c r="F73" s="95" t="s">
        <v>18</v>
      </c>
    </row>
    <row r="74" spans="1:8" s="122" customFormat="1" ht="12.75" x14ac:dyDescent="0.2">
      <c r="G74" s="29"/>
      <c r="H74" s="29"/>
    </row>
    <row r="75" spans="1:8" s="122" customFormat="1" ht="12.75" x14ac:dyDescent="0.2">
      <c r="G75" s="29"/>
    </row>
    <row r="76" spans="1:8" s="122" customFormat="1" ht="12.75" x14ac:dyDescent="0.2"/>
    <row r="77" spans="1:8" s="122" customFormat="1" ht="12.75" x14ac:dyDescent="0.2"/>
    <row r="78" spans="1:8" s="122" customFormat="1" ht="12.75" x14ac:dyDescent="0.2"/>
    <row r="79" spans="1:8" s="122" customFormat="1" ht="12.75" x14ac:dyDescent="0.2"/>
    <row r="80" spans="1:8" s="122" customFormat="1" ht="12.75" x14ac:dyDescent="0.2"/>
    <row r="81" spans="1:8" s="122" customFormat="1" ht="12.75" x14ac:dyDescent="0.2"/>
    <row r="82" spans="1:8" s="122" customFormat="1" ht="12.75" x14ac:dyDescent="0.2"/>
    <row r="83" spans="1:8" s="122" customFormat="1" ht="12.75" x14ac:dyDescent="0.2"/>
    <row r="84" spans="1:8" s="122" customFormat="1" ht="12.75" x14ac:dyDescent="0.2"/>
    <row r="85" spans="1:8" s="122" customFormat="1" ht="12.75" x14ac:dyDescent="0.2"/>
    <row r="86" spans="1:8" s="122" customFormat="1" ht="12.75" x14ac:dyDescent="0.2"/>
    <row r="87" spans="1:8" s="122" customFormat="1" ht="12.75" x14ac:dyDescent="0.2"/>
    <row r="88" spans="1:8" s="122" customFormat="1" ht="12.75" x14ac:dyDescent="0.2"/>
    <row r="89" spans="1:8" s="122" customFormat="1" ht="12.75" x14ac:dyDescent="0.2"/>
    <row r="90" spans="1:8" s="122" customFormat="1" ht="12.75" x14ac:dyDescent="0.2"/>
    <row r="91" spans="1:8" s="122" customFormat="1" ht="12.75" x14ac:dyDescent="0.2"/>
    <row r="92" spans="1:8" s="122" customFormat="1" ht="12.75" x14ac:dyDescent="0.2"/>
    <row r="93" spans="1:8" ht="12.75" x14ac:dyDescent="0.2">
      <c r="A93" s="30"/>
      <c r="G93" s="122"/>
      <c r="H93" s="122"/>
    </row>
    <row r="94" spans="1:8" ht="12.75" x14ac:dyDescent="0.2">
      <c r="G94" s="122"/>
    </row>
  </sheetData>
  <mergeCells count="4">
    <mergeCell ref="A22:A23"/>
    <mergeCell ref="B23:F23"/>
    <mergeCell ref="A55:A56"/>
    <mergeCell ref="B56:F56"/>
  </mergeCells>
  <printOptions horizontalCentered="1"/>
  <pageMargins left="0.70866141732283472" right="0.70866141732283472" top="0.70866141732283472" bottom="1.0236220472440944" header="0.51181102362204722" footer="0.51181102362204722"/>
  <pageSetup paperSize="9" scale="76" orientation="portrait" r:id="rId1"/>
  <headerFooter alignWithMargins="0"/>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65">
    <tabColor rgb="FF92D050"/>
  </sheetPr>
  <dimension ref="A2:L65"/>
  <sheetViews>
    <sheetView workbookViewId="0"/>
  </sheetViews>
  <sheetFormatPr defaultRowHeight="11.25" x14ac:dyDescent="0.2"/>
  <cols>
    <col min="1" max="1" width="26.28515625" style="29" bestFit="1" customWidth="1"/>
    <col min="2" max="6" width="11.7109375" style="29" customWidth="1"/>
    <col min="7" max="256" width="9.140625" style="29"/>
    <col min="257" max="257" width="26.28515625" style="29" bestFit="1" customWidth="1"/>
    <col min="258" max="262" width="11.7109375" style="29" customWidth="1"/>
    <col min="263" max="512" width="9.140625" style="29"/>
    <col min="513" max="513" width="26.28515625" style="29" bestFit="1" customWidth="1"/>
    <col min="514" max="518" width="11.7109375" style="29" customWidth="1"/>
    <col min="519" max="768" width="9.140625" style="29"/>
    <col min="769" max="769" width="26.28515625" style="29" bestFit="1" customWidth="1"/>
    <col min="770" max="774" width="11.7109375" style="29" customWidth="1"/>
    <col min="775" max="1024" width="9.140625" style="29"/>
    <col min="1025" max="1025" width="26.28515625" style="29" bestFit="1" customWidth="1"/>
    <col min="1026" max="1030" width="11.7109375" style="29" customWidth="1"/>
    <col min="1031" max="1280" width="9.140625" style="29"/>
    <col min="1281" max="1281" width="26.28515625" style="29" bestFit="1" customWidth="1"/>
    <col min="1282" max="1286" width="11.7109375" style="29" customWidth="1"/>
    <col min="1287" max="1536" width="9.140625" style="29"/>
    <col min="1537" max="1537" width="26.28515625" style="29" bestFit="1" customWidth="1"/>
    <col min="1538" max="1542" width="11.7109375" style="29" customWidth="1"/>
    <col min="1543" max="1792" width="9.140625" style="29"/>
    <col min="1793" max="1793" width="26.28515625" style="29" bestFit="1" customWidth="1"/>
    <col min="1794" max="1798" width="11.7109375" style="29" customWidth="1"/>
    <col min="1799" max="2048" width="9.140625" style="29"/>
    <col min="2049" max="2049" width="26.28515625" style="29" bestFit="1" customWidth="1"/>
    <col min="2050" max="2054" width="11.7109375" style="29" customWidth="1"/>
    <col min="2055" max="2304" width="9.140625" style="29"/>
    <col min="2305" max="2305" width="26.28515625" style="29" bestFit="1" customWidth="1"/>
    <col min="2306" max="2310" width="11.7109375" style="29" customWidth="1"/>
    <col min="2311" max="2560" width="9.140625" style="29"/>
    <col min="2561" max="2561" width="26.28515625" style="29" bestFit="1" customWidth="1"/>
    <col min="2562" max="2566" width="11.7109375" style="29" customWidth="1"/>
    <col min="2567" max="2816" width="9.140625" style="29"/>
    <col min="2817" max="2817" width="26.28515625" style="29" bestFit="1" customWidth="1"/>
    <col min="2818" max="2822" width="11.7109375" style="29" customWidth="1"/>
    <col min="2823" max="3072" width="9.140625" style="29"/>
    <col min="3073" max="3073" width="26.28515625" style="29" bestFit="1" customWidth="1"/>
    <col min="3074" max="3078" width="11.7109375" style="29" customWidth="1"/>
    <col min="3079" max="3328" width="9.140625" style="29"/>
    <col min="3329" max="3329" width="26.28515625" style="29" bestFit="1" customWidth="1"/>
    <col min="3330" max="3334" width="11.7109375" style="29" customWidth="1"/>
    <col min="3335" max="3584" width="9.140625" style="29"/>
    <col min="3585" max="3585" width="26.28515625" style="29" bestFit="1" customWidth="1"/>
    <col min="3586" max="3590" width="11.7109375" style="29" customWidth="1"/>
    <col min="3591" max="3840" width="9.140625" style="29"/>
    <col min="3841" max="3841" width="26.28515625" style="29" bestFit="1" customWidth="1"/>
    <col min="3842" max="3846" width="11.7109375" style="29" customWidth="1"/>
    <col min="3847" max="4096" width="9.140625" style="29"/>
    <col min="4097" max="4097" width="26.28515625" style="29" bestFit="1" customWidth="1"/>
    <col min="4098" max="4102" width="11.7109375" style="29" customWidth="1"/>
    <col min="4103" max="4352" width="9.140625" style="29"/>
    <col min="4353" max="4353" width="26.28515625" style="29" bestFit="1" customWidth="1"/>
    <col min="4354" max="4358" width="11.7109375" style="29" customWidth="1"/>
    <col min="4359" max="4608" width="9.140625" style="29"/>
    <col min="4609" max="4609" width="26.28515625" style="29" bestFit="1" customWidth="1"/>
    <col min="4610" max="4614" width="11.7109375" style="29" customWidth="1"/>
    <col min="4615" max="4864" width="9.140625" style="29"/>
    <col min="4865" max="4865" width="26.28515625" style="29" bestFit="1" customWidth="1"/>
    <col min="4866" max="4870" width="11.7109375" style="29" customWidth="1"/>
    <col min="4871" max="5120" width="9.140625" style="29"/>
    <col min="5121" max="5121" width="26.28515625" style="29" bestFit="1" customWidth="1"/>
    <col min="5122" max="5126" width="11.7109375" style="29" customWidth="1"/>
    <col min="5127" max="5376" width="9.140625" style="29"/>
    <col min="5377" max="5377" width="26.28515625" style="29" bestFit="1" customWidth="1"/>
    <col min="5378" max="5382" width="11.7109375" style="29" customWidth="1"/>
    <col min="5383" max="5632" width="9.140625" style="29"/>
    <col min="5633" max="5633" width="26.28515625" style="29" bestFit="1" customWidth="1"/>
    <col min="5634" max="5638" width="11.7109375" style="29" customWidth="1"/>
    <col min="5639" max="5888" width="9.140625" style="29"/>
    <col min="5889" max="5889" width="26.28515625" style="29" bestFit="1" customWidth="1"/>
    <col min="5890" max="5894" width="11.7109375" style="29" customWidth="1"/>
    <col min="5895" max="6144" width="9.140625" style="29"/>
    <col min="6145" max="6145" width="26.28515625" style="29" bestFit="1" customWidth="1"/>
    <col min="6146" max="6150" width="11.7109375" style="29" customWidth="1"/>
    <col min="6151" max="6400" width="9.140625" style="29"/>
    <col min="6401" max="6401" width="26.28515625" style="29" bestFit="1" customWidth="1"/>
    <col min="6402" max="6406" width="11.7109375" style="29" customWidth="1"/>
    <col min="6407" max="6656" width="9.140625" style="29"/>
    <col min="6657" max="6657" width="26.28515625" style="29" bestFit="1" customWidth="1"/>
    <col min="6658" max="6662" width="11.7109375" style="29" customWidth="1"/>
    <col min="6663" max="6912" width="9.140625" style="29"/>
    <col min="6913" max="6913" width="26.28515625" style="29" bestFit="1" customWidth="1"/>
    <col min="6914" max="6918" width="11.7109375" style="29" customWidth="1"/>
    <col min="6919" max="7168" width="9.140625" style="29"/>
    <col min="7169" max="7169" width="26.28515625" style="29" bestFit="1" customWidth="1"/>
    <col min="7170" max="7174" width="11.7109375" style="29" customWidth="1"/>
    <col min="7175" max="7424" width="9.140625" style="29"/>
    <col min="7425" max="7425" width="26.28515625" style="29" bestFit="1" customWidth="1"/>
    <col min="7426" max="7430" width="11.7109375" style="29" customWidth="1"/>
    <col min="7431" max="7680" width="9.140625" style="29"/>
    <col min="7681" max="7681" width="26.28515625" style="29" bestFit="1" customWidth="1"/>
    <col min="7682" max="7686" width="11.7109375" style="29" customWidth="1"/>
    <col min="7687" max="7936" width="9.140625" style="29"/>
    <col min="7937" max="7937" width="26.28515625" style="29" bestFit="1" customWidth="1"/>
    <col min="7938" max="7942" width="11.7109375" style="29" customWidth="1"/>
    <col min="7943" max="8192" width="9.140625" style="29"/>
    <col min="8193" max="8193" width="26.28515625" style="29" bestFit="1" customWidth="1"/>
    <col min="8194" max="8198" width="11.7109375" style="29" customWidth="1"/>
    <col min="8199" max="8448" width="9.140625" style="29"/>
    <col min="8449" max="8449" width="26.28515625" style="29" bestFit="1" customWidth="1"/>
    <col min="8450" max="8454" width="11.7109375" style="29" customWidth="1"/>
    <col min="8455" max="8704" width="9.140625" style="29"/>
    <col min="8705" max="8705" width="26.28515625" style="29" bestFit="1" customWidth="1"/>
    <col min="8706" max="8710" width="11.7109375" style="29" customWidth="1"/>
    <col min="8711" max="8960" width="9.140625" style="29"/>
    <col min="8961" max="8961" width="26.28515625" style="29" bestFit="1" customWidth="1"/>
    <col min="8962" max="8966" width="11.7109375" style="29" customWidth="1"/>
    <col min="8967" max="9216" width="9.140625" style="29"/>
    <col min="9217" max="9217" width="26.28515625" style="29" bestFit="1" customWidth="1"/>
    <col min="9218" max="9222" width="11.7109375" style="29" customWidth="1"/>
    <col min="9223" max="9472" width="9.140625" style="29"/>
    <col min="9473" max="9473" width="26.28515625" style="29" bestFit="1" customWidth="1"/>
    <col min="9474" max="9478" width="11.7109375" style="29" customWidth="1"/>
    <col min="9479" max="9728" width="9.140625" style="29"/>
    <col min="9729" max="9729" width="26.28515625" style="29" bestFit="1" customWidth="1"/>
    <col min="9730" max="9734" width="11.7109375" style="29" customWidth="1"/>
    <col min="9735" max="9984" width="9.140625" style="29"/>
    <col min="9985" max="9985" width="26.28515625" style="29" bestFit="1" customWidth="1"/>
    <col min="9986" max="9990" width="11.7109375" style="29" customWidth="1"/>
    <col min="9991" max="10240" width="9.140625" style="29"/>
    <col min="10241" max="10241" width="26.28515625" style="29" bestFit="1" customWidth="1"/>
    <col min="10242" max="10246" width="11.7109375" style="29" customWidth="1"/>
    <col min="10247" max="10496" width="9.140625" style="29"/>
    <col min="10497" max="10497" width="26.28515625" style="29" bestFit="1" customWidth="1"/>
    <col min="10498" max="10502" width="11.7109375" style="29" customWidth="1"/>
    <col min="10503" max="10752" width="9.140625" style="29"/>
    <col min="10753" max="10753" width="26.28515625" style="29" bestFit="1" customWidth="1"/>
    <col min="10754" max="10758" width="11.7109375" style="29" customWidth="1"/>
    <col min="10759" max="11008" width="9.140625" style="29"/>
    <col min="11009" max="11009" width="26.28515625" style="29" bestFit="1" customWidth="1"/>
    <col min="11010" max="11014" width="11.7109375" style="29" customWidth="1"/>
    <col min="11015" max="11264" width="9.140625" style="29"/>
    <col min="11265" max="11265" width="26.28515625" style="29" bestFit="1" customWidth="1"/>
    <col min="11266" max="11270" width="11.7109375" style="29" customWidth="1"/>
    <col min="11271" max="11520" width="9.140625" style="29"/>
    <col min="11521" max="11521" width="26.28515625" style="29" bestFit="1" customWidth="1"/>
    <col min="11522" max="11526" width="11.7109375" style="29" customWidth="1"/>
    <col min="11527" max="11776" width="9.140625" style="29"/>
    <col min="11777" max="11777" width="26.28515625" style="29" bestFit="1" customWidth="1"/>
    <col min="11778" max="11782" width="11.7109375" style="29" customWidth="1"/>
    <col min="11783" max="12032" width="9.140625" style="29"/>
    <col min="12033" max="12033" width="26.28515625" style="29" bestFit="1" customWidth="1"/>
    <col min="12034" max="12038" width="11.7109375" style="29" customWidth="1"/>
    <col min="12039" max="12288" width="9.140625" style="29"/>
    <col min="12289" max="12289" width="26.28515625" style="29" bestFit="1" customWidth="1"/>
    <col min="12290" max="12294" width="11.7109375" style="29" customWidth="1"/>
    <col min="12295" max="12544" width="9.140625" style="29"/>
    <col min="12545" max="12545" width="26.28515625" style="29" bestFit="1" customWidth="1"/>
    <col min="12546" max="12550" width="11.7109375" style="29" customWidth="1"/>
    <col min="12551" max="12800" width="9.140625" style="29"/>
    <col min="12801" max="12801" width="26.28515625" style="29" bestFit="1" customWidth="1"/>
    <col min="12802" max="12806" width="11.7109375" style="29" customWidth="1"/>
    <col min="12807" max="13056" width="9.140625" style="29"/>
    <col min="13057" max="13057" width="26.28515625" style="29" bestFit="1" customWidth="1"/>
    <col min="13058" max="13062" width="11.7109375" style="29" customWidth="1"/>
    <col min="13063" max="13312" width="9.140625" style="29"/>
    <col min="13313" max="13313" width="26.28515625" style="29" bestFit="1" customWidth="1"/>
    <col min="13314" max="13318" width="11.7109375" style="29" customWidth="1"/>
    <col min="13319" max="13568" width="9.140625" style="29"/>
    <col min="13569" max="13569" width="26.28515625" style="29" bestFit="1" customWidth="1"/>
    <col min="13570" max="13574" width="11.7109375" style="29" customWidth="1"/>
    <col min="13575" max="13824" width="9.140625" style="29"/>
    <col min="13825" max="13825" width="26.28515625" style="29" bestFit="1" customWidth="1"/>
    <col min="13826" max="13830" width="11.7109375" style="29" customWidth="1"/>
    <col min="13831" max="14080" width="9.140625" style="29"/>
    <col min="14081" max="14081" width="26.28515625" style="29" bestFit="1" customWidth="1"/>
    <col min="14082" max="14086" width="11.7109375" style="29" customWidth="1"/>
    <col min="14087" max="14336" width="9.140625" style="29"/>
    <col min="14337" max="14337" width="26.28515625" style="29" bestFit="1" customWidth="1"/>
    <col min="14338" max="14342" width="11.7109375" style="29" customWidth="1"/>
    <col min="14343" max="14592" width="9.140625" style="29"/>
    <col min="14593" max="14593" width="26.28515625" style="29" bestFit="1" customWidth="1"/>
    <col min="14594" max="14598" width="11.7109375" style="29" customWidth="1"/>
    <col min="14599" max="14848" width="9.140625" style="29"/>
    <col min="14849" max="14849" width="26.28515625" style="29" bestFit="1" customWidth="1"/>
    <col min="14850" max="14854" width="11.7109375" style="29" customWidth="1"/>
    <col min="14855" max="15104" width="9.140625" style="29"/>
    <col min="15105" max="15105" width="26.28515625" style="29" bestFit="1" customWidth="1"/>
    <col min="15106" max="15110" width="11.7109375" style="29" customWidth="1"/>
    <col min="15111" max="15360" width="9.140625" style="29"/>
    <col min="15361" max="15361" width="26.28515625" style="29" bestFit="1" customWidth="1"/>
    <col min="15362" max="15366" width="11.7109375" style="29" customWidth="1"/>
    <col min="15367" max="15616" width="9.140625" style="29"/>
    <col min="15617" max="15617" width="26.28515625" style="29" bestFit="1" customWidth="1"/>
    <col min="15618" max="15622" width="11.7109375" style="29" customWidth="1"/>
    <col min="15623" max="15872" width="9.140625" style="29"/>
    <col min="15873" max="15873" width="26.28515625" style="29" bestFit="1" customWidth="1"/>
    <col min="15874" max="15878" width="11.7109375" style="29" customWidth="1"/>
    <col min="15879" max="16128" width="9.140625" style="29"/>
    <col min="16129" max="16129" width="26.28515625" style="29" bestFit="1" customWidth="1"/>
    <col min="16130" max="16134" width="11.7109375" style="29" customWidth="1"/>
    <col min="16135" max="16384" width="9.140625" style="29"/>
  </cols>
  <sheetData>
    <row r="2" spans="1:12" ht="12" x14ac:dyDescent="0.2">
      <c r="A2" s="48" t="s">
        <v>512</v>
      </c>
    </row>
    <row r="4" spans="1:12" s="38" customFormat="1" ht="20.100000000000001" customHeight="1" x14ac:dyDescent="0.25">
      <c r="A4" s="47"/>
      <c r="B4" s="51">
        <v>2012</v>
      </c>
      <c r="C4" s="51">
        <v>2013</v>
      </c>
      <c r="D4" s="51">
        <v>2014</v>
      </c>
      <c r="E4" s="51">
        <v>2015</v>
      </c>
      <c r="F4" s="51">
        <v>2016</v>
      </c>
    </row>
    <row r="5" spans="1:12" s="38" customFormat="1" ht="18" customHeight="1" x14ac:dyDescent="0.25">
      <c r="A5" s="123" t="s">
        <v>152</v>
      </c>
      <c r="B5" s="90">
        <v>3423185</v>
      </c>
      <c r="C5" s="90">
        <v>3573400</v>
      </c>
      <c r="D5" s="90">
        <v>3940200</v>
      </c>
      <c r="E5" s="90">
        <v>3382920</v>
      </c>
      <c r="F5" s="90">
        <v>3002418</v>
      </c>
      <c r="G5" s="124"/>
      <c r="H5" s="230"/>
      <c r="I5" s="230"/>
      <c r="J5" s="230"/>
      <c r="K5" s="230"/>
      <c r="L5" s="230"/>
    </row>
    <row r="6" spans="1:12" s="38" customFormat="1" ht="18" customHeight="1" x14ac:dyDescent="0.25">
      <c r="A6" s="111" t="s">
        <v>41</v>
      </c>
      <c r="B6" s="78">
        <v>288</v>
      </c>
      <c r="C6" s="78">
        <v>293</v>
      </c>
      <c r="D6" s="78">
        <v>327</v>
      </c>
      <c r="E6" s="78">
        <v>268</v>
      </c>
      <c r="F6" s="78">
        <v>216</v>
      </c>
    </row>
    <row r="7" spans="1:12" s="38" customFormat="1" ht="18" customHeight="1" x14ac:dyDescent="0.25">
      <c r="A7" s="46" t="s">
        <v>17</v>
      </c>
      <c r="B7" s="91" t="e">
        <f>(B5/#REF!)*100</f>
        <v>#REF!</v>
      </c>
      <c r="C7" s="91" t="e">
        <f>(C5/#REF!)*100</f>
        <v>#REF!</v>
      </c>
      <c r="D7" s="91" t="e">
        <f>(D5/#REF!)*100</f>
        <v>#REF!</v>
      </c>
      <c r="E7" s="91" t="e">
        <f>(E5/#REF!)*100</f>
        <v>#REF!</v>
      </c>
      <c r="F7" s="91" t="e">
        <f>(F5/#REF!)*100</f>
        <v>#REF!</v>
      </c>
    </row>
    <row r="8" spans="1:12" s="38" customFormat="1" ht="8.1" customHeight="1" x14ac:dyDescent="0.25">
      <c r="A8" s="125"/>
      <c r="B8" s="80"/>
      <c r="C8" s="80"/>
      <c r="D8" s="80"/>
      <c r="E8" s="80"/>
      <c r="F8" s="80"/>
    </row>
    <row r="9" spans="1:12" x14ac:dyDescent="0.2">
      <c r="A9" s="32" t="s">
        <v>457</v>
      </c>
    </row>
    <row r="11" spans="1:12" ht="12" x14ac:dyDescent="0.2">
      <c r="A11" s="48" t="s">
        <v>153</v>
      </c>
    </row>
    <row r="12" spans="1:12" x14ac:dyDescent="0.2">
      <c r="A12" s="30"/>
    </row>
    <row r="13" spans="1:12" x14ac:dyDescent="0.2">
      <c r="A13" s="758" t="s">
        <v>44</v>
      </c>
      <c r="B13" s="51" t="s">
        <v>500</v>
      </c>
    </row>
    <row r="14" spans="1:12" x14ac:dyDescent="0.2">
      <c r="A14" s="759"/>
      <c r="B14" s="51" t="s">
        <v>45</v>
      </c>
    </row>
    <row r="15" spans="1:12" x14ac:dyDescent="0.2">
      <c r="A15" s="44" t="s">
        <v>46</v>
      </c>
      <c r="B15" s="82" t="s">
        <v>18</v>
      </c>
    </row>
    <row r="16" spans="1:12" x14ac:dyDescent="0.2">
      <c r="A16" s="44" t="s">
        <v>4</v>
      </c>
      <c r="B16" s="82" t="s">
        <v>18</v>
      </c>
    </row>
    <row r="17" spans="1:2" x14ac:dyDescent="0.2">
      <c r="A17" s="44" t="s">
        <v>47</v>
      </c>
      <c r="B17" s="82" t="s">
        <v>18</v>
      </c>
    </row>
    <row r="18" spans="1:2" x14ac:dyDescent="0.2">
      <c r="A18" s="44" t="s">
        <v>7</v>
      </c>
      <c r="B18" s="82" t="s">
        <v>18</v>
      </c>
    </row>
    <row r="19" spans="1:2" x14ac:dyDescent="0.2">
      <c r="A19" s="44" t="s">
        <v>48</v>
      </c>
      <c r="B19" s="82" t="s">
        <v>18</v>
      </c>
    </row>
    <row r="20" spans="1:2" x14ac:dyDescent="0.2">
      <c r="A20" s="44" t="s">
        <v>9</v>
      </c>
      <c r="B20" s="82">
        <v>100</v>
      </c>
    </row>
    <row r="21" spans="1:2" x14ac:dyDescent="0.2">
      <c r="A21" s="44" t="s">
        <v>10</v>
      </c>
      <c r="B21" s="82" t="s">
        <v>18</v>
      </c>
    </row>
    <row r="22" spans="1:2" x14ac:dyDescent="0.2">
      <c r="A22" s="44" t="s">
        <v>49</v>
      </c>
      <c r="B22" s="94" t="s">
        <v>18</v>
      </c>
    </row>
    <row r="23" spans="1:2" ht="8.1" customHeight="1" x14ac:dyDescent="0.2">
      <c r="A23" s="44"/>
      <c r="B23" s="94"/>
    </row>
    <row r="24" spans="1:2" x14ac:dyDescent="0.2">
      <c r="A24" s="55" t="s">
        <v>50</v>
      </c>
      <c r="B24" s="94"/>
    </row>
    <row r="25" spans="1:2" x14ac:dyDescent="0.2">
      <c r="A25" s="44" t="s">
        <v>51</v>
      </c>
      <c r="B25" s="94">
        <v>100</v>
      </c>
    </row>
    <row r="26" spans="1:2" x14ac:dyDescent="0.2">
      <c r="A26" s="44" t="s">
        <v>52</v>
      </c>
      <c r="B26" s="94">
        <v>100</v>
      </c>
    </row>
    <row r="27" spans="1:2" x14ac:dyDescent="0.2">
      <c r="A27" s="44" t="s">
        <v>53</v>
      </c>
      <c r="B27" s="94" t="s">
        <v>18</v>
      </c>
    </row>
    <row r="28" spans="1:2" ht="8.1" customHeight="1" x14ac:dyDescent="0.2">
      <c r="A28" s="55"/>
      <c r="B28" s="94"/>
    </row>
    <row r="29" spans="1:2" x14ac:dyDescent="0.2">
      <c r="A29" s="44" t="s">
        <v>54</v>
      </c>
      <c r="B29" s="94" t="s">
        <v>18</v>
      </c>
    </row>
    <row r="30" spans="1:2" x14ac:dyDescent="0.2">
      <c r="A30" s="44" t="s">
        <v>52</v>
      </c>
      <c r="B30" s="94" t="s">
        <v>18</v>
      </c>
    </row>
    <row r="31" spans="1:2" x14ac:dyDescent="0.2">
      <c r="A31" s="57" t="s">
        <v>53</v>
      </c>
      <c r="B31" s="95" t="s">
        <v>18</v>
      </c>
    </row>
    <row r="32" spans="1:2" x14ac:dyDescent="0.2">
      <c r="A32" s="113"/>
      <c r="B32" s="114"/>
    </row>
    <row r="34" spans="1:12" ht="12" x14ac:dyDescent="0.2">
      <c r="A34" s="48" t="s">
        <v>513</v>
      </c>
    </row>
    <row r="36" spans="1:12" s="38" customFormat="1" ht="20.100000000000001" customHeight="1" x14ac:dyDescent="0.25">
      <c r="A36" s="47"/>
      <c r="B36" s="51">
        <v>2012</v>
      </c>
      <c r="C36" s="51">
        <v>2013</v>
      </c>
      <c r="D36" s="51">
        <v>2014</v>
      </c>
      <c r="E36" s="51">
        <v>2015</v>
      </c>
      <c r="F36" s="51">
        <v>2016</v>
      </c>
    </row>
    <row r="37" spans="1:12" s="38" customFormat="1" ht="18" customHeight="1" x14ac:dyDescent="0.25">
      <c r="A37" s="89" t="s">
        <v>91</v>
      </c>
      <c r="B37" s="96">
        <v>9926654</v>
      </c>
      <c r="C37" s="96">
        <v>9540981</v>
      </c>
      <c r="D37" s="96">
        <v>10977084</v>
      </c>
      <c r="E37" s="96">
        <v>8714200</v>
      </c>
      <c r="F37" s="96">
        <v>5162643</v>
      </c>
      <c r="H37" s="230"/>
      <c r="I37" s="230"/>
      <c r="J37" s="230"/>
      <c r="K37" s="230"/>
      <c r="L37" s="230"/>
    </row>
    <row r="38" spans="1:12" s="38" customFormat="1" ht="18" customHeight="1" x14ac:dyDescent="0.25">
      <c r="A38" s="111" t="s">
        <v>154</v>
      </c>
      <c r="B38" s="117">
        <v>2156</v>
      </c>
      <c r="C38" s="117">
        <v>1499</v>
      </c>
      <c r="D38" s="117">
        <v>764</v>
      </c>
      <c r="E38" s="117">
        <v>604</v>
      </c>
      <c r="F38" s="117">
        <v>673</v>
      </c>
      <c r="G38" s="126"/>
    </row>
    <row r="39" spans="1:12" s="38" customFormat="1" ht="18" customHeight="1" x14ac:dyDescent="0.25">
      <c r="A39" s="46" t="s">
        <v>17</v>
      </c>
      <c r="B39" s="98" t="e">
        <f>('10.3_10.4'!B37/#REF!)*100</f>
        <v>#REF!</v>
      </c>
      <c r="C39" s="98" t="e">
        <f>('10.3_10.4'!C37/#REF!)*100</f>
        <v>#REF!</v>
      </c>
      <c r="D39" s="98" t="e">
        <f>('10.3_10.4'!D37/#REF!)*100</f>
        <v>#REF!</v>
      </c>
      <c r="E39" s="98" t="e">
        <f>('10.3_10.4'!E37/#REF!)*100</f>
        <v>#REF!</v>
      </c>
      <c r="F39" s="98" t="e">
        <f>('10.3_10.4'!F37/#REF!)*100</f>
        <v>#REF!</v>
      </c>
    </row>
    <row r="40" spans="1:12" s="38" customFormat="1" ht="8.1" customHeight="1" x14ac:dyDescent="0.25">
      <c r="A40" s="33"/>
      <c r="B40" s="99"/>
      <c r="C40" s="99"/>
      <c r="D40" s="99"/>
      <c r="E40" s="99"/>
      <c r="F40" s="99"/>
    </row>
    <row r="41" spans="1:12" x14ac:dyDescent="0.2">
      <c r="A41" s="32" t="s">
        <v>226</v>
      </c>
    </row>
    <row r="42" spans="1:12" x14ac:dyDescent="0.2">
      <c r="A42" s="32"/>
    </row>
    <row r="44" spans="1:12" ht="12" x14ac:dyDescent="0.2">
      <c r="A44" s="48" t="s">
        <v>155</v>
      </c>
    </row>
    <row r="45" spans="1:12" x14ac:dyDescent="0.2">
      <c r="A45" s="30"/>
    </row>
    <row r="46" spans="1:12" x14ac:dyDescent="0.2">
      <c r="A46" s="758" t="s">
        <v>44</v>
      </c>
      <c r="B46" s="51" t="s">
        <v>500</v>
      </c>
    </row>
    <row r="47" spans="1:12" x14ac:dyDescent="0.2">
      <c r="A47" s="759"/>
      <c r="B47" s="51" t="s">
        <v>45</v>
      </c>
    </row>
    <row r="48" spans="1:12" x14ac:dyDescent="0.2">
      <c r="A48" s="44" t="s">
        <v>46</v>
      </c>
      <c r="B48" s="82" t="s">
        <v>18</v>
      </c>
    </row>
    <row r="49" spans="1:2" x14ac:dyDescent="0.2">
      <c r="A49" s="44" t="s">
        <v>4</v>
      </c>
      <c r="B49" s="82" t="s">
        <v>18</v>
      </c>
    </row>
    <row r="50" spans="1:2" x14ac:dyDescent="0.2">
      <c r="A50" s="44" t="s">
        <v>47</v>
      </c>
      <c r="B50" s="82" t="s">
        <v>18</v>
      </c>
    </row>
    <row r="51" spans="1:2" x14ac:dyDescent="0.2">
      <c r="A51" s="44" t="s">
        <v>7</v>
      </c>
      <c r="B51" s="82" t="s">
        <v>18</v>
      </c>
    </row>
    <row r="52" spans="1:2" x14ac:dyDescent="0.2">
      <c r="A52" s="44" t="s">
        <v>48</v>
      </c>
      <c r="B52" s="82" t="s">
        <v>18</v>
      </c>
    </row>
    <row r="53" spans="1:2" x14ac:dyDescent="0.2">
      <c r="A53" s="44" t="s">
        <v>9</v>
      </c>
      <c r="B53" s="82" t="s">
        <v>18</v>
      </c>
    </row>
    <row r="54" spans="1:2" x14ac:dyDescent="0.2">
      <c r="A54" s="44" t="s">
        <v>10</v>
      </c>
      <c r="B54" s="82" t="s">
        <v>18</v>
      </c>
    </row>
    <row r="55" spans="1:2" x14ac:dyDescent="0.2">
      <c r="A55" s="44" t="s">
        <v>49</v>
      </c>
      <c r="B55" s="94">
        <v>100</v>
      </c>
    </row>
    <row r="56" spans="1:2" ht="8.1" customHeight="1" x14ac:dyDescent="0.2">
      <c r="A56" s="44"/>
      <c r="B56" s="94"/>
    </row>
    <row r="57" spans="1:2" x14ac:dyDescent="0.2">
      <c r="A57" s="55" t="s">
        <v>50</v>
      </c>
      <c r="B57" s="94"/>
    </row>
    <row r="58" spans="1:2" x14ac:dyDescent="0.2">
      <c r="A58" s="44" t="s">
        <v>51</v>
      </c>
      <c r="B58" s="94">
        <v>100</v>
      </c>
    </row>
    <row r="59" spans="1:2" x14ac:dyDescent="0.2">
      <c r="A59" s="44" t="s">
        <v>52</v>
      </c>
      <c r="B59" s="94" t="s">
        <v>18</v>
      </c>
    </row>
    <row r="60" spans="1:2" x14ac:dyDescent="0.2">
      <c r="A60" s="44" t="s">
        <v>53</v>
      </c>
      <c r="B60" s="94">
        <v>100</v>
      </c>
    </row>
    <row r="61" spans="1:2" ht="8.1" customHeight="1" x14ac:dyDescent="0.2">
      <c r="A61" s="55"/>
      <c r="B61" s="94"/>
    </row>
    <row r="62" spans="1:2" x14ac:dyDescent="0.2">
      <c r="A62" s="44" t="s">
        <v>54</v>
      </c>
      <c r="B62" s="94" t="s">
        <v>18</v>
      </c>
    </row>
    <row r="63" spans="1:2" x14ac:dyDescent="0.2">
      <c r="A63" s="44" t="s">
        <v>52</v>
      </c>
      <c r="B63" s="94" t="s">
        <v>18</v>
      </c>
    </row>
    <row r="64" spans="1:2" x14ac:dyDescent="0.2">
      <c r="A64" s="57" t="s">
        <v>53</v>
      </c>
      <c r="B64" s="95" t="s">
        <v>18</v>
      </c>
    </row>
    <row r="65" spans="1:1" x14ac:dyDescent="0.2">
      <c r="A65" s="30"/>
    </row>
  </sheetData>
  <mergeCells count="2">
    <mergeCell ref="A13:A14"/>
    <mergeCell ref="A46:A47"/>
  </mergeCells>
  <printOptions horizontalCentered="1"/>
  <pageMargins left="0.70866141732283472" right="0.70866141732283472" top="0.70866141732283472" bottom="1.0236220472440944" header="0.51181102362204722" footer="0.51181102362204722"/>
  <pageSetup paperSize="9" scale="95" orientation="portrait" r:id="rId1"/>
  <headerFooter alignWithMargins="0"/>
  <legacy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66">
    <tabColor rgb="FFFF000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67">
    <tabColor rgb="FFFF0000"/>
  </sheetPr>
  <dimension ref="A1:H5"/>
  <sheetViews>
    <sheetView workbookViewId="0"/>
  </sheetViews>
  <sheetFormatPr defaultRowHeight="11.25" x14ac:dyDescent="0.2"/>
  <cols>
    <col min="1" max="1" width="18.7109375" style="29" customWidth="1"/>
    <col min="2" max="6" width="13.5703125" style="29" customWidth="1"/>
    <col min="7" max="11" width="9.140625" style="29"/>
    <col min="12" max="12" width="12.140625" style="29" bestFit="1" customWidth="1"/>
    <col min="13" max="245" width="9.140625" style="29"/>
    <col min="246" max="246" width="18.85546875" style="29" customWidth="1"/>
    <col min="247" max="251" width="14" style="29" customWidth="1"/>
    <col min="252" max="252" width="10" style="29" bestFit="1" customWidth="1"/>
    <col min="253" max="254" width="9.140625" style="29"/>
    <col min="255" max="257" width="9.5703125" style="29" bestFit="1" customWidth="1"/>
    <col min="258" max="501" width="9.140625" style="29"/>
    <col min="502" max="502" width="18.85546875" style="29" customWidth="1"/>
    <col min="503" max="507" width="14" style="29" customWidth="1"/>
    <col min="508" max="508" width="10" style="29" bestFit="1" customWidth="1"/>
    <col min="509" max="510" width="9.140625" style="29"/>
    <col min="511" max="513" width="9.5703125" style="29" bestFit="1" customWidth="1"/>
    <col min="514" max="757" width="9.140625" style="29"/>
    <col min="758" max="758" width="18.85546875" style="29" customWidth="1"/>
    <col min="759" max="763" width="14" style="29" customWidth="1"/>
    <col min="764" max="764" width="10" style="29" bestFit="1" customWidth="1"/>
    <col min="765" max="766" width="9.140625" style="29"/>
    <col min="767" max="769" width="9.5703125" style="29" bestFit="1" customWidth="1"/>
    <col min="770" max="1013" width="9.140625" style="29"/>
    <col min="1014" max="1014" width="18.85546875" style="29" customWidth="1"/>
    <col min="1015" max="1019" width="14" style="29" customWidth="1"/>
    <col min="1020" max="1020" width="10" style="29" bestFit="1" customWidth="1"/>
    <col min="1021" max="1022" width="9.140625" style="29"/>
    <col min="1023" max="1025" width="9.5703125" style="29" bestFit="1" customWidth="1"/>
    <col min="1026" max="1269" width="9.140625" style="29"/>
    <col min="1270" max="1270" width="18.85546875" style="29" customWidth="1"/>
    <col min="1271" max="1275" width="14" style="29" customWidth="1"/>
    <col min="1276" max="1276" width="10" style="29" bestFit="1" customWidth="1"/>
    <col min="1277" max="1278" width="9.140625" style="29"/>
    <col min="1279" max="1281" width="9.5703125" style="29" bestFit="1" customWidth="1"/>
    <col min="1282" max="1525" width="9.140625" style="29"/>
    <col min="1526" max="1526" width="18.85546875" style="29" customWidth="1"/>
    <col min="1527" max="1531" width="14" style="29" customWidth="1"/>
    <col min="1532" max="1532" width="10" style="29" bestFit="1" customWidth="1"/>
    <col min="1533" max="1534" width="9.140625" style="29"/>
    <col min="1535" max="1537" width="9.5703125" style="29" bestFit="1" customWidth="1"/>
    <col min="1538" max="1781" width="9.140625" style="29"/>
    <col min="1782" max="1782" width="18.85546875" style="29" customWidth="1"/>
    <col min="1783" max="1787" width="14" style="29" customWidth="1"/>
    <col min="1788" max="1788" width="10" style="29" bestFit="1" customWidth="1"/>
    <col min="1789" max="1790" width="9.140625" style="29"/>
    <col min="1791" max="1793" width="9.5703125" style="29" bestFit="1" customWidth="1"/>
    <col min="1794" max="2037" width="9.140625" style="29"/>
    <col min="2038" max="2038" width="18.85546875" style="29" customWidth="1"/>
    <col min="2039" max="2043" width="14" style="29" customWidth="1"/>
    <col min="2044" max="2044" width="10" style="29" bestFit="1" customWidth="1"/>
    <col min="2045" max="2046" width="9.140625" style="29"/>
    <col min="2047" max="2049" width="9.5703125" style="29" bestFit="1" customWidth="1"/>
    <col min="2050" max="2293" width="9.140625" style="29"/>
    <col min="2294" max="2294" width="18.85546875" style="29" customWidth="1"/>
    <col min="2295" max="2299" width="14" style="29" customWidth="1"/>
    <col min="2300" max="2300" width="10" style="29" bestFit="1" customWidth="1"/>
    <col min="2301" max="2302" width="9.140625" style="29"/>
    <col min="2303" max="2305" width="9.5703125" style="29" bestFit="1" customWidth="1"/>
    <col min="2306" max="2549" width="9.140625" style="29"/>
    <col min="2550" max="2550" width="18.85546875" style="29" customWidth="1"/>
    <col min="2551" max="2555" width="14" style="29" customWidth="1"/>
    <col min="2556" max="2556" width="10" style="29" bestFit="1" customWidth="1"/>
    <col min="2557" max="2558" width="9.140625" style="29"/>
    <col min="2559" max="2561" width="9.5703125" style="29" bestFit="1" customWidth="1"/>
    <col min="2562" max="2805" width="9.140625" style="29"/>
    <col min="2806" max="2806" width="18.85546875" style="29" customWidth="1"/>
    <col min="2807" max="2811" width="14" style="29" customWidth="1"/>
    <col min="2812" max="2812" width="10" style="29" bestFit="1" customWidth="1"/>
    <col min="2813" max="2814" width="9.140625" style="29"/>
    <col min="2815" max="2817" width="9.5703125" style="29" bestFit="1" customWidth="1"/>
    <col min="2818" max="3061" width="9.140625" style="29"/>
    <col min="3062" max="3062" width="18.85546875" style="29" customWidth="1"/>
    <col min="3063" max="3067" width="14" style="29" customWidth="1"/>
    <col min="3068" max="3068" width="10" style="29" bestFit="1" customWidth="1"/>
    <col min="3069" max="3070" width="9.140625" style="29"/>
    <col min="3071" max="3073" width="9.5703125" style="29" bestFit="1" customWidth="1"/>
    <col min="3074" max="3317" width="9.140625" style="29"/>
    <col min="3318" max="3318" width="18.85546875" style="29" customWidth="1"/>
    <col min="3319" max="3323" width="14" style="29" customWidth="1"/>
    <col min="3324" max="3324" width="10" style="29" bestFit="1" customWidth="1"/>
    <col min="3325" max="3326" width="9.140625" style="29"/>
    <col min="3327" max="3329" width="9.5703125" style="29" bestFit="1" customWidth="1"/>
    <col min="3330" max="3573" width="9.140625" style="29"/>
    <col min="3574" max="3574" width="18.85546875" style="29" customWidth="1"/>
    <col min="3575" max="3579" width="14" style="29" customWidth="1"/>
    <col min="3580" max="3580" width="10" style="29" bestFit="1" customWidth="1"/>
    <col min="3581" max="3582" width="9.140625" style="29"/>
    <col min="3583" max="3585" width="9.5703125" style="29" bestFit="1" customWidth="1"/>
    <col min="3586" max="3829" width="9.140625" style="29"/>
    <col min="3830" max="3830" width="18.85546875" style="29" customWidth="1"/>
    <col min="3831" max="3835" width="14" style="29" customWidth="1"/>
    <col min="3836" max="3836" width="10" style="29" bestFit="1" customWidth="1"/>
    <col min="3837" max="3838" width="9.140625" style="29"/>
    <col min="3839" max="3841" width="9.5703125" style="29" bestFit="1" customWidth="1"/>
    <col min="3842" max="4085" width="9.140625" style="29"/>
    <col min="4086" max="4086" width="18.85546875" style="29" customWidth="1"/>
    <col min="4087" max="4091" width="14" style="29" customWidth="1"/>
    <col min="4092" max="4092" width="10" style="29" bestFit="1" customWidth="1"/>
    <col min="4093" max="4094" width="9.140625" style="29"/>
    <col min="4095" max="4097" width="9.5703125" style="29" bestFit="1" customWidth="1"/>
    <col min="4098" max="4341" width="9.140625" style="29"/>
    <col min="4342" max="4342" width="18.85546875" style="29" customWidth="1"/>
    <col min="4343" max="4347" width="14" style="29" customWidth="1"/>
    <col min="4348" max="4348" width="10" style="29" bestFit="1" customWidth="1"/>
    <col min="4349" max="4350" width="9.140625" style="29"/>
    <col min="4351" max="4353" width="9.5703125" style="29" bestFit="1" customWidth="1"/>
    <col min="4354" max="4597" width="9.140625" style="29"/>
    <col min="4598" max="4598" width="18.85546875" style="29" customWidth="1"/>
    <col min="4599" max="4603" width="14" style="29" customWidth="1"/>
    <col min="4604" max="4604" width="10" style="29" bestFit="1" customWidth="1"/>
    <col min="4605" max="4606" width="9.140625" style="29"/>
    <col min="4607" max="4609" width="9.5703125" style="29" bestFit="1" customWidth="1"/>
    <col min="4610" max="4853" width="9.140625" style="29"/>
    <col min="4854" max="4854" width="18.85546875" style="29" customWidth="1"/>
    <col min="4855" max="4859" width="14" style="29" customWidth="1"/>
    <col min="4860" max="4860" width="10" style="29" bestFit="1" customWidth="1"/>
    <col min="4861" max="4862" width="9.140625" style="29"/>
    <col min="4863" max="4865" width="9.5703125" style="29" bestFit="1" customWidth="1"/>
    <col min="4866" max="5109" width="9.140625" style="29"/>
    <col min="5110" max="5110" width="18.85546875" style="29" customWidth="1"/>
    <col min="5111" max="5115" width="14" style="29" customWidth="1"/>
    <col min="5116" max="5116" width="10" style="29" bestFit="1" customWidth="1"/>
    <col min="5117" max="5118" width="9.140625" style="29"/>
    <col min="5119" max="5121" width="9.5703125" style="29" bestFit="1" customWidth="1"/>
    <col min="5122" max="5365" width="9.140625" style="29"/>
    <col min="5366" max="5366" width="18.85546875" style="29" customWidth="1"/>
    <col min="5367" max="5371" width="14" style="29" customWidth="1"/>
    <col min="5372" max="5372" width="10" style="29" bestFit="1" customWidth="1"/>
    <col min="5373" max="5374" width="9.140625" style="29"/>
    <col min="5375" max="5377" width="9.5703125" style="29" bestFit="1" customWidth="1"/>
    <col min="5378" max="5621" width="9.140625" style="29"/>
    <col min="5622" max="5622" width="18.85546875" style="29" customWidth="1"/>
    <col min="5623" max="5627" width="14" style="29" customWidth="1"/>
    <col min="5628" max="5628" width="10" style="29" bestFit="1" customWidth="1"/>
    <col min="5629" max="5630" width="9.140625" style="29"/>
    <col min="5631" max="5633" width="9.5703125" style="29" bestFit="1" customWidth="1"/>
    <col min="5634" max="5877" width="9.140625" style="29"/>
    <col min="5878" max="5878" width="18.85546875" style="29" customWidth="1"/>
    <col min="5879" max="5883" width="14" style="29" customWidth="1"/>
    <col min="5884" max="5884" width="10" style="29" bestFit="1" customWidth="1"/>
    <col min="5885" max="5886" width="9.140625" style="29"/>
    <col min="5887" max="5889" width="9.5703125" style="29" bestFit="1" customWidth="1"/>
    <col min="5890" max="6133" width="9.140625" style="29"/>
    <col min="6134" max="6134" width="18.85546875" style="29" customWidth="1"/>
    <col min="6135" max="6139" width="14" style="29" customWidth="1"/>
    <col min="6140" max="6140" width="10" style="29" bestFit="1" customWidth="1"/>
    <col min="6141" max="6142" width="9.140625" style="29"/>
    <col min="6143" max="6145" width="9.5703125" style="29" bestFit="1" customWidth="1"/>
    <col min="6146" max="6389" width="9.140625" style="29"/>
    <col min="6390" max="6390" width="18.85546875" style="29" customWidth="1"/>
    <col min="6391" max="6395" width="14" style="29" customWidth="1"/>
    <col min="6396" max="6396" width="10" style="29" bestFit="1" customWidth="1"/>
    <col min="6397" max="6398" width="9.140625" style="29"/>
    <col min="6399" max="6401" width="9.5703125" style="29" bestFit="1" customWidth="1"/>
    <col min="6402" max="6645" width="9.140625" style="29"/>
    <col min="6646" max="6646" width="18.85546875" style="29" customWidth="1"/>
    <col min="6647" max="6651" width="14" style="29" customWidth="1"/>
    <col min="6652" max="6652" width="10" style="29" bestFit="1" customWidth="1"/>
    <col min="6653" max="6654" width="9.140625" style="29"/>
    <col min="6655" max="6657" width="9.5703125" style="29" bestFit="1" customWidth="1"/>
    <col min="6658" max="6901" width="9.140625" style="29"/>
    <col min="6902" max="6902" width="18.85546875" style="29" customWidth="1"/>
    <col min="6903" max="6907" width="14" style="29" customWidth="1"/>
    <col min="6908" max="6908" width="10" style="29" bestFit="1" customWidth="1"/>
    <col min="6909" max="6910" width="9.140625" style="29"/>
    <col min="6911" max="6913" width="9.5703125" style="29" bestFit="1" customWidth="1"/>
    <col min="6914" max="7157" width="9.140625" style="29"/>
    <col min="7158" max="7158" width="18.85546875" style="29" customWidth="1"/>
    <col min="7159" max="7163" width="14" style="29" customWidth="1"/>
    <col min="7164" max="7164" width="10" style="29" bestFit="1" customWidth="1"/>
    <col min="7165" max="7166" width="9.140625" style="29"/>
    <col min="7167" max="7169" width="9.5703125" style="29" bestFit="1" customWidth="1"/>
    <col min="7170" max="7413" width="9.140625" style="29"/>
    <col min="7414" max="7414" width="18.85546875" style="29" customWidth="1"/>
    <col min="7415" max="7419" width="14" style="29" customWidth="1"/>
    <col min="7420" max="7420" width="10" style="29" bestFit="1" customWidth="1"/>
    <col min="7421" max="7422" width="9.140625" style="29"/>
    <col min="7423" max="7425" width="9.5703125" style="29" bestFit="1" customWidth="1"/>
    <col min="7426" max="7669" width="9.140625" style="29"/>
    <col min="7670" max="7670" width="18.85546875" style="29" customWidth="1"/>
    <col min="7671" max="7675" width="14" style="29" customWidth="1"/>
    <col min="7676" max="7676" width="10" style="29" bestFit="1" customWidth="1"/>
    <col min="7677" max="7678" width="9.140625" style="29"/>
    <col min="7679" max="7681" width="9.5703125" style="29" bestFit="1" customWidth="1"/>
    <col min="7682" max="7925" width="9.140625" style="29"/>
    <col min="7926" max="7926" width="18.85546875" style="29" customWidth="1"/>
    <col min="7927" max="7931" width="14" style="29" customWidth="1"/>
    <col min="7932" max="7932" width="10" style="29" bestFit="1" customWidth="1"/>
    <col min="7933" max="7934" width="9.140625" style="29"/>
    <col min="7935" max="7937" width="9.5703125" style="29" bestFit="1" customWidth="1"/>
    <col min="7938" max="8181" width="9.140625" style="29"/>
    <col min="8182" max="8182" width="18.85546875" style="29" customWidth="1"/>
    <col min="8183" max="8187" width="14" style="29" customWidth="1"/>
    <col min="8188" max="8188" width="10" style="29" bestFit="1" customWidth="1"/>
    <col min="8189" max="8190" width="9.140625" style="29"/>
    <col min="8191" max="8193" width="9.5703125" style="29" bestFit="1" customWidth="1"/>
    <col min="8194" max="8437" width="9.140625" style="29"/>
    <col min="8438" max="8438" width="18.85546875" style="29" customWidth="1"/>
    <col min="8439" max="8443" width="14" style="29" customWidth="1"/>
    <col min="8444" max="8444" width="10" style="29" bestFit="1" customWidth="1"/>
    <col min="8445" max="8446" width="9.140625" style="29"/>
    <col min="8447" max="8449" width="9.5703125" style="29" bestFit="1" customWidth="1"/>
    <col min="8450" max="8693" width="9.140625" style="29"/>
    <col min="8694" max="8694" width="18.85546875" style="29" customWidth="1"/>
    <col min="8695" max="8699" width="14" style="29" customWidth="1"/>
    <col min="8700" max="8700" width="10" style="29" bestFit="1" customWidth="1"/>
    <col min="8701" max="8702" width="9.140625" style="29"/>
    <col min="8703" max="8705" width="9.5703125" style="29" bestFit="1" customWidth="1"/>
    <col min="8706" max="8949" width="9.140625" style="29"/>
    <col min="8950" max="8950" width="18.85546875" style="29" customWidth="1"/>
    <col min="8951" max="8955" width="14" style="29" customWidth="1"/>
    <col min="8956" max="8956" width="10" style="29" bestFit="1" customWidth="1"/>
    <col min="8957" max="8958" width="9.140625" style="29"/>
    <col min="8959" max="8961" width="9.5703125" style="29" bestFit="1" customWidth="1"/>
    <col min="8962" max="9205" width="9.140625" style="29"/>
    <col min="9206" max="9206" width="18.85546875" style="29" customWidth="1"/>
    <col min="9207" max="9211" width="14" style="29" customWidth="1"/>
    <col min="9212" max="9212" width="10" style="29" bestFit="1" customWidth="1"/>
    <col min="9213" max="9214" width="9.140625" style="29"/>
    <col min="9215" max="9217" width="9.5703125" style="29" bestFit="1" customWidth="1"/>
    <col min="9218" max="9461" width="9.140625" style="29"/>
    <col min="9462" max="9462" width="18.85546875" style="29" customWidth="1"/>
    <col min="9463" max="9467" width="14" style="29" customWidth="1"/>
    <col min="9468" max="9468" width="10" style="29" bestFit="1" customWidth="1"/>
    <col min="9469" max="9470" width="9.140625" style="29"/>
    <col min="9471" max="9473" width="9.5703125" style="29" bestFit="1" customWidth="1"/>
    <col min="9474" max="9717" width="9.140625" style="29"/>
    <col min="9718" max="9718" width="18.85546875" style="29" customWidth="1"/>
    <col min="9719" max="9723" width="14" style="29" customWidth="1"/>
    <col min="9724" max="9724" width="10" style="29" bestFit="1" customWidth="1"/>
    <col min="9725" max="9726" width="9.140625" style="29"/>
    <col min="9727" max="9729" width="9.5703125" style="29" bestFit="1" customWidth="1"/>
    <col min="9730" max="9973" width="9.140625" style="29"/>
    <col min="9974" max="9974" width="18.85546875" style="29" customWidth="1"/>
    <col min="9975" max="9979" width="14" style="29" customWidth="1"/>
    <col min="9980" max="9980" width="10" style="29" bestFit="1" customWidth="1"/>
    <col min="9981" max="9982" width="9.140625" style="29"/>
    <col min="9983" max="9985" width="9.5703125" style="29" bestFit="1" customWidth="1"/>
    <col min="9986" max="10229" width="9.140625" style="29"/>
    <col min="10230" max="10230" width="18.85546875" style="29" customWidth="1"/>
    <col min="10231" max="10235" width="14" style="29" customWidth="1"/>
    <col min="10236" max="10236" width="10" style="29" bestFit="1" customWidth="1"/>
    <col min="10237" max="10238" width="9.140625" style="29"/>
    <col min="10239" max="10241" width="9.5703125" style="29" bestFit="1" customWidth="1"/>
    <col min="10242" max="10485" width="9.140625" style="29"/>
    <col min="10486" max="10486" width="18.85546875" style="29" customWidth="1"/>
    <col min="10487" max="10491" width="14" style="29" customWidth="1"/>
    <col min="10492" max="10492" width="10" style="29" bestFit="1" customWidth="1"/>
    <col min="10493" max="10494" width="9.140625" style="29"/>
    <col min="10495" max="10497" width="9.5703125" style="29" bestFit="1" customWidth="1"/>
    <col min="10498" max="10741" width="9.140625" style="29"/>
    <col min="10742" max="10742" width="18.85546875" style="29" customWidth="1"/>
    <col min="10743" max="10747" width="14" style="29" customWidth="1"/>
    <col min="10748" max="10748" width="10" style="29" bestFit="1" customWidth="1"/>
    <col min="10749" max="10750" width="9.140625" style="29"/>
    <col min="10751" max="10753" width="9.5703125" style="29" bestFit="1" customWidth="1"/>
    <col min="10754" max="10997" width="9.140625" style="29"/>
    <col min="10998" max="10998" width="18.85546875" style="29" customWidth="1"/>
    <col min="10999" max="11003" width="14" style="29" customWidth="1"/>
    <col min="11004" max="11004" width="10" style="29" bestFit="1" customWidth="1"/>
    <col min="11005" max="11006" width="9.140625" style="29"/>
    <col min="11007" max="11009" width="9.5703125" style="29" bestFit="1" customWidth="1"/>
    <col min="11010" max="11253" width="9.140625" style="29"/>
    <col min="11254" max="11254" width="18.85546875" style="29" customWidth="1"/>
    <col min="11255" max="11259" width="14" style="29" customWidth="1"/>
    <col min="11260" max="11260" width="10" style="29" bestFit="1" customWidth="1"/>
    <col min="11261" max="11262" width="9.140625" style="29"/>
    <col min="11263" max="11265" width="9.5703125" style="29" bestFit="1" customWidth="1"/>
    <col min="11266" max="11509" width="9.140625" style="29"/>
    <col min="11510" max="11510" width="18.85546875" style="29" customWidth="1"/>
    <col min="11511" max="11515" width="14" style="29" customWidth="1"/>
    <col min="11516" max="11516" width="10" style="29" bestFit="1" customWidth="1"/>
    <col min="11517" max="11518" width="9.140625" style="29"/>
    <col min="11519" max="11521" width="9.5703125" style="29" bestFit="1" customWidth="1"/>
    <col min="11522" max="11765" width="9.140625" style="29"/>
    <col min="11766" max="11766" width="18.85546875" style="29" customWidth="1"/>
    <col min="11767" max="11771" width="14" style="29" customWidth="1"/>
    <col min="11772" max="11772" width="10" style="29" bestFit="1" customWidth="1"/>
    <col min="11773" max="11774" width="9.140625" style="29"/>
    <col min="11775" max="11777" width="9.5703125" style="29" bestFit="1" customWidth="1"/>
    <col min="11778" max="12021" width="9.140625" style="29"/>
    <col min="12022" max="12022" width="18.85546875" style="29" customWidth="1"/>
    <col min="12023" max="12027" width="14" style="29" customWidth="1"/>
    <col min="12028" max="12028" width="10" style="29" bestFit="1" customWidth="1"/>
    <col min="12029" max="12030" width="9.140625" style="29"/>
    <col min="12031" max="12033" width="9.5703125" style="29" bestFit="1" customWidth="1"/>
    <col min="12034" max="12277" width="9.140625" style="29"/>
    <col min="12278" max="12278" width="18.85546875" style="29" customWidth="1"/>
    <col min="12279" max="12283" width="14" style="29" customWidth="1"/>
    <col min="12284" max="12284" width="10" style="29" bestFit="1" customWidth="1"/>
    <col min="12285" max="12286" width="9.140625" style="29"/>
    <col min="12287" max="12289" width="9.5703125" style="29" bestFit="1" customWidth="1"/>
    <col min="12290" max="12533" width="9.140625" style="29"/>
    <col min="12534" max="12534" width="18.85546875" style="29" customWidth="1"/>
    <col min="12535" max="12539" width="14" style="29" customWidth="1"/>
    <col min="12540" max="12540" width="10" style="29" bestFit="1" customWidth="1"/>
    <col min="12541" max="12542" width="9.140625" style="29"/>
    <col min="12543" max="12545" width="9.5703125" style="29" bestFit="1" customWidth="1"/>
    <col min="12546" max="12789" width="9.140625" style="29"/>
    <col min="12790" max="12790" width="18.85546875" style="29" customWidth="1"/>
    <col min="12791" max="12795" width="14" style="29" customWidth="1"/>
    <col min="12796" max="12796" width="10" style="29" bestFit="1" customWidth="1"/>
    <col min="12797" max="12798" width="9.140625" style="29"/>
    <col min="12799" max="12801" width="9.5703125" style="29" bestFit="1" customWidth="1"/>
    <col min="12802" max="13045" width="9.140625" style="29"/>
    <col min="13046" max="13046" width="18.85546875" style="29" customWidth="1"/>
    <col min="13047" max="13051" width="14" style="29" customWidth="1"/>
    <col min="13052" max="13052" width="10" style="29" bestFit="1" customWidth="1"/>
    <col min="13053" max="13054" width="9.140625" style="29"/>
    <col min="13055" max="13057" width="9.5703125" style="29" bestFit="1" customWidth="1"/>
    <col min="13058" max="13301" width="9.140625" style="29"/>
    <col min="13302" max="13302" width="18.85546875" style="29" customWidth="1"/>
    <col min="13303" max="13307" width="14" style="29" customWidth="1"/>
    <col min="13308" max="13308" width="10" style="29" bestFit="1" customWidth="1"/>
    <col min="13309" max="13310" width="9.140625" style="29"/>
    <col min="13311" max="13313" width="9.5703125" style="29" bestFit="1" customWidth="1"/>
    <col min="13314" max="13557" width="9.140625" style="29"/>
    <col min="13558" max="13558" width="18.85546875" style="29" customWidth="1"/>
    <col min="13559" max="13563" width="14" style="29" customWidth="1"/>
    <col min="13564" max="13564" width="10" style="29" bestFit="1" customWidth="1"/>
    <col min="13565" max="13566" width="9.140625" style="29"/>
    <col min="13567" max="13569" width="9.5703125" style="29" bestFit="1" customWidth="1"/>
    <col min="13570" max="13813" width="9.140625" style="29"/>
    <col min="13814" max="13814" width="18.85546875" style="29" customWidth="1"/>
    <col min="13815" max="13819" width="14" style="29" customWidth="1"/>
    <col min="13820" max="13820" width="10" style="29" bestFit="1" customWidth="1"/>
    <col min="13821" max="13822" width="9.140625" style="29"/>
    <col min="13823" max="13825" width="9.5703125" style="29" bestFit="1" customWidth="1"/>
    <col min="13826" max="14069" width="9.140625" style="29"/>
    <col min="14070" max="14070" width="18.85546875" style="29" customWidth="1"/>
    <col min="14071" max="14075" width="14" style="29" customWidth="1"/>
    <col min="14076" max="14076" width="10" style="29" bestFit="1" customWidth="1"/>
    <col min="14077" max="14078" width="9.140625" style="29"/>
    <col min="14079" max="14081" width="9.5703125" style="29" bestFit="1" customWidth="1"/>
    <col min="14082" max="14325" width="9.140625" style="29"/>
    <col min="14326" max="14326" width="18.85546875" style="29" customWidth="1"/>
    <col min="14327" max="14331" width="14" style="29" customWidth="1"/>
    <col min="14332" max="14332" width="10" style="29" bestFit="1" customWidth="1"/>
    <col min="14333" max="14334" width="9.140625" style="29"/>
    <col min="14335" max="14337" width="9.5703125" style="29" bestFit="1" customWidth="1"/>
    <col min="14338" max="14581" width="9.140625" style="29"/>
    <col min="14582" max="14582" width="18.85546875" style="29" customWidth="1"/>
    <col min="14583" max="14587" width="14" style="29" customWidth="1"/>
    <col min="14588" max="14588" width="10" style="29" bestFit="1" customWidth="1"/>
    <col min="14589" max="14590" width="9.140625" style="29"/>
    <col min="14591" max="14593" width="9.5703125" style="29" bestFit="1" customWidth="1"/>
    <col min="14594" max="14837" width="9.140625" style="29"/>
    <col min="14838" max="14838" width="18.85546875" style="29" customWidth="1"/>
    <col min="14839" max="14843" width="14" style="29" customWidth="1"/>
    <col min="14844" max="14844" width="10" style="29" bestFit="1" customWidth="1"/>
    <col min="14845" max="14846" width="9.140625" style="29"/>
    <col min="14847" max="14849" width="9.5703125" style="29" bestFit="1" customWidth="1"/>
    <col min="14850" max="15093" width="9.140625" style="29"/>
    <col min="15094" max="15094" width="18.85546875" style="29" customWidth="1"/>
    <col min="15095" max="15099" width="14" style="29" customWidth="1"/>
    <col min="15100" max="15100" width="10" style="29" bestFit="1" customWidth="1"/>
    <col min="15101" max="15102" width="9.140625" style="29"/>
    <col min="15103" max="15105" width="9.5703125" style="29" bestFit="1" customWidth="1"/>
    <col min="15106" max="15349" width="9.140625" style="29"/>
    <col min="15350" max="15350" width="18.85546875" style="29" customWidth="1"/>
    <col min="15351" max="15355" width="14" style="29" customWidth="1"/>
    <col min="15356" max="15356" width="10" style="29" bestFit="1" customWidth="1"/>
    <col min="15357" max="15358" width="9.140625" style="29"/>
    <col min="15359" max="15361" width="9.5703125" style="29" bestFit="1" customWidth="1"/>
    <col min="15362" max="15605" width="9.140625" style="29"/>
    <col min="15606" max="15606" width="18.85546875" style="29" customWidth="1"/>
    <col min="15607" max="15611" width="14" style="29" customWidth="1"/>
    <col min="15612" max="15612" width="10" style="29" bestFit="1" customWidth="1"/>
    <col min="15613" max="15614" width="9.140625" style="29"/>
    <col min="15615" max="15617" width="9.5703125" style="29" bestFit="1" customWidth="1"/>
    <col min="15618" max="15861" width="9.140625" style="29"/>
    <col min="15862" max="15862" width="18.85546875" style="29" customWidth="1"/>
    <col min="15863" max="15867" width="14" style="29" customWidth="1"/>
    <col min="15868" max="15868" width="10" style="29" bestFit="1" customWidth="1"/>
    <col min="15869" max="15870" width="9.140625" style="29"/>
    <col min="15871" max="15873" width="9.5703125" style="29" bestFit="1" customWidth="1"/>
    <col min="15874" max="16117" width="9.140625" style="29"/>
    <col min="16118" max="16118" width="18.85546875" style="29" customWidth="1"/>
    <col min="16119" max="16123" width="14" style="29" customWidth="1"/>
    <col min="16124" max="16124" width="10" style="29" bestFit="1" customWidth="1"/>
    <col min="16125" max="16126" width="9.140625" style="29"/>
    <col min="16127" max="16129" width="9.5703125" style="29" bestFit="1" customWidth="1"/>
    <col min="16130" max="16384" width="9.140625" style="29"/>
  </cols>
  <sheetData>
    <row r="1" spans="1:8" s="38" customFormat="1" ht="12.95" customHeight="1" x14ac:dyDescent="0.2">
      <c r="A1" s="130"/>
      <c r="B1" s="131"/>
      <c r="C1" s="131"/>
      <c r="D1" s="131"/>
      <c r="E1" s="131"/>
      <c r="F1" s="134"/>
    </row>
    <row r="2" spans="1:8" ht="12" x14ac:dyDescent="0.2">
      <c r="A2" s="48" t="s">
        <v>588</v>
      </c>
    </row>
    <row r="5" spans="1:8" x14ac:dyDescent="0.2">
      <c r="H5" s="494" t="s">
        <v>589</v>
      </c>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68"/>
  <dimension ref="A2:K67"/>
  <sheetViews>
    <sheetView workbookViewId="0"/>
  </sheetViews>
  <sheetFormatPr defaultRowHeight="11.25" x14ac:dyDescent="0.2"/>
  <cols>
    <col min="1" max="1" width="18.85546875" style="29" customWidth="1"/>
    <col min="2" max="3" width="12.7109375" style="29" customWidth="1"/>
    <col min="4" max="4" width="10" style="29" bestFit="1" customWidth="1"/>
    <col min="5" max="6" width="9.140625" style="29"/>
    <col min="7" max="7" width="20.5703125" style="29" bestFit="1" customWidth="1"/>
    <col min="8" max="244" width="9.140625" style="29"/>
    <col min="245" max="245" width="18.85546875" style="29" customWidth="1"/>
    <col min="246" max="250" width="12.7109375" style="29" customWidth="1"/>
    <col min="251" max="251" width="10" style="29" bestFit="1" customWidth="1"/>
    <col min="252" max="252" width="9.140625" style="29"/>
    <col min="253" max="256" width="9.5703125" style="29" bestFit="1" customWidth="1"/>
    <col min="257" max="500" width="9.140625" style="29"/>
    <col min="501" max="501" width="18.85546875" style="29" customWidth="1"/>
    <col min="502" max="506" width="12.7109375" style="29" customWidth="1"/>
    <col min="507" max="507" width="10" style="29" bestFit="1" customWidth="1"/>
    <col min="508" max="508" width="9.140625" style="29"/>
    <col min="509" max="512" width="9.5703125" style="29" bestFit="1" customWidth="1"/>
    <col min="513" max="756" width="9.140625" style="29"/>
    <col min="757" max="757" width="18.85546875" style="29" customWidth="1"/>
    <col min="758" max="762" width="12.7109375" style="29" customWidth="1"/>
    <col min="763" max="763" width="10" style="29" bestFit="1" customWidth="1"/>
    <col min="764" max="764" width="9.140625" style="29"/>
    <col min="765" max="768" width="9.5703125" style="29" bestFit="1" customWidth="1"/>
    <col min="769" max="1012" width="9.140625" style="29"/>
    <col min="1013" max="1013" width="18.85546875" style="29" customWidth="1"/>
    <col min="1014" max="1018" width="12.7109375" style="29" customWidth="1"/>
    <col min="1019" max="1019" width="10" style="29" bestFit="1" customWidth="1"/>
    <col min="1020" max="1020" width="9.140625" style="29"/>
    <col min="1021" max="1024" width="9.5703125" style="29" bestFit="1" customWidth="1"/>
    <col min="1025" max="1268" width="9.140625" style="29"/>
    <col min="1269" max="1269" width="18.85546875" style="29" customWidth="1"/>
    <col min="1270" max="1274" width="12.7109375" style="29" customWidth="1"/>
    <col min="1275" max="1275" width="10" style="29" bestFit="1" customWidth="1"/>
    <col min="1276" max="1276" width="9.140625" style="29"/>
    <col min="1277" max="1280" width="9.5703125" style="29" bestFit="1" customWidth="1"/>
    <col min="1281" max="1524" width="9.140625" style="29"/>
    <col min="1525" max="1525" width="18.85546875" style="29" customWidth="1"/>
    <col min="1526" max="1530" width="12.7109375" style="29" customWidth="1"/>
    <col min="1531" max="1531" width="10" style="29" bestFit="1" customWidth="1"/>
    <col min="1532" max="1532" width="9.140625" style="29"/>
    <col min="1533" max="1536" width="9.5703125" style="29" bestFit="1" customWidth="1"/>
    <col min="1537" max="1780" width="9.140625" style="29"/>
    <col min="1781" max="1781" width="18.85546875" style="29" customWidth="1"/>
    <col min="1782" max="1786" width="12.7109375" style="29" customWidth="1"/>
    <col min="1787" max="1787" width="10" style="29" bestFit="1" customWidth="1"/>
    <col min="1788" max="1788" width="9.140625" style="29"/>
    <col min="1789" max="1792" width="9.5703125" style="29" bestFit="1" customWidth="1"/>
    <col min="1793" max="2036" width="9.140625" style="29"/>
    <col min="2037" max="2037" width="18.85546875" style="29" customWidth="1"/>
    <col min="2038" max="2042" width="12.7109375" style="29" customWidth="1"/>
    <col min="2043" max="2043" width="10" style="29" bestFit="1" customWidth="1"/>
    <col min="2044" max="2044" width="9.140625" style="29"/>
    <col min="2045" max="2048" width="9.5703125" style="29" bestFit="1" customWidth="1"/>
    <col min="2049" max="2292" width="9.140625" style="29"/>
    <col min="2293" max="2293" width="18.85546875" style="29" customWidth="1"/>
    <col min="2294" max="2298" width="12.7109375" style="29" customWidth="1"/>
    <col min="2299" max="2299" width="10" style="29" bestFit="1" customWidth="1"/>
    <col min="2300" max="2300" width="9.140625" style="29"/>
    <col min="2301" max="2304" width="9.5703125" style="29" bestFit="1" customWidth="1"/>
    <col min="2305" max="2548" width="9.140625" style="29"/>
    <col min="2549" max="2549" width="18.85546875" style="29" customWidth="1"/>
    <col min="2550" max="2554" width="12.7109375" style="29" customWidth="1"/>
    <col min="2555" max="2555" width="10" style="29" bestFit="1" customWidth="1"/>
    <col min="2556" max="2556" width="9.140625" style="29"/>
    <col min="2557" max="2560" width="9.5703125" style="29" bestFit="1" customWidth="1"/>
    <col min="2561" max="2804" width="9.140625" style="29"/>
    <col min="2805" max="2805" width="18.85546875" style="29" customWidth="1"/>
    <col min="2806" max="2810" width="12.7109375" style="29" customWidth="1"/>
    <col min="2811" max="2811" width="10" style="29" bestFit="1" customWidth="1"/>
    <col min="2812" max="2812" width="9.140625" style="29"/>
    <col min="2813" max="2816" width="9.5703125" style="29" bestFit="1" customWidth="1"/>
    <col min="2817" max="3060" width="9.140625" style="29"/>
    <col min="3061" max="3061" width="18.85546875" style="29" customWidth="1"/>
    <col min="3062" max="3066" width="12.7109375" style="29" customWidth="1"/>
    <col min="3067" max="3067" width="10" style="29" bestFit="1" customWidth="1"/>
    <col min="3068" max="3068" width="9.140625" style="29"/>
    <col min="3069" max="3072" width="9.5703125" style="29" bestFit="1" customWidth="1"/>
    <col min="3073" max="3316" width="9.140625" style="29"/>
    <col min="3317" max="3317" width="18.85546875" style="29" customWidth="1"/>
    <col min="3318" max="3322" width="12.7109375" style="29" customWidth="1"/>
    <col min="3323" max="3323" width="10" style="29" bestFit="1" customWidth="1"/>
    <col min="3324" max="3324" width="9.140625" style="29"/>
    <col min="3325" max="3328" width="9.5703125" style="29" bestFit="1" customWidth="1"/>
    <col min="3329" max="3572" width="9.140625" style="29"/>
    <col min="3573" max="3573" width="18.85546875" style="29" customWidth="1"/>
    <col min="3574" max="3578" width="12.7109375" style="29" customWidth="1"/>
    <col min="3579" max="3579" width="10" style="29" bestFit="1" customWidth="1"/>
    <col min="3580" max="3580" width="9.140625" style="29"/>
    <col min="3581" max="3584" width="9.5703125" style="29" bestFit="1" customWidth="1"/>
    <col min="3585" max="3828" width="9.140625" style="29"/>
    <col min="3829" max="3829" width="18.85546875" style="29" customWidth="1"/>
    <col min="3830" max="3834" width="12.7109375" style="29" customWidth="1"/>
    <col min="3835" max="3835" width="10" style="29" bestFit="1" customWidth="1"/>
    <col min="3836" max="3836" width="9.140625" style="29"/>
    <col min="3837" max="3840" width="9.5703125" style="29" bestFit="1" customWidth="1"/>
    <col min="3841" max="4084" width="9.140625" style="29"/>
    <col min="4085" max="4085" width="18.85546875" style="29" customWidth="1"/>
    <col min="4086" max="4090" width="12.7109375" style="29" customWidth="1"/>
    <col min="4091" max="4091" width="10" style="29" bestFit="1" customWidth="1"/>
    <col min="4092" max="4092" width="9.140625" style="29"/>
    <col min="4093" max="4096" width="9.5703125" style="29" bestFit="1" customWidth="1"/>
    <col min="4097" max="4340" width="9.140625" style="29"/>
    <col min="4341" max="4341" width="18.85546875" style="29" customWidth="1"/>
    <col min="4342" max="4346" width="12.7109375" style="29" customWidth="1"/>
    <col min="4347" max="4347" width="10" style="29" bestFit="1" customWidth="1"/>
    <col min="4348" max="4348" width="9.140625" style="29"/>
    <col min="4349" max="4352" width="9.5703125" style="29" bestFit="1" customWidth="1"/>
    <col min="4353" max="4596" width="9.140625" style="29"/>
    <col min="4597" max="4597" width="18.85546875" style="29" customWidth="1"/>
    <col min="4598" max="4602" width="12.7109375" style="29" customWidth="1"/>
    <col min="4603" max="4603" width="10" style="29" bestFit="1" customWidth="1"/>
    <col min="4604" max="4604" width="9.140625" style="29"/>
    <col min="4605" max="4608" width="9.5703125" style="29" bestFit="1" customWidth="1"/>
    <col min="4609" max="4852" width="9.140625" style="29"/>
    <col min="4853" max="4853" width="18.85546875" style="29" customWidth="1"/>
    <col min="4854" max="4858" width="12.7109375" style="29" customWidth="1"/>
    <col min="4859" max="4859" width="10" style="29" bestFit="1" customWidth="1"/>
    <col min="4860" max="4860" width="9.140625" style="29"/>
    <col min="4861" max="4864" width="9.5703125" style="29" bestFit="1" customWidth="1"/>
    <col min="4865" max="5108" width="9.140625" style="29"/>
    <col min="5109" max="5109" width="18.85546875" style="29" customWidth="1"/>
    <col min="5110" max="5114" width="12.7109375" style="29" customWidth="1"/>
    <col min="5115" max="5115" width="10" style="29" bestFit="1" customWidth="1"/>
    <col min="5116" max="5116" width="9.140625" style="29"/>
    <col min="5117" max="5120" width="9.5703125" style="29" bestFit="1" customWidth="1"/>
    <col min="5121" max="5364" width="9.140625" style="29"/>
    <col min="5365" max="5365" width="18.85546875" style="29" customWidth="1"/>
    <col min="5366" max="5370" width="12.7109375" style="29" customWidth="1"/>
    <col min="5371" max="5371" width="10" style="29" bestFit="1" customWidth="1"/>
    <col min="5372" max="5372" width="9.140625" style="29"/>
    <col min="5373" max="5376" width="9.5703125" style="29" bestFit="1" customWidth="1"/>
    <col min="5377" max="5620" width="9.140625" style="29"/>
    <col min="5621" max="5621" width="18.85546875" style="29" customWidth="1"/>
    <col min="5622" max="5626" width="12.7109375" style="29" customWidth="1"/>
    <col min="5627" max="5627" width="10" style="29" bestFit="1" customWidth="1"/>
    <col min="5628" max="5628" width="9.140625" style="29"/>
    <col min="5629" max="5632" width="9.5703125" style="29" bestFit="1" customWidth="1"/>
    <col min="5633" max="5876" width="9.140625" style="29"/>
    <col min="5877" max="5877" width="18.85546875" style="29" customWidth="1"/>
    <col min="5878" max="5882" width="12.7109375" style="29" customWidth="1"/>
    <col min="5883" max="5883" width="10" style="29" bestFit="1" customWidth="1"/>
    <col min="5884" max="5884" width="9.140625" style="29"/>
    <col min="5885" max="5888" width="9.5703125" style="29" bestFit="1" customWidth="1"/>
    <col min="5889" max="6132" width="9.140625" style="29"/>
    <col min="6133" max="6133" width="18.85546875" style="29" customWidth="1"/>
    <col min="6134" max="6138" width="12.7109375" style="29" customWidth="1"/>
    <col min="6139" max="6139" width="10" style="29" bestFit="1" customWidth="1"/>
    <col min="6140" max="6140" width="9.140625" style="29"/>
    <col min="6141" max="6144" width="9.5703125" style="29" bestFit="1" customWidth="1"/>
    <col min="6145" max="6388" width="9.140625" style="29"/>
    <col min="6389" max="6389" width="18.85546875" style="29" customWidth="1"/>
    <col min="6390" max="6394" width="12.7109375" style="29" customWidth="1"/>
    <col min="6395" max="6395" width="10" style="29" bestFit="1" customWidth="1"/>
    <col min="6396" max="6396" width="9.140625" style="29"/>
    <col min="6397" max="6400" width="9.5703125" style="29" bestFit="1" customWidth="1"/>
    <col min="6401" max="6644" width="9.140625" style="29"/>
    <col min="6645" max="6645" width="18.85546875" style="29" customWidth="1"/>
    <col min="6646" max="6650" width="12.7109375" style="29" customWidth="1"/>
    <col min="6651" max="6651" width="10" style="29" bestFit="1" customWidth="1"/>
    <col min="6652" max="6652" width="9.140625" style="29"/>
    <col min="6653" max="6656" width="9.5703125" style="29" bestFit="1" customWidth="1"/>
    <col min="6657" max="6900" width="9.140625" style="29"/>
    <col min="6901" max="6901" width="18.85546875" style="29" customWidth="1"/>
    <col min="6902" max="6906" width="12.7109375" style="29" customWidth="1"/>
    <col min="6907" max="6907" width="10" style="29" bestFit="1" customWidth="1"/>
    <col min="6908" max="6908" width="9.140625" style="29"/>
    <col min="6909" max="6912" width="9.5703125" style="29" bestFit="1" customWidth="1"/>
    <col min="6913" max="7156" width="9.140625" style="29"/>
    <col min="7157" max="7157" width="18.85546875" style="29" customWidth="1"/>
    <col min="7158" max="7162" width="12.7109375" style="29" customWidth="1"/>
    <col min="7163" max="7163" width="10" style="29" bestFit="1" customWidth="1"/>
    <col min="7164" max="7164" width="9.140625" style="29"/>
    <col min="7165" max="7168" width="9.5703125" style="29" bestFit="1" customWidth="1"/>
    <col min="7169" max="7412" width="9.140625" style="29"/>
    <col min="7413" max="7413" width="18.85546875" style="29" customWidth="1"/>
    <col min="7414" max="7418" width="12.7109375" style="29" customWidth="1"/>
    <col min="7419" max="7419" width="10" style="29" bestFit="1" customWidth="1"/>
    <col min="7420" max="7420" width="9.140625" style="29"/>
    <col min="7421" max="7424" width="9.5703125" style="29" bestFit="1" customWidth="1"/>
    <col min="7425" max="7668" width="9.140625" style="29"/>
    <col min="7669" max="7669" width="18.85546875" style="29" customWidth="1"/>
    <col min="7670" max="7674" width="12.7109375" style="29" customWidth="1"/>
    <col min="7675" max="7675" width="10" style="29" bestFit="1" customWidth="1"/>
    <col min="7676" max="7676" width="9.140625" style="29"/>
    <col min="7677" max="7680" width="9.5703125" style="29" bestFit="1" customWidth="1"/>
    <col min="7681" max="7924" width="9.140625" style="29"/>
    <col min="7925" max="7925" width="18.85546875" style="29" customWidth="1"/>
    <col min="7926" max="7930" width="12.7109375" style="29" customWidth="1"/>
    <col min="7931" max="7931" width="10" style="29" bestFit="1" customWidth="1"/>
    <col min="7932" max="7932" width="9.140625" style="29"/>
    <col min="7933" max="7936" width="9.5703125" style="29" bestFit="1" customWidth="1"/>
    <col min="7937" max="8180" width="9.140625" style="29"/>
    <col min="8181" max="8181" width="18.85546875" style="29" customWidth="1"/>
    <col min="8182" max="8186" width="12.7109375" style="29" customWidth="1"/>
    <col min="8187" max="8187" width="10" style="29" bestFit="1" customWidth="1"/>
    <col min="8188" max="8188" width="9.140625" style="29"/>
    <col min="8189" max="8192" width="9.5703125" style="29" bestFit="1" customWidth="1"/>
    <col min="8193" max="8436" width="9.140625" style="29"/>
    <col min="8437" max="8437" width="18.85546875" style="29" customWidth="1"/>
    <col min="8438" max="8442" width="12.7109375" style="29" customWidth="1"/>
    <col min="8443" max="8443" width="10" style="29" bestFit="1" customWidth="1"/>
    <col min="8444" max="8444" width="9.140625" style="29"/>
    <col min="8445" max="8448" width="9.5703125" style="29" bestFit="1" customWidth="1"/>
    <col min="8449" max="8692" width="9.140625" style="29"/>
    <col min="8693" max="8693" width="18.85546875" style="29" customWidth="1"/>
    <col min="8694" max="8698" width="12.7109375" style="29" customWidth="1"/>
    <col min="8699" max="8699" width="10" style="29" bestFit="1" customWidth="1"/>
    <col min="8700" max="8700" width="9.140625" style="29"/>
    <col min="8701" max="8704" width="9.5703125" style="29" bestFit="1" customWidth="1"/>
    <col min="8705" max="8948" width="9.140625" style="29"/>
    <col min="8949" max="8949" width="18.85546875" style="29" customWidth="1"/>
    <col min="8950" max="8954" width="12.7109375" style="29" customWidth="1"/>
    <col min="8955" max="8955" width="10" style="29" bestFit="1" customWidth="1"/>
    <col min="8956" max="8956" width="9.140625" style="29"/>
    <col min="8957" max="8960" width="9.5703125" style="29" bestFit="1" customWidth="1"/>
    <col min="8961" max="9204" width="9.140625" style="29"/>
    <col min="9205" max="9205" width="18.85546875" style="29" customWidth="1"/>
    <col min="9206" max="9210" width="12.7109375" style="29" customWidth="1"/>
    <col min="9211" max="9211" width="10" style="29" bestFit="1" customWidth="1"/>
    <col min="9212" max="9212" width="9.140625" style="29"/>
    <col min="9213" max="9216" width="9.5703125" style="29" bestFit="1" customWidth="1"/>
    <col min="9217" max="9460" width="9.140625" style="29"/>
    <col min="9461" max="9461" width="18.85546875" style="29" customWidth="1"/>
    <col min="9462" max="9466" width="12.7109375" style="29" customWidth="1"/>
    <col min="9467" max="9467" width="10" style="29" bestFit="1" customWidth="1"/>
    <col min="9468" max="9468" width="9.140625" style="29"/>
    <col min="9469" max="9472" width="9.5703125" style="29" bestFit="1" customWidth="1"/>
    <col min="9473" max="9716" width="9.140625" style="29"/>
    <col min="9717" max="9717" width="18.85546875" style="29" customWidth="1"/>
    <col min="9718" max="9722" width="12.7109375" style="29" customWidth="1"/>
    <col min="9723" max="9723" width="10" style="29" bestFit="1" customWidth="1"/>
    <col min="9724" max="9724" width="9.140625" style="29"/>
    <col min="9725" max="9728" width="9.5703125" style="29" bestFit="1" customWidth="1"/>
    <col min="9729" max="9972" width="9.140625" style="29"/>
    <col min="9973" max="9973" width="18.85546875" style="29" customWidth="1"/>
    <col min="9974" max="9978" width="12.7109375" style="29" customWidth="1"/>
    <col min="9979" max="9979" width="10" style="29" bestFit="1" customWidth="1"/>
    <col min="9980" max="9980" width="9.140625" style="29"/>
    <col min="9981" max="9984" width="9.5703125" style="29" bestFit="1" customWidth="1"/>
    <col min="9985" max="10228" width="9.140625" style="29"/>
    <col min="10229" max="10229" width="18.85546875" style="29" customWidth="1"/>
    <col min="10230" max="10234" width="12.7109375" style="29" customWidth="1"/>
    <col min="10235" max="10235" width="10" style="29" bestFit="1" customWidth="1"/>
    <col min="10236" max="10236" width="9.140625" style="29"/>
    <col min="10237" max="10240" width="9.5703125" style="29" bestFit="1" customWidth="1"/>
    <col min="10241" max="10484" width="9.140625" style="29"/>
    <col min="10485" max="10485" width="18.85546875" style="29" customWidth="1"/>
    <col min="10486" max="10490" width="12.7109375" style="29" customWidth="1"/>
    <col min="10491" max="10491" width="10" style="29" bestFit="1" customWidth="1"/>
    <col min="10492" max="10492" width="9.140625" style="29"/>
    <col min="10493" max="10496" width="9.5703125" style="29" bestFit="1" customWidth="1"/>
    <col min="10497" max="10740" width="9.140625" style="29"/>
    <col min="10741" max="10741" width="18.85546875" style="29" customWidth="1"/>
    <col min="10742" max="10746" width="12.7109375" style="29" customWidth="1"/>
    <col min="10747" max="10747" width="10" style="29" bestFit="1" customWidth="1"/>
    <col min="10748" max="10748" width="9.140625" style="29"/>
    <col min="10749" max="10752" width="9.5703125" style="29" bestFit="1" customWidth="1"/>
    <col min="10753" max="10996" width="9.140625" style="29"/>
    <col min="10997" max="10997" width="18.85546875" style="29" customWidth="1"/>
    <col min="10998" max="11002" width="12.7109375" style="29" customWidth="1"/>
    <col min="11003" max="11003" width="10" style="29" bestFit="1" customWidth="1"/>
    <col min="11004" max="11004" width="9.140625" style="29"/>
    <col min="11005" max="11008" width="9.5703125" style="29" bestFit="1" customWidth="1"/>
    <col min="11009" max="11252" width="9.140625" style="29"/>
    <col min="11253" max="11253" width="18.85546875" style="29" customWidth="1"/>
    <col min="11254" max="11258" width="12.7109375" style="29" customWidth="1"/>
    <col min="11259" max="11259" width="10" style="29" bestFit="1" customWidth="1"/>
    <col min="11260" max="11260" width="9.140625" style="29"/>
    <col min="11261" max="11264" width="9.5703125" style="29" bestFit="1" customWidth="1"/>
    <col min="11265" max="11508" width="9.140625" style="29"/>
    <col min="11509" max="11509" width="18.85546875" style="29" customWidth="1"/>
    <col min="11510" max="11514" width="12.7109375" style="29" customWidth="1"/>
    <col min="11515" max="11515" width="10" style="29" bestFit="1" customWidth="1"/>
    <col min="11516" max="11516" width="9.140625" style="29"/>
    <col min="11517" max="11520" width="9.5703125" style="29" bestFit="1" customWidth="1"/>
    <col min="11521" max="11764" width="9.140625" style="29"/>
    <col min="11765" max="11765" width="18.85546875" style="29" customWidth="1"/>
    <col min="11766" max="11770" width="12.7109375" style="29" customWidth="1"/>
    <col min="11771" max="11771" width="10" style="29" bestFit="1" customWidth="1"/>
    <col min="11772" max="11772" width="9.140625" style="29"/>
    <col min="11773" max="11776" width="9.5703125" style="29" bestFit="1" customWidth="1"/>
    <col min="11777" max="12020" width="9.140625" style="29"/>
    <col min="12021" max="12021" width="18.85546875" style="29" customWidth="1"/>
    <col min="12022" max="12026" width="12.7109375" style="29" customWidth="1"/>
    <col min="12027" max="12027" width="10" style="29" bestFit="1" customWidth="1"/>
    <col min="12028" max="12028" width="9.140625" style="29"/>
    <col min="12029" max="12032" width="9.5703125" style="29" bestFit="1" customWidth="1"/>
    <col min="12033" max="12276" width="9.140625" style="29"/>
    <col min="12277" max="12277" width="18.85546875" style="29" customWidth="1"/>
    <col min="12278" max="12282" width="12.7109375" style="29" customWidth="1"/>
    <col min="12283" max="12283" width="10" style="29" bestFit="1" customWidth="1"/>
    <col min="12284" max="12284" width="9.140625" style="29"/>
    <col min="12285" max="12288" width="9.5703125" style="29" bestFit="1" customWidth="1"/>
    <col min="12289" max="12532" width="9.140625" style="29"/>
    <col min="12533" max="12533" width="18.85546875" style="29" customWidth="1"/>
    <col min="12534" max="12538" width="12.7109375" style="29" customWidth="1"/>
    <col min="12539" max="12539" width="10" style="29" bestFit="1" customWidth="1"/>
    <col min="12540" max="12540" width="9.140625" style="29"/>
    <col min="12541" max="12544" width="9.5703125" style="29" bestFit="1" customWidth="1"/>
    <col min="12545" max="12788" width="9.140625" style="29"/>
    <col min="12789" max="12789" width="18.85546875" style="29" customWidth="1"/>
    <col min="12790" max="12794" width="12.7109375" style="29" customWidth="1"/>
    <col min="12795" max="12795" width="10" style="29" bestFit="1" customWidth="1"/>
    <col min="12796" max="12796" width="9.140625" style="29"/>
    <col min="12797" max="12800" width="9.5703125" style="29" bestFit="1" customWidth="1"/>
    <col min="12801" max="13044" width="9.140625" style="29"/>
    <col min="13045" max="13045" width="18.85546875" style="29" customWidth="1"/>
    <col min="13046" max="13050" width="12.7109375" style="29" customWidth="1"/>
    <col min="13051" max="13051" width="10" style="29" bestFit="1" customWidth="1"/>
    <col min="13052" max="13052" width="9.140625" style="29"/>
    <col min="13053" max="13056" width="9.5703125" style="29" bestFit="1" customWidth="1"/>
    <col min="13057" max="13300" width="9.140625" style="29"/>
    <col min="13301" max="13301" width="18.85546875" style="29" customWidth="1"/>
    <col min="13302" max="13306" width="12.7109375" style="29" customWidth="1"/>
    <col min="13307" max="13307" width="10" style="29" bestFit="1" customWidth="1"/>
    <col min="13308" max="13308" width="9.140625" style="29"/>
    <col min="13309" max="13312" width="9.5703125" style="29" bestFit="1" customWidth="1"/>
    <col min="13313" max="13556" width="9.140625" style="29"/>
    <col min="13557" max="13557" width="18.85546875" style="29" customWidth="1"/>
    <col min="13558" max="13562" width="12.7109375" style="29" customWidth="1"/>
    <col min="13563" max="13563" width="10" style="29" bestFit="1" customWidth="1"/>
    <col min="13564" max="13564" width="9.140625" style="29"/>
    <col min="13565" max="13568" width="9.5703125" style="29" bestFit="1" customWidth="1"/>
    <col min="13569" max="13812" width="9.140625" style="29"/>
    <col min="13813" max="13813" width="18.85546875" style="29" customWidth="1"/>
    <col min="13814" max="13818" width="12.7109375" style="29" customWidth="1"/>
    <col min="13819" max="13819" width="10" style="29" bestFit="1" customWidth="1"/>
    <col min="13820" max="13820" width="9.140625" style="29"/>
    <col min="13821" max="13824" width="9.5703125" style="29" bestFit="1" customWidth="1"/>
    <col min="13825" max="14068" width="9.140625" style="29"/>
    <col min="14069" max="14069" width="18.85546875" style="29" customWidth="1"/>
    <col min="14070" max="14074" width="12.7109375" style="29" customWidth="1"/>
    <col min="14075" max="14075" width="10" style="29" bestFit="1" customWidth="1"/>
    <col min="14076" max="14076" width="9.140625" style="29"/>
    <col min="14077" max="14080" width="9.5703125" style="29" bestFit="1" customWidth="1"/>
    <col min="14081" max="14324" width="9.140625" style="29"/>
    <col min="14325" max="14325" width="18.85546875" style="29" customWidth="1"/>
    <col min="14326" max="14330" width="12.7109375" style="29" customWidth="1"/>
    <col min="14331" max="14331" width="10" style="29" bestFit="1" customWidth="1"/>
    <col min="14332" max="14332" width="9.140625" style="29"/>
    <col min="14333" max="14336" width="9.5703125" style="29" bestFit="1" customWidth="1"/>
    <col min="14337" max="14580" width="9.140625" style="29"/>
    <col min="14581" max="14581" width="18.85546875" style="29" customWidth="1"/>
    <col min="14582" max="14586" width="12.7109375" style="29" customWidth="1"/>
    <col min="14587" max="14587" width="10" style="29" bestFit="1" customWidth="1"/>
    <col min="14588" max="14588" width="9.140625" style="29"/>
    <col min="14589" max="14592" width="9.5703125" style="29" bestFit="1" customWidth="1"/>
    <col min="14593" max="14836" width="9.140625" style="29"/>
    <col min="14837" max="14837" width="18.85546875" style="29" customWidth="1"/>
    <col min="14838" max="14842" width="12.7109375" style="29" customWidth="1"/>
    <col min="14843" max="14843" width="10" style="29" bestFit="1" customWidth="1"/>
    <col min="14844" max="14844" width="9.140625" style="29"/>
    <col min="14845" max="14848" width="9.5703125" style="29" bestFit="1" customWidth="1"/>
    <col min="14849" max="15092" width="9.140625" style="29"/>
    <col min="15093" max="15093" width="18.85546875" style="29" customWidth="1"/>
    <col min="15094" max="15098" width="12.7109375" style="29" customWidth="1"/>
    <col min="15099" max="15099" width="10" style="29" bestFit="1" customWidth="1"/>
    <col min="15100" max="15100" width="9.140625" style="29"/>
    <col min="15101" max="15104" width="9.5703125" style="29" bestFit="1" customWidth="1"/>
    <col min="15105" max="15348" width="9.140625" style="29"/>
    <col min="15349" max="15349" width="18.85546875" style="29" customWidth="1"/>
    <col min="15350" max="15354" width="12.7109375" style="29" customWidth="1"/>
    <col min="15355" max="15355" width="10" style="29" bestFit="1" customWidth="1"/>
    <col min="15356" max="15356" width="9.140625" style="29"/>
    <col min="15357" max="15360" width="9.5703125" style="29" bestFit="1" customWidth="1"/>
    <col min="15361" max="15604" width="9.140625" style="29"/>
    <col min="15605" max="15605" width="18.85546875" style="29" customWidth="1"/>
    <col min="15606" max="15610" width="12.7109375" style="29" customWidth="1"/>
    <col min="15611" max="15611" width="10" style="29" bestFit="1" customWidth="1"/>
    <col min="15612" max="15612" width="9.140625" style="29"/>
    <col min="15613" max="15616" width="9.5703125" style="29" bestFit="1" customWidth="1"/>
    <col min="15617" max="15860" width="9.140625" style="29"/>
    <col min="15861" max="15861" width="18.85546875" style="29" customWidth="1"/>
    <col min="15862" max="15866" width="12.7109375" style="29" customWidth="1"/>
    <col min="15867" max="15867" width="10" style="29" bestFit="1" customWidth="1"/>
    <col min="15868" max="15868" width="9.140625" style="29"/>
    <col min="15869" max="15872" width="9.5703125" style="29" bestFit="1" customWidth="1"/>
    <col min="15873" max="16116" width="9.140625" style="29"/>
    <col min="16117" max="16117" width="18.85546875" style="29" customWidth="1"/>
    <col min="16118" max="16122" width="12.7109375" style="29" customWidth="1"/>
    <col min="16123" max="16123" width="10" style="29" bestFit="1" customWidth="1"/>
    <col min="16124" max="16124" width="9.140625" style="29"/>
    <col min="16125" max="16128" width="9.5703125" style="29" bestFit="1" customWidth="1"/>
    <col min="16129" max="16384" width="9.140625" style="29"/>
  </cols>
  <sheetData>
    <row r="2" spans="1:11" ht="12.75" x14ac:dyDescent="0.2">
      <c r="A2" s="49" t="s">
        <v>249</v>
      </c>
      <c r="F2" s="29" t="s">
        <v>288</v>
      </c>
    </row>
    <row r="3" spans="1:11" x14ac:dyDescent="0.2">
      <c r="A3" s="30"/>
      <c r="B3" s="214"/>
      <c r="G3" s="29" t="s">
        <v>526</v>
      </c>
    </row>
    <row r="4" spans="1:11" ht="35.1" customHeight="1" x14ac:dyDescent="0.2">
      <c r="A4" s="135"/>
      <c r="B4" s="50">
        <v>2014</v>
      </c>
      <c r="C4" s="50">
        <v>2015</v>
      </c>
      <c r="D4" s="128" t="s">
        <v>526</v>
      </c>
      <c r="F4" s="482" t="s">
        <v>210</v>
      </c>
      <c r="G4" s="483">
        <v>-5.081413115958096</v>
      </c>
      <c r="I4" s="29" t="s">
        <v>263</v>
      </c>
    </row>
    <row r="5" spans="1:11" s="33" customFormat="1" ht="14.1" customHeight="1" x14ac:dyDescent="0.25">
      <c r="A5" s="136" t="s">
        <v>241</v>
      </c>
      <c r="B5" s="535">
        <v>27.533292265622105</v>
      </c>
      <c r="C5" s="535">
        <v>26.966686051398938</v>
      </c>
      <c r="D5" s="194">
        <f>C5-B5</f>
        <v>-0.56660621422316737</v>
      </c>
      <c r="F5" s="485" t="s">
        <v>199</v>
      </c>
      <c r="G5" s="486">
        <v>-1.2129507255878167</v>
      </c>
    </row>
    <row r="6" spans="1:11" s="38" customFormat="1" ht="14.1" customHeight="1" x14ac:dyDescent="0.25">
      <c r="A6" s="136" t="s">
        <v>483</v>
      </c>
      <c r="B6" s="535">
        <v>28.300759935595831</v>
      </c>
      <c r="C6" s="535">
        <v>28.017097928608436</v>
      </c>
      <c r="D6" s="194">
        <f t="shared" ref="D6:D33" si="0">C6-B6</f>
        <v>-0.28366200698739519</v>
      </c>
      <c r="F6" s="482" t="s">
        <v>200</v>
      </c>
      <c r="G6" s="483">
        <v>-0.77024535886576828</v>
      </c>
      <c r="J6" s="493" t="s">
        <v>210</v>
      </c>
      <c r="K6" s="493"/>
    </row>
    <row r="7" spans="1:11" s="38" customFormat="1" ht="14.1" customHeight="1" x14ac:dyDescent="0.2">
      <c r="A7" s="139" t="s">
        <v>207</v>
      </c>
      <c r="B7" s="536">
        <v>28.970320333231349</v>
      </c>
      <c r="C7" s="536">
        <v>29.077814377861539</v>
      </c>
      <c r="D7" s="195">
        <f t="shared" si="0"/>
        <v>0.10749404463019019</v>
      </c>
      <c r="F7" s="482" t="s">
        <v>204</v>
      </c>
      <c r="G7" s="483">
        <v>-0.73202859804047549</v>
      </c>
      <c r="J7" s="494" t="s">
        <v>206</v>
      </c>
      <c r="K7" s="494"/>
    </row>
    <row r="8" spans="1:11" s="38" customFormat="1" ht="14.1" customHeight="1" x14ac:dyDescent="0.2">
      <c r="A8" s="139" t="s">
        <v>189</v>
      </c>
      <c r="B8" s="536">
        <v>17.932052139506389</v>
      </c>
      <c r="C8" s="536">
        <v>17.337131374692238</v>
      </c>
      <c r="D8" s="195">
        <f t="shared" si="0"/>
        <v>-0.59492076481415168</v>
      </c>
      <c r="F8" s="482" t="s">
        <v>198</v>
      </c>
      <c r="G8" s="483">
        <v>-0.67834373121183944</v>
      </c>
      <c r="J8" s="493" t="s">
        <v>197</v>
      </c>
      <c r="K8" s="493"/>
    </row>
    <row r="9" spans="1:11" s="38" customFormat="1" ht="14.1" customHeight="1" x14ac:dyDescent="0.2">
      <c r="A9" s="139" t="s">
        <v>198</v>
      </c>
      <c r="B9" s="536">
        <v>19.092193284820631</v>
      </c>
      <c r="C9" s="536">
        <v>18.413849553608792</v>
      </c>
      <c r="D9" s="195">
        <f t="shared" si="0"/>
        <v>-0.67834373121183944</v>
      </c>
      <c r="F9" s="485" t="s">
        <v>189</v>
      </c>
      <c r="G9" s="486">
        <v>-0.59492076481415168</v>
      </c>
      <c r="J9" s="494" t="s">
        <v>202</v>
      </c>
      <c r="K9" s="494"/>
    </row>
    <row r="10" spans="1:11" s="38" customFormat="1" ht="14.1" customHeight="1" x14ac:dyDescent="0.2">
      <c r="A10" s="139" t="s">
        <v>214</v>
      </c>
      <c r="B10" s="536">
        <v>31.570186298009084</v>
      </c>
      <c r="C10" s="536">
        <v>31.098681017611085</v>
      </c>
      <c r="D10" s="195">
        <f t="shared" si="0"/>
        <v>-0.47150528039799866</v>
      </c>
      <c r="F10" s="482" t="s">
        <v>241</v>
      </c>
      <c r="G10" s="483">
        <v>-0.56660621422316737</v>
      </c>
      <c r="J10" s="493" t="s">
        <v>199</v>
      </c>
      <c r="K10" s="493"/>
    </row>
    <row r="11" spans="1:11" s="38" customFormat="1" ht="14.1" customHeight="1" x14ac:dyDescent="0.2">
      <c r="A11" s="139" t="s">
        <v>161</v>
      </c>
      <c r="B11" s="536">
        <v>27.681276193788857</v>
      </c>
      <c r="C11" s="536">
        <v>27.851375486668967</v>
      </c>
      <c r="D11" s="195">
        <f t="shared" si="0"/>
        <v>0.17009929288010994</v>
      </c>
      <c r="F11" s="482" t="s">
        <v>213</v>
      </c>
      <c r="G11" s="483">
        <v>-0.52987607118633306</v>
      </c>
      <c r="J11" s="493" t="s">
        <v>215</v>
      </c>
      <c r="K11" s="493"/>
    </row>
    <row r="12" spans="1:11" s="38" customFormat="1" ht="14.1" customHeight="1" x14ac:dyDescent="0.2">
      <c r="A12" s="139" t="s">
        <v>194</v>
      </c>
      <c r="B12" s="536">
        <v>14.936331028062916</v>
      </c>
      <c r="C12" s="536">
        <v>16.163792467944781</v>
      </c>
      <c r="D12" s="195">
        <f t="shared" si="0"/>
        <v>1.2274614398818642</v>
      </c>
      <c r="F12" s="488" t="s">
        <v>214</v>
      </c>
      <c r="G12" s="483">
        <v>-0.47150528039799866</v>
      </c>
      <c r="J12" s="493" t="s">
        <v>200</v>
      </c>
      <c r="K12" s="493"/>
    </row>
    <row r="13" spans="1:11" s="38" customFormat="1" ht="14.1" customHeight="1" x14ac:dyDescent="0.2">
      <c r="A13" s="139" t="s">
        <v>210</v>
      </c>
      <c r="B13" s="536">
        <v>20.301484754586781</v>
      </c>
      <c r="C13" s="536">
        <v>15.220071638628685</v>
      </c>
      <c r="D13" s="195">
        <f t="shared" si="0"/>
        <v>-5.081413115958096</v>
      </c>
      <c r="F13" s="482" t="s">
        <v>211</v>
      </c>
      <c r="G13" s="483">
        <v>-0.34586464461000688</v>
      </c>
      <c r="J13" s="493" t="s">
        <v>203</v>
      </c>
      <c r="K13" s="493"/>
    </row>
    <row r="14" spans="1:11" s="38" customFormat="1" ht="14.1" customHeight="1" x14ac:dyDescent="0.2">
      <c r="A14" s="139" t="s">
        <v>203</v>
      </c>
      <c r="B14" s="536">
        <v>25.500270071338015</v>
      </c>
      <c r="C14" s="536">
        <v>26.05112527791642</v>
      </c>
      <c r="D14" s="195">
        <f t="shared" si="0"/>
        <v>0.55085520657840448</v>
      </c>
      <c r="F14" s="482" t="s">
        <v>242</v>
      </c>
      <c r="G14" s="483">
        <v>-0.32598800792959892</v>
      </c>
      <c r="J14" s="494" t="s">
        <v>198</v>
      </c>
      <c r="K14" s="494"/>
    </row>
    <row r="15" spans="1:11" s="38" customFormat="1" ht="14.1" customHeight="1" x14ac:dyDescent="0.2">
      <c r="A15" s="139" t="s">
        <v>204</v>
      </c>
      <c r="B15" s="536">
        <v>24.925468771077835</v>
      </c>
      <c r="C15" s="536">
        <v>24.193440173037359</v>
      </c>
      <c r="D15" s="195">
        <f t="shared" si="0"/>
        <v>-0.73202859804047549</v>
      </c>
      <c r="F15" s="488" t="s">
        <v>215</v>
      </c>
      <c r="G15" s="483">
        <v>-0.31280621761889194</v>
      </c>
      <c r="J15" s="493" t="s">
        <v>211</v>
      </c>
      <c r="K15" s="493"/>
    </row>
    <row r="16" spans="1:11" s="38" customFormat="1" ht="14.1" customHeight="1" x14ac:dyDescent="0.2">
      <c r="A16" s="139" t="s">
        <v>209</v>
      </c>
      <c r="B16" s="536">
        <v>32.091006691429065</v>
      </c>
      <c r="C16" s="536">
        <v>31.895955390023435</v>
      </c>
      <c r="D16" s="195">
        <f t="shared" si="0"/>
        <v>-0.19505130140563054</v>
      </c>
      <c r="F16" s="103" t="s">
        <v>483</v>
      </c>
      <c r="G16" s="93">
        <v>-0.28366200698739519</v>
      </c>
      <c r="J16" s="493" t="s">
        <v>193</v>
      </c>
      <c r="K16" s="493"/>
    </row>
    <row r="17" spans="1:11" s="38" customFormat="1" ht="14.1" customHeight="1" x14ac:dyDescent="0.2">
      <c r="A17" s="139" t="s">
        <v>242</v>
      </c>
      <c r="B17" s="536">
        <v>21.005431964472141</v>
      </c>
      <c r="C17" s="536">
        <v>20.679443956542542</v>
      </c>
      <c r="D17" s="195">
        <f t="shared" si="0"/>
        <v>-0.32598800792959892</v>
      </c>
      <c r="F17" s="482" t="s">
        <v>196</v>
      </c>
      <c r="G17" s="483">
        <v>-0.23073364585131984</v>
      </c>
      <c r="J17" s="493" t="s">
        <v>204</v>
      </c>
      <c r="K17" s="493"/>
    </row>
    <row r="18" spans="1:11" s="38" customFormat="1" ht="14.1" customHeight="1" x14ac:dyDescent="0.2">
      <c r="A18" s="139" t="s">
        <v>205</v>
      </c>
      <c r="B18" s="536">
        <v>28.79998559649265</v>
      </c>
      <c r="C18" s="536">
        <v>28.809426086045185</v>
      </c>
      <c r="D18" s="195">
        <f t="shared" si="0"/>
        <v>9.4404895525350696E-3</v>
      </c>
      <c r="F18" s="482" t="s">
        <v>209</v>
      </c>
      <c r="G18" s="483">
        <v>-0.19505130140563054</v>
      </c>
      <c r="J18" s="493" t="s">
        <v>242</v>
      </c>
      <c r="K18" s="493"/>
    </row>
    <row r="19" spans="1:11" s="38" customFormat="1" ht="14.1" customHeight="1" x14ac:dyDescent="0.2">
      <c r="A19" s="139" t="s">
        <v>201</v>
      </c>
      <c r="B19" s="536">
        <v>21.272130365388875</v>
      </c>
      <c r="C19" s="536">
        <v>21.353455078345171</v>
      </c>
      <c r="D19" s="195">
        <f t="shared" si="0"/>
        <v>8.1324712956295286E-2</v>
      </c>
      <c r="F19" s="488" t="s">
        <v>190</v>
      </c>
      <c r="G19" s="483">
        <v>-0.18788719829646183</v>
      </c>
      <c r="J19" s="493" t="s">
        <v>195</v>
      </c>
      <c r="K19" s="493"/>
    </row>
    <row r="20" spans="1:11" s="38" customFormat="1" ht="14.1" customHeight="1" x14ac:dyDescent="0.2">
      <c r="A20" s="139" t="s">
        <v>192</v>
      </c>
      <c r="B20" s="536">
        <v>14.278607175822033</v>
      </c>
      <c r="C20" s="536">
        <v>14.718691792453221</v>
      </c>
      <c r="D20" s="195">
        <f t="shared" si="0"/>
        <v>0.44008461663118759</v>
      </c>
      <c r="F20" s="482" t="s">
        <v>202</v>
      </c>
      <c r="G20" s="483">
        <v>-0.11385209759171744</v>
      </c>
      <c r="J20" s="493" t="s">
        <v>213</v>
      </c>
      <c r="K20" s="493"/>
    </row>
    <row r="21" spans="1:11" s="33" customFormat="1" ht="14.1" customHeight="1" x14ac:dyDescent="0.2">
      <c r="A21" s="139" t="s">
        <v>193</v>
      </c>
      <c r="B21" s="536">
        <v>14.405919881427357</v>
      </c>
      <c r="C21" s="536">
        <v>14.760117135940748</v>
      </c>
      <c r="D21" s="195">
        <f t="shared" si="0"/>
        <v>0.3541972545133909</v>
      </c>
      <c r="F21" s="485" t="s">
        <v>208</v>
      </c>
      <c r="G21" s="486">
        <v>-2.39841175729687E-2</v>
      </c>
      <c r="J21" s="493" t="s">
        <v>241</v>
      </c>
      <c r="K21" s="493"/>
    </row>
    <row r="22" spans="1:11" s="38" customFormat="1" ht="14.1" customHeight="1" x14ac:dyDescent="0.2">
      <c r="A22" s="139" t="s">
        <v>215</v>
      </c>
      <c r="B22" s="536">
        <v>22.053107435040907</v>
      </c>
      <c r="C22" s="536">
        <v>21.740301217422015</v>
      </c>
      <c r="D22" s="195">
        <f t="shared" si="0"/>
        <v>-0.31280621761889194</v>
      </c>
      <c r="F22" s="484" t="s">
        <v>205</v>
      </c>
      <c r="G22" s="481">
        <v>9.4404895525350696E-3</v>
      </c>
      <c r="J22" s="527" t="s">
        <v>192</v>
      </c>
      <c r="K22" s="527"/>
    </row>
    <row r="23" spans="1:11" s="38" customFormat="1" ht="14.1" customHeight="1" x14ac:dyDescent="0.2">
      <c r="A23" s="139" t="s">
        <v>197</v>
      </c>
      <c r="B23" s="536">
        <v>19.565564973918743</v>
      </c>
      <c r="C23" s="536">
        <v>19.721087507642952</v>
      </c>
      <c r="D23" s="195">
        <f t="shared" si="0"/>
        <v>0.15552253372420921</v>
      </c>
      <c r="F23" s="482" t="s">
        <v>212</v>
      </c>
      <c r="G23" s="483">
        <v>3.1647196032427161E-2</v>
      </c>
      <c r="J23" s="493" t="s">
        <v>190</v>
      </c>
      <c r="K23" s="493"/>
    </row>
    <row r="24" spans="1:11" s="38" customFormat="1" ht="14.1" customHeight="1" x14ac:dyDescent="0.25">
      <c r="A24" s="136" t="s">
        <v>199</v>
      </c>
      <c r="B24" s="535">
        <v>18.038407483081574</v>
      </c>
      <c r="C24" s="535">
        <v>16.825456757493757</v>
      </c>
      <c r="D24" s="159">
        <f t="shared" si="0"/>
        <v>-1.2129507255878167</v>
      </c>
      <c r="F24" s="482" t="s">
        <v>201</v>
      </c>
      <c r="G24" s="483">
        <v>8.1324712956295286E-2</v>
      </c>
      <c r="J24" s="493" t="s">
        <v>483</v>
      </c>
      <c r="K24" s="493"/>
    </row>
    <row r="25" spans="1:11" s="38" customFormat="1" ht="14.1" customHeight="1" x14ac:dyDescent="0.2">
      <c r="A25" s="139" t="s">
        <v>213</v>
      </c>
      <c r="B25" s="536">
        <v>28.932833389642358</v>
      </c>
      <c r="C25" s="536">
        <v>28.402957318456025</v>
      </c>
      <c r="D25" s="195">
        <f t="shared" si="0"/>
        <v>-0.52987607118633306</v>
      </c>
      <c r="F25" s="488" t="s">
        <v>207</v>
      </c>
      <c r="G25" s="483">
        <v>0.10749404463019019</v>
      </c>
      <c r="J25" s="493" t="s">
        <v>201</v>
      </c>
      <c r="K25" s="493"/>
    </row>
    <row r="26" spans="1:11" s="38" customFormat="1" ht="14.1" customHeight="1" x14ac:dyDescent="0.2">
      <c r="A26" s="139" t="s">
        <v>212</v>
      </c>
      <c r="B26" s="536">
        <v>29.013503767760181</v>
      </c>
      <c r="C26" s="536">
        <v>29.045150963792608</v>
      </c>
      <c r="D26" s="195">
        <f t="shared" si="0"/>
        <v>3.1647196032427161E-2</v>
      </c>
      <c r="F26" s="482" t="s">
        <v>197</v>
      </c>
      <c r="G26" s="483">
        <v>0.15552253372420921</v>
      </c>
      <c r="J26" s="493" t="s">
        <v>161</v>
      </c>
      <c r="K26" s="493"/>
    </row>
    <row r="27" spans="1:11" s="38" customFormat="1" ht="14.1" customHeight="1" x14ac:dyDescent="0.2">
      <c r="A27" s="139" t="s">
        <v>195</v>
      </c>
      <c r="B27" s="536">
        <v>18.691011695229161</v>
      </c>
      <c r="C27" s="528" t="s">
        <v>274</v>
      </c>
      <c r="D27" s="195" t="e">
        <f t="shared" si="0"/>
        <v>#VALUE!</v>
      </c>
      <c r="F27" s="482" t="s">
        <v>161</v>
      </c>
      <c r="G27" s="483">
        <v>0.17009929288010994</v>
      </c>
      <c r="J27" s="493" t="s">
        <v>207</v>
      </c>
      <c r="K27" s="493"/>
    </row>
    <row r="28" spans="1:11" s="38" customFormat="1" ht="14.1" customHeight="1" x14ac:dyDescent="0.2">
      <c r="A28" s="139" t="s">
        <v>200</v>
      </c>
      <c r="B28" s="536">
        <v>25.481742162976349</v>
      </c>
      <c r="C28" s="536">
        <v>24.711496804110581</v>
      </c>
      <c r="D28" s="195">
        <f t="shared" si="0"/>
        <v>-0.77024535886576828</v>
      </c>
      <c r="F28" s="488" t="s">
        <v>193</v>
      </c>
      <c r="G28" s="483">
        <v>0.3541972545133909</v>
      </c>
      <c r="J28" s="493" t="s">
        <v>205</v>
      </c>
      <c r="K28" s="493"/>
    </row>
    <row r="29" spans="1:11" s="38" customFormat="1" ht="14.1" customHeight="1" x14ac:dyDescent="0.2">
      <c r="A29" s="139" t="s">
        <v>190</v>
      </c>
      <c r="B29" s="536">
        <v>14.440237434115359</v>
      </c>
      <c r="C29" s="536">
        <v>14.252350235818897</v>
      </c>
      <c r="D29" s="195">
        <f>C29-B29</f>
        <v>-0.18788719829646183</v>
      </c>
      <c r="F29" s="482" t="s">
        <v>192</v>
      </c>
      <c r="G29" s="483">
        <v>0.44008461663118759</v>
      </c>
      <c r="J29" s="494" t="s">
        <v>196</v>
      </c>
      <c r="K29" s="494"/>
    </row>
    <row r="30" spans="1:11" s="38" customFormat="1" ht="14.1" customHeight="1" x14ac:dyDescent="0.2">
      <c r="A30" s="139" t="s">
        <v>202</v>
      </c>
      <c r="B30" s="536">
        <v>23.473543728681982</v>
      </c>
      <c r="C30" s="536">
        <v>23.359691631090264</v>
      </c>
      <c r="D30" s="195">
        <f t="shared" si="0"/>
        <v>-0.11385209759171744</v>
      </c>
      <c r="F30" s="103" t="s">
        <v>203</v>
      </c>
      <c r="G30" s="93">
        <v>0.55085520657840448</v>
      </c>
      <c r="J30" s="493" t="s">
        <v>194</v>
      </c>
      <c r="K30" s="493"/>
    </row>
    <row r="31" spans="1:11" ht="20.100000000000001" customHeight="1" x14ac:dyDescent="0.2">
      <c r="A31" s="139" t="s">
        <v>196</v>
      </c>
      <c r="B31" s="536">
        <v>17.967689958179893</v>
      </c>
      <c r="C31" s="536">
        <v>17.736956312328573</v>
      </c>
      <c r="D31" s="195">
        <f t="shared" si="0"/>
        <v>-0.23073364585131984</v>
      </c>
      <c r="F31" s="482" t="s">
        <v>194</v>
      </c>
      <c r="G31" s="483">
        <v>1.2274614398818642</v>
      </c>
      <c r="J31" s="493" t="s">
        <v>212</v>
      </c>
      <c r="K31" s="493"/>
    </row>
    <row r="32" spans="1:11" ht="12" x14ac:dyDescent="0.2">
      <c r="A32" s="139" t="s">
        <v>208</v>
      </c>
      <c r="B32" s="536">
        <v>31.106577961201904</v>
      </c>
      <c r="C32" s="536">
        <v>31.082593843628935</v>
      </c>
      <c r="D32" s="195">
        <f t="shared" si="0"/>
        <v>-2.39841175729687E-2</v>
      </c>
      <c r="F32" s="494" t="s">
        <v>206</v>
      </c>
      <c r="G32" s="494">
        <v>1.298591858947681</v>
      </c>
      <c r="J32" s="493" t="s">
        <v>214</v>
      </c>
      <c r="K32" s="493"/>
    </row>
    <row r="33" spans="1:11" ht="12" x14ac:dyDescent="0.2">
      <c r="A33" s="139" t="s">
        <v>211</v>
      </c>
      <c r="B33" s="536">
        <v>28.941866379964832</v>
      </c>
      <c r="C33" s="536">
        <v>28.596001735354825</v>
      </c>
      <c r="D33" s="195">
        <f t="shared" si="0"/>
        <v>-0.34586464461000688</v>
      </c>
      <c r="J33" s="493" t="s">
        <v>209</v>
      </c>
      <c r="K33" s="493"/>
    </row>
    <row r="34" spans="1:11" ht="12" x14ac:dyDescent="0.2">
      <c r="A34" s="149" t="s">
        <v>206</v>
      </c>
      <c r="B34" s="537">
        <v>27.086090884437802</v>
      </c>
      <c r="C34" s="537">
        <v>28.384682743385483</v>
      </c>
      <c r="D34" s="196">
        <f>C34-B34</f>
        <v>1.298591858947681</v>
      </c>
      <c r="J34" s="494" t="s">
        <v>208</v>
      </c>
      <c r="K34" s="494"/>
    </row>
    <row r="35" spans="1:11" x14ac:dyDescent="0.2">
      <c r="J35" s="493" t="s">
        <v>189</v>
      </c>
      <c r="K35" s="493"/>
    </row>
    <row r="36" spans="1:11" x14ac:dyDescent="0.2">
      <c r="A36" s="108"/>
    </row>
    <row r="38" spans="1:11" x14ac:dyDescent="0.2">
      <c r="A38" s="136" t="s">
        <v>241</v>
      </c>
      <c r="B38" s="489">
        <f>B5-[7]Data!P12</f>
        <v>1.8036362033839737E-2</v>
      </c>
      <c r="C38" s="489">
        <f>C5-[7]Data!Q12</f>
        <v>-1.0046089376860792</v>
      </c>
    </row>
    <row r="39" spans="1:11" x14ac:dyDescent="0.2">
      <c r="A39" s="136" t="s">
        <v>248</v>
      </c>
      <c r="B39" s="489">
        <f>B6-[7]Data!P13</f>
        <v>0.24646694381880252</v>
      </c>
      <c r="C39" s="489">
        <f>C6-[7]Data!Q13</f>
        <v>-0.36084784682423532</v>
      </c>
    </row>
    <row r="40" spans="1:11" x14ac:dyDescent="0.2">
      <c r="A40" s="139" t="s">
        <v>207</v>
      </c>
      <c r="B40" s="489">
        <f>B7-[7]Data!P14</f>
        <v>0.38241024488378272</v>
      </c>
      <c r="C40" s="489">
        <f>C7-[7]Data!Q14</f>
        <v>0.15923794697085469</v>
      </c>
    </row>
    <row r="41" spans="1:11" x14ac:dyDescent="0.2">
      <c r="A41" s="139" t="s">
        <v>189</v>
      </c>
      <c r="B41" s="489">
        <f>B8-[7]Data!P15</f>
        <v>1.8751317230365991</v>
      </c>
      <c r="C41" s="489">
        <f>C8-[7]Data!Q15</f>
        <v>0.36351058054834695</v>
      </c>
    </row>
    <row r="42" spans="1:11" x14ac:dyDescent="0.2">
      <c r="A42" s="139" t="s">
        <v>198</v>
      </c>
      <c r="B42" s="489">
        <f>B9-[7]Data!P16</f>
        <v>-0.8038532994515748</v>
      </c>
      <c r="C42" s="489">
        <f>C9-[7]Data!Q16</f>
        <v>-1.167486637851745</v>
      </c>
    </row>
    <row r="43" spans="1:11" x14ac:dyDescent="0.2">
      <c r="A43" s="139" t="s">
        <v>214</v>
      </c>
      <c r="B43" s="489">
        <f>B10-[7]Data!P17</f>
        <v>0.51673834391221973</v>
      </c>
      <c r="C43" s="489">
        <f>C10-[7]Data!Q17</f>
        <v>-0.63711268498659734</v>
      </c>
    </row>
    <row r="44" spans="1:11" x14ac:dyDescent="0.2">
      <c r="A44" s="139" t="s">
        <v>161</v>
      </c>
      <c r="B44" s="489">
        <f>B11-[7]Data!P18</f>
        <v>0.26718364462120547</v>
      </c>
      <c r="C44" s="489">
        <f>C11-[7]Data!Q18</f>
        <v>0.13263341875963874</v>
      </c>
    </row>
    <row r="45" spans="1:11" x14ac:dyDescent="0.2">
      <c r="A45" s="139" t="s">
        <v>194</v>
      </c>
      <c r="B45" s="489">
        <f>B12-[7]Data!P19</f>
        <v>0.15459160786964787</v>
      </c>
      <c r="C45" s="489">
        <f>C12-[7]Data!Q19</f>
        <v>1.5604024948184421</v>
      </c>
    </row>
    <row r="46" spans="1:11" x14ac:dyDescent="0.2">
      <c r="A46" s="139" t="s">
        <v>210</v>
      </c>
      <c r="B46" s="489">
        <f>B13-[7]Data!P20</f>
        <v>-1.3417667802081965</v>
      </c>
      <c r="C46" s="489">
        <f>C13-[7]Data!Q20</f>
        <v>-5.4952286967893755</v>
      </c>
    </row>
    <row r="47" spans="1:11" x14ac:dyDescent="0.2">
      <c r="A47" s="139" t="s">
        <v>203</v>
      </c>
      <c r="B47" s="489">
        <f>B14-[7]Data!P21</f>
        <v>-4.8095457849285168</v>
      </c>
      <c r="C47" s="489" t="e">
        <f>C14-[7]Data!Q21</f>
        <v>#VALUE!</v>
      </c>
    </row>
    <row r="48" spans="1:11" x14ac:dyDescent="0.2">
      <c r="A48" s="139" t="s">
        <v>204</v>
      </c>
      <c r="B48" s="489">
        <f>B15-[7]Data!P22</f>
        <v>-0.11779636596678955</v>
      </c>
      <c r="C48" s="489">
        <f>C15-[7]Data!Q22</f>
        <v>-0.97249762028971531</v>
      </c>
    </row>
    <row r="49" spans="1:3" x14ac:dyDescent="0.2">
      <c r="A49" s="139" t="s">
        <v>209</v>
      </c>
      <c r="B49" s="489">
        <f>B16-[7]Data!P23</f>
        <v>0.82348153844110783</v>
      </c>
      <c r="C49" s="489">
        <f>C16-[7]Data!Q23</f>
        <v>0.14639182830905284</v>
      </c>
    </row>
    <row r="50" spans="1:3" x14ac:dyDescent="0.2">
      <c r="A50" s="139" t="s">
        <v>242</v>
      </c>
      <c r="B50" s="489">
        <f>B17-[7]Data!P24</f>
        <v>0.53447231390776651</v>
      </c>
      <c r="C50" s="489">
        <f>C17-[7]Data!Q24</f>
        <v>-0.59272641122169389</v>
      </c>
    </row>
    <row r="51" spans="1:3" x14ac:dyDescent="0.2">
      <c r="A51" s="139" t="s">
        <v>205</v>
      </c>
      <c r="B51" s="489">
        <f>B18-[7]Data!P25</f>
        <v>0.75102897746229758</v>
      </c>
      <c r="C51" s="489">
        <f>C18-[7]Data!Q25</f>
        <v>0.17400518059051961</v>
      </c>
    </row>
    <row r="52" spans="1:3" x14ac:dyDescent="0.2">
      <c r="A52" s="139" t="s">
        <v>201</v>
      </c>
      <c r="B52" s="489">
        <f>B19-[7]Data!P26</f>
        <v>0.68016060849454618</v>
      </c>
      <c r="C52" s="489">
        <f>C19-[7]Data!Q26</f>
        <v>-0.40661710703396992</v>
      </c>
    </row>
    <row r="53" spans="1:3" x14ac:dyDescent="0.2">
      <c r="A53" s="139" t="s">
        <v>192</v>
      </c>
      <c r="B53" s="489">
        <f>B20-[7]Data!P27</f>
        <v>0.32554408530084977</v>
      </c>
      <c r="C53" s="489">
        <f>C20-[7]Data!Q27</f>
        <v>0.55113351627059792</v>
      </c>
    </row>
    <row r="54" spans="1:3" x14ac:dyDescent="0.2">
      <c r="A54" s="139" t="s">
        <v>193</v>
      </c>
      <c r="B54" s="489">
        <f>B21-[7]Data!P28</f>
        <v>-1.1040442100448935</v>
      </c>
      <c r="C54" s="489">
        <f>C21-[7]Data!Q28</f>
        <v>0.30810896711841984</v>
      </c>
    </row>
    <row r="55" spans="1:3" x14ac:dyDescent="0.2">
      <c r="A55" s="139" t="s">
        <v>215</v>
      </c>
      <c r="B55" s="489">
        <f>B22-[7]Data!P29</f>
        <v>-0.55261477149921845</v>
      </c>
      <c r="C55" s="489">
        <f>C22-[7]Data!Q29</f>
        <v>-0.95875402622284867</v>
      </c>
    </row>
    <row r="56" spans="1:3" x14ac:dyDescent="0.2">
      <c r="A56" s="139" t="s">
        <v>197</v>
      </c>
      <c r="B56" s="489">
        <f>B23-[7]Data!P30</f>
        <v>-1.6184269915505567</v>
      </c>
      <c r="C56" s="489">
        <f>C23-[7]Data!Q30</f>
        <v>-0.92559824269795854</v>
      </c>
    </row>
    <row r="57" spans="1:3" x14ac:dyDescent="0.2">
      <c r="A57" s="136" t="s">
        <v>199</v>
      </c>
      <c r="B57" s="489">
        <f>B24-[7]Data!P31</f>
        <v>-0.23394320063529861</v>
      </c>
      <c r="C57" s="489">
        <f>C24-[7]Data!Q31</f>
        <v>-1.3493383432238808</v>
      </c>
    </row>
    <row r="58" spans="1:3" x14ac:dyDescent="0.2">
      <c r="A58" s="139" t="s">
        <v>213</v>
      </c>
      <c r="B58" s="489">
        <f>B25-[7]Data!P32</f>
        <v>-0.27555393513087978</v>
      </c>
      <c r="C58" s="489">
        <f>C25-[7]Data!Q32</f>
        <v>-0.85892355553012223</v>
      </c>
    </row>
    <row r="59" spans="1:3" x14ac:dyDescent="0.2">
      <c r="A59" s="139" t="s">
        <v>212</v>
      </c>
      <c r="B59" s="489">
        <f>B26-[7]Data!P33</f>
        <v>0.60333432755438565</v>
      </c>
      <c r="C59" s="489">
        <f>C26-[7]Data!Q33</f>
        <v>0.11164257998359872</v>
      </c>
    </row>
    <row r="60" spans="1:3" x14ac:dyDescent="0.2">
      <c r="A60" s="139" t="s">
        <v>195</v>
      </c>
      <c r="B60" s="489">
        <f>B27-[7]Data!P34</f>
        <v>1.4512575173803341</v>
      </c>
      <c r="C60" s="489" t="e">
        <f>C27-[7]Data!Q34</f>
        <v>#VALUE!</v>
      </c>
    </row>
    <row r="61" spans="1:3" x14ac:dyDescent="0.2">
      <c r="A61" s="139" t="s">
        <v>200</v>
      </c>
      <c r="B61" s="489">
        <f>B28-[7]Data!P35</f>
        <v>0.53654091355533495</v>
      </c>
      <c r="C61" s="489">
        <f>C28-[7]Data!Q35</f>
        <v>-1.3514517133262096</v>
      </c>
    </row>
    <row r="62" spans="1:3" x14ac:dyDescent="0.2">
      <c r="A62" s="139" t="s">
        <v>190</v>
      </c>
      <c r="B62" s="489">
        <f>B29-[7]Data!P36</f>
        <v>-0.75245023150720236</v>
      </c>
      <c r="C62" s="489">
        <f>C29-[7]Data!Q36</f>
        <v>-0.22664680758039779</v>
      </c>
    </row>
    <row r="63" spans="1:3" x14ac:dyDescent="0.2">
      <c r="A63" s="139" t="s">
        <v>202</v>
      </c>
      <c r="B63" s="489">
        <f>B30-[7]Data!P37</f>
        <v>-0.978319793629435</v>
      </c>
      <c r="C63" s="489">
        <f>C30-[7]Data!Q37</f>
        <v>-1.1703090651431154</v>
      </c>
    </row>
    <row r="64" spans="1:3" x14ac:dyDescent="0.2">
      <c r="A64" s="139" t="s">
        <v>196</v>
      </c>
      <c r="B64" s="489">
        <f>B31-[7]Data!P38</f>
        <v>0.38522655028152286</v>
      </c>
      <c r="C64" s="489">
        <f>C31-[7]Data!Q38</f>
        <v>-0.1223274158711547</v>
      </c>
    </row>
    <row r="65" spans="1:3" x14ac:dyDescent="0.2">
      <c r="A65" s="139" t="s">
        <v>208</v>
      </c>
      <c r="B65" s="489">
        <f>B32-[7]Data!P39</f>
        <v>1.823550027290306</v>
      </c>
      <c r="C65" s="489">
        <f>C32-[7]Data!Q39</f>
        <v>0.79879052108223547</v>
      </c>
    </row>
    <row r="66" spans="1:3" x14ac:dyDescent="0.2">
      <c r="A66" s="139" t="s">
        <v>211</v>
      </c>
      <c r="B66" s="489">
        <f>B33-[7]Data!P40</f>
        <v>0.2065191761642069</v>
      </c>
      <c r="C66" s="489">
        <f>C33-[7]Data!Q40</f>
        <v>-0.85377945904446761</v>
      </c>
    </row>
    <row r="67" spans="1:3" x14ac:dyDescent="0.2">
      <c r="A67" s="149" t="s">
        <v>206</v>
      </c>
      <c r="B67" s="489">
        <f>B34-[7]Data!P41</f>
        <v>-1.3979349260752585</v>
      </c>
      <c r="C67" s="489">
        <f>C34-[7]Data!Q41</f>
        <v>0.57325778028165075</v>
      </c>
    </row>
  </sheetData>
  <sortState xmlns:xlrd2="http://schemas.microsoft.com/office/spreadsheetml/2017/richdata2" ref="F4:G33">
    <sortCondition ref="G4:G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69">
    <tabColor rgb="FFFF0000"/>
  </sheetPr>
  <dimension ref="A2:K62"/>
  <sheetViews>
    <sheetView workbookViewId="0"/>
  </sheetViews>
  <sheetFormatPr defaultColWidth="9.140625" defaultRowHeight="12.75" x14ac:dyDescent="0.2"/>
  <cols>
    <col min="1" max="10" width="9.140625" style="122"/>
    <col min="11" max="11" width="9.140625" style="213"/>
    <col min="12" max="16384" width="9.140625" style="122"/>
  </cols>
  <sheetData>
    <row r="2" spans="1:11" x14ac:dyDescent="0.2">
      <c r="A2" s="48" t="s">
        <v>523</v>
      </c>
    </row>
    <row r="4" spans="1:11" x14ac:dyDescent="0.2">
      <c r="K4" s="553" t="s">
        <v>589</v>
      </c>
    </row>
    <row r="5" spans="1:11" x14ac:dyDescent="0.2">
      <c r="J5" s="213"/>
    </row>
    <row r="30" spans="1:1" ht="8.1" customHeight="1" x14ac:dyDescent="0.2"/>
    <row r="31" spans="1:1" x14ac:dyDescent="0.2">
      <c r="A31" s="32"/>
    </row>
    <row r="33" spans="1:11" x14ac:dyDescent="0.2">
      <c r="A33" s="48" t="s">
        <v>525</v>
      </c>
    </row>
    <row r="36" spans="1:11" x14ac:dyDescent="0.2">
      <c r="J36" s="213"/>
    </row>
    <row r="38" spans="1:11" x14ac:dyDescent="0.2">
      <c r="K38" s="554" t="s">
        <v>590</v>
      </c>
    </row>
    <row r="45" spans="1:11" x14ac:dyDescent="0.2">
      <c r="I45" s="122" t="s">
        <v>247</v>
      </c>
    </row>
    <row r="61" spans="1:1" ht="8.1" customHeight="1" x14ac:dyDescent="0.2"/>
    <row r="62" spans="1:1" x14ac:dyDescent="0.2">
      <c r="A62" s="32"/>
    </row>
  </sheetData>
  <printOptions horizontalCentered="1"/>
  <pageMargins left="0.22" right="0.25" top="0.70866141732283472" bottom="0.27" header="0.51181102362204722" footer="0.51181102362204722"/>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2:P36"/>
  <sheetViews>
    <sheetView workbookViewId="0"/>
  </sheetViews>
  <sheetFormatPr defaultRowHeight="15" x14ac:dyDescent="0.25"/>
  <cols>
    <col min="1" max="1" width="20" customWidth="1"/>
    <col min="2" max="6" width="12.42578125" customWidth="1"/>
    <col min="7" max="12" width="9.28515625" bestFit="1" customWidth="1"/>
    <col min="13" max="13" width="9.5703125" bestFit="1" customWidth="1"/>
    <col min="14" max="16" width="9.28515625" bestFit="1" customWidth="1"/>
  </cols>
  <sheetData>
    <row r="2" spans="1:16" x14ac:dyDescent="0.25">
      <c r="A2" s="2" t="s">
        <v>770</v>
      </c>
      <c r="B2" s="1"/>
      <c r="C2" s="1"/>
      <c r="D2" s="1"/>
      <c r="E2" s="1"/>
      <c r="F2" s="1"/>
    </row>
    <row r="3" spans="1:16" x14ac:dyDescent="0.25">
      <c r="A3" s="3" t="s">
        <v>0</v>
      </c>
      <c r="B3" s="3"/>
      <c r="C3" s="3"/>
      <c r="D3" s="3"/>
      <c r="E3" s="4"/>
      <c r="F3" s="594"/>
      <c r="K3" s="594"/>
      <c r="L3" s="594"/>
      <c r="M3" s="594"/>
      <c r="P3" s="594" t="s">
        <v>628</v>
      </c>
    </row>
    <row r="4" spans="1:16" x14ac:dyDescent="0.25">
      <c r="A4" s="6" t="s">
        <v>3</v>
      </c>
      <c r="B4" s="604">
        <v>2007</v>
      </c>
      <c r="C4" s="589">
        <v>2008</v>
      </c>
      <c r="D4" s="589">
        <v>2009</v>
      </c>
      <c r="E4" s="589">
        <v>2010</v>
      </c>
      <c r="F4" s="589">
        <v>2011</v>
      </c>
      <c r="G4" s="589">
        <v>2012</v>
      </c>
      <c r="H4" s="589">
        <v>2013</v>
      </c>
      <c r="I4" s="589">
        <v>2014</v>
      </c>
      <c r="J4" s="589">
        <v>2015</v>
      </c>
      <c r="K4" s="589">
        <v>2016</v>
      </c>
      <c r="L4" s="589">
        <v>2017</v>
      </c>
      <c r="M4" s="589">
        <v>2018</v>
      </c>
      <c r="N4" s="589">
        <v>2019</v>
      </c>
      <c r="O4" s="589">
        <v>2020</v>
      </c>
      <c r="P4" s="589">
        <v>2021</v>
      </c>
    </row>
    <row r="5" spans="1:16" x14ac:dyDescent="0.25">
      <c r="A5" s="8" t="s">
        <v>5</v>
      </c>
      <c r="B5" s="590">
        <v>735234.40363054804</v>
      </c>
      <c r="C5" s="590">
        <v>346428.42575848196</v>
      </c>
      <c r="D5" s="590">
        <v>386790.90476724802</v>
      </c>
      <c r="E5" s="590">
        <v>395388.54988944106</v>
      </c>
      <c r="F5" s="590">
        <v>399791.53729595896</v>
      </c>
      <c r="G5" s="590">
        <v>425835.63275744999</v>
      </c>
      <c r="H5" s="590">
        <v>463474.74678778992</v>
      </c>
      <c r="I5" s="590">
        <v>504316.72366570204</v>
      </c>
      <c r="J5" s="590">
        <v>534095.38146204001</v>
      </c>
      <c r="K5" s="590">
        <v>582866.26330751507</v>
      </c>
      <c r="L5" s="590">
        <v>622012.08611534315</v>
      </c>
      <c r="M5" s="590" t="e">
        <f>#REF!</f>
        <v>#REF!</v>
      </c>
      <c r="N5" s="590" t="e">
        <f>#REF!</f>
        <v>#REF!</v>
      </c>
      <c r="O5" s="590" t="e">
        <f>#REF!</f>
        <v>#REF!</v>
      </c>
      <c r="P5" s="590" t="e">
        <f>#REF!</f>
        <v>#REF!</v>
      </c>
    </row>
    <row r="6" spans="1:16" x14ac:dyDescent="0.25">
      <c r="A6" s="8" t="s">
        <v>4</v>
      </c>
      <c r="B6" s="590">
        <v>80766.905766040989</v>
      </c>
      <c r="C6" s="590">
        <v>57566.289146846997</v>
      </c>
      <c r="D6" s="590">
        <v>54369.499349112986</v>
      </c>
      <c r="E6" s="590">
        <v>54187.569261666002</v>
      </c>
      <c r="F6" s="590">
        <v>52101.361210859002</v>
      </c>
      <c r="G6" s="590">
        <v>52292.312582999999</v>
      </c>
      <c r="H6" s="590">
        <v>55147.554876972994</v>
      </c>
      <c r="I6" s="590">
        <v>58813.611517070007</v>
      </c>
      <c r="J6" s="590">
        <v>60461.147854488991</v>
      </c>
      <c r="K6" s="590">
        <v>61969.954064282007</v>
      </c>
      <c r="L6" s="590">
        <v>65895.304725677997</v>
      </c>
      <c r="M6" s="590" t="e">
        <f>#REF!</f>
        <v>#REF!</v>
      </c>
      <c r="N6" s="590" t="e">
        <f>#REF!</f>
        <v>#REF!</v>
      </c>
      <c r="O6" s="590" t="e">
        <f>#REF!</f>
        <v>#REF!</v>
      </c>
      <c r="P6" s="590" t="e">
        <f>#REF!</f>
        <v>#REF!</v>
      </c>
    </row>
    <row r="7" spans="1:16" x14ac:dyDescent="0.25">
      <c r="A7" s="8" t="s">
        <v>6</v>
      </c>
      <c r="B7" s="590">
        <v>880610.14075058396</v>
      </c>
      <c r="C7" s="590">
        <v>444807.48017053405</v>
      </c>
      <c r="D7" s="590">
        <v>485948.945473345</v>
      </c>
      <c r="E7" s="590">
        <v>543861.43550763407</v>
      </c>
      <c r="F7" s="590">
        <v>547356.809642468</v>
      </c>
      <c r="G7" s="590">
        <v>585298.357044857</v>
      </c>
      <c r="H7" s="590">
        <v>603622.09693136194</v>
      </c>
      <c r="I7" s="590">
        <v>632184.40961773903</v>
      </c>
      <c r="J7" s="590">
        <v>664329.15101201402</v>
      </c>
      <c r="K7" s="590">
        <v>720381.37014038989</v>
      </c>
      <c r="L7" s="590">
        <v>789569.68321359705</v>
      </c>
      <c r="M7" s="590" t="e">
        <f>#REF!</f>
        <v>#REF!</v>
      </c>
      <c r="N7" s="590" t="e">
        <f>#REF!</f>
        <v>#REF!</v>
      </c>
      <c r="O7" s="590" t="e">
        <f>#REF!</f>
        <v>#REF!</v>
      </c>
      <c r="P7" s="590" t="e">
        <f>#REF!</f>
        <v>#REF!</v>
      </c>
    </row>
    <row r="8" spans="1:16" x14ac:dyDescent="0.25">
      <c r="A8" s="8" t="s">
        <v>7</v>
      </c>
      <c r="B8" s="590">
        <v>157670.36014479402</v>
      </c>
      <c r="C8" s="590">
        <v>101411.46230780602</v>
      </c>
      <c r="D8" s="590">
        <v>106256.45929189799</v>
      </c>
      <c r="E8" s="590">
        <v>111932.46809937099</v>
      </c>
      <c r="F8" s="590">
        <v>114856.16286248199</v>
      </c>
      <c r="G8" s="590">
        <v>126369.09129124301</v>
      </c>
      <c r="H8" s="590">
        <v>124938.03158441499</v>
      </c>
      <c r="I8" s="590">
        <v>128594.66781510199</v>
      </c>
      <c r="J8" s="590">
        <v>130106.44990917499</v>
      </c>
      <c r="K8" s="590">
        <v>137154.327919089</v>
      </c>
      <c r="L8" s="590">
        <v>147738.28904142499</v>
      </c>
      <c r="M8" s="590" t="e">
        <f>#REF!</f>
        <v>#REF!</v>
      </c>
      <c r="N8" s="590" t="e">
        <f>#REF!</f>
        <v>#REF!</v>
      </c>
      <c r="O8" s="590" t="e">
        <f>#REF!</f>
        <v>#REF!</v>
      </c>
      <c r="P8" s="590" t="e">
        <f>#REF!</f>
        <v>#REF!</v>
      </c>
    </row>
    <row r="9" spans="1:16" x14ac:dyDescent="0.25">
      <c r="A9" s="8" t="s">
        <v>8</v>
      </c>
      <c r="B9" s="590">
        <v>117971.85999999999</v>
      </c>
      <c r="C9" s="590">
        <v>70188.17</v>
      </c>
      <c r="D9" s="590">
        <v>72275.5</v>
      </c>
      <c r="E9" s="590">
        <v>75037.09</v>
      </c>
      <c r="F9" s="590">
        <v>77743.310000000012</v>
      </c>
      <c r="G9" s="590">
        <v>80540.800000000003</v>
      </c>
      <c r="H9" s="590">
        <v>88057</v>
      </c>
      <c r="I9" s="590">
        <v>104741.86</v>
      </c>
      <c r="J9" s="590">
        <v>105647.81999999999</v>
      </c>
      <c r="K9" s="590">
        <v>97935.679999999993</v>
      </c>
      <c r="L9" s="590">
        <v>102542.91800000001</v>
      </c>
      <c r="M9" s="590" t="e">
        <f>#REF!</f>
        <v>#REF!</v>
      </c>
      <c r="N9" s="590" t="e">
        <f>#REF!</f>
        <v>#REF!</v>
      </c>
      <c r="O9" s="590" t="e">
        <f>#REF!</f>
        <v>#REF!</v>
      </c>
      <c r="P9" s="590" t="e">
        <f>#REF!</f>
        <v>#REF!</v>
      </c>
    </row>
    <row r="10" spans="1:16" x14ac:dyDescent="0.25">
      <c r="A10" s="8" t="s">
        <v>9</v>
      </c>
      <c r="B10" s="590">
        <v>24839.950658588001</v>
      </c>
      <c r="C10" s="590">
        <v>29872.832901269001</v>
      </c>
      <c r="D10" s="590">
        <v>34883.388699590003</v>
      </c>
      <c r="E10" s="590">
        <v>34602.281130752002</v>
      </c>
      <c r="F10" s="590">
        <v>34956.031049548998</v>
      </c>
      <c r="G10" s="590">
        <v>39595.314950594999</v>
      </c>
      <c r="H10" s="590">
        <v>45574.858693555994</v>
      </c>
      <c r="I10" s="590">
        <v>45087.893537442993</v>
      </c>
      <c r="J10" s="590">
        <v>47857.668835049997</v>
      </c>
      <c r="K10" s="590">
        <v>39795.000864474998</v>
      </c>
      <c r="L10" s="590">
        <v>31833.242368119001</v>
      </c>
      <c r="M10" s="590" t="e">
        <f>#REF!</f>
        <v>#REF!</v>
      </c>
      <c r="N10" s="590" t="e">
        <f>#REF!</f>
        <v>#REF!</v>
      </c>
      <c r="O10" s="590" t="e">
        <f>#REF!</f>
        <v>#REF!</v>
      </c>
      <c r="P10" s="590" t="e">
        <f>#REF!</f>
        <v>#REF!</v>
      </c>
    </row>
    <row r="11" spans="1:16" x14ac:dyDescent="0.25">
      <c r="A11" s="8" t="s">
        <v>10</v>
      </c>
      <c r="B11" s="590">
        <v>16247.37</v>
      </c>
      <c r="C11" s="590">
        <v>13186.650000000001</v>
      </c>
      <c r="D11" s="590">
        <v>9579.5</v>
      </c>
      <c r="E11" s="590">
        <v>10001.379999999999</v>
      </c>
      <c r="F11" s="590">
        <v>12236.269999999999</v>
      </c>
      <c r="G11" s="590">
        <v>5478.96</v>
      </c>
      <c r="H11" s="590">
        <v>7258.95</v>
      </c>
      <c r="I11" s="590">
        <v>10788.67</v>
      </c>
      <c r="J11" s="590">
        <v>20512.599999999999</v>
      </c>
      <c r="K11" s="590">
        <v>15925.809999999998</v>
      </c>
      <c r="L11" s="590">
        <v>13158.35</v>
      </c>
      <c r="M11" s="590" t="e">
        <f>#REF!</f>
        <v>#REF!</v>
      </c>
      <c r="N11" s="590" t="e">
        <f>#REF!</f>
        <v>#REF!</v>
      </c>
      <c r="O11" s="590" t="e">
        <f>#REF!</f>
        <v>#REF!</v>
      </c>
      <c r="P11" s="590" t="e">
        <f>#REF!</f>
        <v>#REF!</v>
      </c>
    </row>
    <row r="12" spans="1:16" x14ac:dyDescent="0.25">
      <c r="A12" s="8" t="s">
        <v>188</v>
      </c>
      <c r="B12" s="590">
        <v>27722.250000000004</v>
      </c>
      <c r="C12" s="590">
        <v>23057.15</v>
      </c>
      <c r="D12" s="590">
        <v>25760.489999999998</v>
      </c>
      <c r="E12" s="590">
        <v>23224.41</v>
      </c>
      <c r="F12" s="590">
        <v>24301.23</v>
      </c>
      <c r="G12" s="590">
        <v>22156.400000000001</v>
      </c>
      <c r="H12" s="590">
        <v>22590.969999999998</v>
      </c>
      <c r="I12" s="590">
        <v>26490.270000000004</v>
      </c>
      <c r="J12" s="590">
        <v>23006.07</v>
      </c>
      <c r="K12" s="590">
        <v>22067.079999999998</v>
      </c>
      <c r="L12" s="590">
        <v>21888.530000000002</v>
      </c>
      <c r="M12" s="590" t="e">
        <f>#REF!</f>
        <v>#REF!</v>
      </c>
      <c r="N12" s="590" t="e">
        <f>#REF!</f>
        <v>#REF!</v>
      </c>
      <c r="O12" s="590" t="e">
        <f>#REF!</f>
        <v>#REF!</v>
      </c>
      <c r="P12" s="590" t="e">
        <f>#REF!</f>
        <v>#REF!</v>
      </c>
    </row>
    <row r="13" spans="1:16" x14ac:dyDescent="0.25">
      <c r="A13" s="9" t="s">
        <v>1</v>
      </c>
      <c r="B13" s="591">
        <f t="shared" ref="B13:F13" si="0">SUM(B5:B12)</f>
        <v>2041063.2409505548</v>
      </c>
      <c r="C13" s="591">
        <f t="shared" si="0"/>
        <v>1086518.4602849379</v>
      </c>
      <c r="D13" s="591">
        <f t="shared" si="0"/>
        <v>1175864.6875811939</v>
      </c>
      <c r="E13" s="591">
        <f t="shared" si="0"/>
        <v>1248235.183888864</v>
      </c>
      <c r="F13" s="591">
        <f t="shared" si="0"/>
        <v>1263342.7120613172</v>
      </c>
      <c r="G13" s="591">
        <f t="shared" ref="G13:L13" si="1">SUM(G5:G12)</f>
        <v>1337566.8686271447</v>
      </c>
      <c r="H13" s="591">
        <f t="shared" si="1"/>
        <v>1410664.2088740955</v>
      </c>
      <c r="I13" s="591">
        <f t="shared" si="1"/>
        <v>1511018.106153056</v>
      </c>
      <c r="J13" s="591">
        <f t="shared" si="1"/>
        <v>1586016.2890727683</v>
      </c>
      <c r="K13" s="591">
        <f t="shared" si="1"/>
        <v>1678095.4862957511</v>
      </c>
      <c r="L13" s="591">
        <f t="shared" si="1"/>
        <v>1794638.4034641627</v>
      </c>
      <c r="M13" s="591" t="e">
        <f t="shared" ref="M13:N13" si="2">SUM(M5:M12)</f>
        <v>#REF!</v>
      </c>
      <c r="N13" s="591" t="e">
        <f t="shared" si="2"/>
        <v>#REF!</v>
      </c>
      <c r="O13" s="591" t="e">
        <f t="shared" ref="O13:P13" si="3">SUM(O5:O12)</f>
        <v>#REF!</v>
      </c>
      <c r="P13" s="591" t="e">
        <f t="shared" si="3"/>
        <v>#REF!</v>
      </c>
    </row>
    <row r="14" spans="1:16" x14ac:dyDescent="0.25">
      <c r="A14" s="575" t="s">
        <v>619</v>
      </c>
      <c r="B14" s="588">
        <v>1043564.7221503712</v>
      </c>
      <c r="C14" s="588">
        <v>0</v>
      </c>
      <c r="D14" s="588">
        <v>-1.0000000009313226E-2</v>
      </c>
      <c r="E14" s="588">
        <v>-9.9999997764825821E-3</v>
      </c>
      <c r="F14" s="588">
        <v>-9.9999997764825821E-3</v>
      </c>
      <c r="G14" s="588">
        <v>0</v>
      </c>
      <c r="H14" s="588">
        <v>0</v>
      </c>
      <c r="I14" s="588">
        <v>0</v>
      </c>
      <c r="J14" s="588">
        <v>0</v>
      </c>
      <c r="K14" s="588">
        <v>0</v>
      </c>
      <c r="L14" s="588">
        <v>0</v>
      </c>
      <c r="M14" s="588" t="e">
        <f>M13-#REF!</f>
        <v>#REF!</v>
      </c>
      <c r="N14" s="588" t="e">
        <f>N13-#REF!</f>
        <v>#REF!</v>
      </c>
      <c r="O14" s="588" t="e">
        <f>O13-#REF!</f>
        <v>#REF!</v>
      </c>
      <c r="P14" s="588" t="e">
        <f>P13-#REF!</f>
        <v>#REF!</v>
      </c>
    </row>
    <row r="15" spans="1:16" x14ac:dyDescent="0.25">
      <c r="B15" s="20"/>
      <c r="C15" s="20"/>
      <c r="D15" s="20"/>
      <c r="E15" s="20"/>
      <c r="F15" s="20"/>
    </row>
    <row r="16" spans="1:16" x14ac:dyDescent="0.25">
      <c r="B16" s="20"/>
      <c r="C16" s="20"/>
      <c r="D16" s="20"/>
      <c r="E16" s="20"/>
      <c r="F16" s="20"/>
    </row>
    <row r="17" spans="2:8" x14ac:dyDescent="0.25">
      <c r="B17" s="20"/>
      <c r="C17" s="20"/>
      <c r="D17" s="20"/>
      <c r="E17" s="20"/>
      <c r="F17" s="212"/>
      <c r="H17" s="499"/>
    </row>
    <row r="18" spans="2:8" x14ac:dyDescent="0.25">
      <c r="B18" s="20"/>
      <c r="C18" s="20"/>
      <c r="D18" s="20"/>
      <c r="E18" s="20"/>
      <c r="F18" s="20"/>
    </row>
    <row r="19" spans="2:8" x14ac:dyDescent="0.25">
      <c r="B19" s="20"/>
      <c r="C19" s="20"/>
      <c r="D19" s="20"/>
      <c r="E19" s="20"/>
      <c r="F19" s="20"/>
    </row>
    <row r="20" spans="2:8" x14ac:dyDescent="0.25">
      <c r="B20" s="20"/>
      <c r="C20" s="20"/>
      <c r="D20" s="20"/>
      <c r="E20" s="20"/>
      <c r="F20" s="20"/>
    </row>
    <row r="21" spans="2:8" x14ac:dyDescent="0.25">
      <c r="B21" s="20"/>
      <c r="C21" s="20"/>
      <c r="D21" s="20"/>
      <c r="E21" s="20"/>
      <c r="F21" s="20"/>
    </row>
    <row r="22" spans="2:8" x14ac:dyDescent="0.25">
      <c r="B22" s="20"/>
      <c r="C22" s="20"/>
      <c r="D22" s="20"/>
      <c r="E22" s="20"/>
      <c r="F22" s="20"/>
    </row>
    <row r="35" spans="1:6" x14ac:dyDescent="0.25">
      <c r="A35" s="1"/>
      <c r="B35" s="1"/>
      <c r="C35" s="1"/>
      <c r="D35" s="1"/>
      <c r="E35" s="1"/>
      <c r="F35" s="1"/>
    </row>
    <row r="36" spans="1:6" x14ac:dyDescent="0.25">
      <c r="A36" s="1"/>
      <c r="B36" s="1"/>
      <c r="C36" s="1"/>
      <c r="D36" s="1"/>
      <c r="E36" s="1"/>
      <c r="F36" s="1"/>
    </row>
  </sheetData>
  <phoneticPr fontId="60" type="noConversion"/>
  <pageMargins left="0.7" right="0.7" top="0.75" bottom="0.75" header="0.3" footer="0.3"/>
  <pageSetup paperSize="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Sheet70"/>
  <dimension ref="A1:M33"/>
  <sheetViews>
    <sheetView workbookViewId="0"/>
  </sheetViews>
  <sheetFormatPr defaultColWidth="10.85546875" defaultRowHeight="12.75" x14ac:dyDescent="0.2"/>
  <cols>
    <col min="1" max="1" width="10.85546875" style="122" customWidth="1"/>
    <col min="2" max="2" width="13.28515625" style="122" bestFit="1" customWidth="1"/>
    <col min="3" max="3" width="22.42578125" style="122" bestFit="1" customWidth="1"/>
    <col min="4" max="5" width="19.5703125" style="122" bestFit="1" customWidth="1"/>
    <col min="6" max="6" width="10.85546875" style="122"/>
    <col min="7" max="8" width="15.85546875" style="122" bestFit="1" customWidth="1"/>
    <col min="9" max="9" width="10.85546875" style="122"/>
    <col min="10" max="10" width="11.7109375" style="122" customWidth="1"/>
    <col min="11" max="239" width="10.85546875" style="122"/>
    <col min="240" max="249" width="10.85546875" style="122" customWidth="1"/>
    <col min="250" max="251" width="10.85546875" style="122"/>
    <col min="252" max="253" width="10.85546875" style="122" customWidth="1"/>
    <col min="254" max="254" width="13.28515625" style="122" bestFit="1" customWidth="1"/>
    <col min="255" max="255" width="10.85546875" style="122" customWidth="1"/>
    <col min="256" max="256" width="13.28515625" style="122" bestFit="1" customWidth="1"/>
    <col min="257" max="257" width="22.42578125" style="122" bestFit="1" customWidth="1"/>
    <col min="258" max="259" width="16.85546875" style="122" bestFit="1" customWidth="1"/>
    <col min="260" max="260" width="10.85546875" style="122"/>
    <col min="261" max="262" width="15.85546875" style="122" bestFit="1" customWidth="1"/>
    <col min="263" max="495" width="10.85546875" style="122"/>
    <col min="496" max="505" width="10.85546875" style="122" customWidth="1"/>
    <col min="506" max="507" width="10.85546875" style="122"/>
    <col min="508" max="509" width="10.85546875" style="122" customWidth="1"/>
    <col min="510" max="510" width="13.28515625" style="122" bestFit="1" customWidth="1"/>
    <col min="511" max="511" width="10.85546875" style="122" customWidth="1"/>
    <col min="512" max="512" width="13.28515625" style="122" bestFit="1" customWidth="1"/>
    <col min="513" max="513" width="22.42578125" style="122" bestFit="1" customWidth="1"/>
    <col min="514" max="515" width="16.85546875" style="122" bestFit="1" customWidth="1"/>
    <col min="516" max="516" width="10.85546875" style="122"/>
    <col min="517" max="518" width="15.85546875" style="122" bestFit="1" customWidth="1"/>
    <col min="519" max="751" width="10.85546875" style="122"/>
    <col min="752" max="761" width="10.85546875" style="122" customWidth="1"/>
    <col min="762" max="763" width="10.85546875" style="122"/>
    <col min="764" max="765" width="10.85546875" style="122" customWidth="1"/>
    <col min="766" max="766" width="13.28515625" style="122" bestFit="1" customWidth="1"/>
    <col min="767" max="767" width="10.85546875" style="122" customWidth="1"/>
    <col min="768" max="768" width="13.28515625" style="122" bestFit="1" customWidth="1"/>
    <col min="769" max="769" width="22.42578125" style="122" bestFit="1" customWidth="1"/>
    <col min="770" max="771" width="16.85546875" style="122" bestFit="1" customWidth="1"/>
    <col min="772" max="772" width="10.85546875" style="122"/>
    <col min="773" max="774" width="15.85546875" style="122" bestFit="1" customWidth="1"/>
    <col min="775" max="1007" width="10.85546875" style="122"/>
    <col min="1008" max="1017" width="10.85546875" style="122" customWidth="1"/>
    <col min="1018" max="1019" width="10.85546875" style="122"/>
    <col min="1020" max="1021" width="10.85546875" style="122" customWidth="1"/>
    <col min="1022" max="1022" width="13.28515625" style="122" bestFit="1" customWidth="1"/>
    <col min="1023" max="1023" width="10.85546875" style="122" customWidth="1"/>
    <col min="1024" max="1024" width="13.28515625" style="122" bestFit="1" customWidth="1"/>
    <col min="1025" max="1025" width="22.42578125" style="122" bestFit="1" customWidth="1"/>
    <col min="1026" max="1027" width="16.85546875" style="122" bestFit="1" customWidth="1"/>
    <col min="1028" max="1028" width="10.85546875" style="122"/>
    <col min="1029" max="1030" width="15.85546875" style="122" bestFit="1" customWidth="1"/>
    <col min="1031" max="1263" width="10.85546875" style="122"/>
    <col min="1264" max="1273" width="10.85546875" style="122" customWidth="1"/>
    <col min="1274" max="1275" width="10.85546875" style="122"/>
    <col min="1276" max="1277" width="10.85546875" style="122" customWidth="1"/>
    <col min="1278" max="1278" width="13.28515625" style="122" bestFit="1" customWidth="1"/>
    <col min="1279" max="1279" width="10.85546875" style="122" customWidth="1"/>
    <col min="1280" max="1280" width="13.28515625" style="122" bestFit="1" customWidth="1"/>
    <col min="1281" max="1281" width="22.42578125" style="122" bestFit="1" customWidth="1"/>
    <col min="1282" max="1283" width="16.85546875" style="122" bestFit="1" customWidth="1"/>
    <col min="1284" max="1284" width="10.85546875" style="122"/>
    <col min="1285" max="1286" width="15.85546875" style="122" bestFit="1" customWidth="1"/>
    <col min="1287" max="1519" width="10.85546875" style="122"/>
    <col min="1520" max="1529" width="10.85546875" style="122" customWidth="1"/>
    <col min="1530" max="1531" width="10.85546875" style="122"/>
    <col min="1532" max="1533" width="10.85546875" style="122" customWidth="1"/>
    <col min="1534" max="1534" width="13.28515625" style="122" bestFit="1" customWidth="1"/>
    <col min="1535" max="1535" width="10.85546875" style="122" customWidth="1"/>
    <col min="1536" max="1536" width="13.28515625" style="122" bestFit="1" customWidth="1"/>
    <col min="1537" max="1537" width="22.42578125" style="122" bestFit="1" customWidth="1"/>
    <col min="1538" max="1539" width="16.85546875" style="122" bestFit="1" customWidth="1"/>
    <col min="1540" max="1540" width="10.85546875" style="122"/>
    <col min="1541" max="1542" width="15.85546875" style="122" bestFit="1" customWidth="1"/>
    <col min="1543" max="1775" width="10.85546875" style="122"/>
    <col min="1776" max="1785" width="10.85546875" style="122" customWidth="1"/>
    <col min="1786" max="1787" width="10.85546875" style="122"/>
    <col min="1788" max="1789" width="10.85546875" style="122" customWidth="1"/>
    <col min="1790" max="1790" width="13.28515625" style="122" bestFit="1" customWidth="1"/>
    <col min="1791" max="1791" width="10.85546875" style="122" customWidth="1"/>
    <col min="1792" max="1792" width="13.28515625" style="122" bestFit="1" customWidth="1"/>
    <col min="1793" max="1793" width="22.42578125" style="122" bestFit="1" customWidth="1"/>
    <col min="1794" max="1795" width="16.85546875" style="122" bestFit="1" customWidth="1"/>
    <col min="1796" max="1796" width="10.85546875" style="122"/>
    <col min="1797" max="1798" width="15.85546875" style="122" bestFit="1" customWidth="1"/>
    <col min="1799" max="2031" width="10.85546875" style="122"/>
    <col min="2032" max="2041" width="10.85546875" style="122" customWidth="1"/>
    <col min="2042" max="2043" width="10.85546875" style="122"/>
    <col min="2044" max="2045" width="10.85546875" style="122" customWidth="1"/>
    <col min="2046" max="2046" width="13.28515625" style="122" bestFit="1" customWidth="1"/>
    <col min="2047" max="2047" width="10.85546875" style="122" customWidth="1"/>
    <col min="2048" max="2048" width="13.28515625" style="122" bestFit="1" customWidth="1"/>
    <col min="2049" max="2049" width="22.42578125" style="122" bestFit="1" customWidth="1"/>
    <col min="2050" max="2051" width="16.85546875" style="122" bestFit="1" customWidth="1"/>
    <col min="2052" max="2052" width="10.85546875" style="122"/>
    <col min="2053" max="2054" width="15.85546875" style="122" bestFit="1" customWidth="1"/>
    <col min="2055" max="2287" width="10.85546875" style="122"/>
    <col min="2288" max="2297" width="10.85546875" style="122" customWidth="1"/>
    <col min="2298" max="2299" width="10.85546875" style="122"/>
    <col min="2300" max="2301" width="10.85546875" style="122" customWidth="1"/>
    <col min="2302" max="2302" width="13.28515625" style="122" bestFit="1" customWidth="1"/>
    <col min="2303" max="2303" width="10.85546875" style="122" customWidth="1"/>
    <col min="2304" max="2304" width="13.28515625" style="122" bestFit="1" customWidth="1"/>
    <col min="2305" max="2305" width="22.42578125" style="122" bestFit="1" customWidth="1"/>
    <col min="2306" max="2307" width="16.85546875" style="122" bestFit="1" customWidth="1"/>
    <col min="2308" max="2308" width="10.85546875" style="122"/>
    <col min="2309" max="2310" width="15.85546875" style="122" bestFit="1" customWidth="1"/>
    <col min="2311" max="2543" width="10.85546875" style="122"/>
    <col min="2544" max="2553" width="10.85546875" style="122" customWidth="1"/>
    <col min="2554" max="2555" width="10.85546875" style="122"/>
    <col min="2556" max="2557" width="10.85546875" style="122" customWidth="1"/>
    <col min="2558" max="2558" width="13.28515625" style="122" bestFit="1" customWidth="1"/>
    <col min="2559" max="2559" width="10.85546875" style="122" customWidth="1"/>
    <col min="2560" max="2560" width="13.28515625" style="122" bestFit="1" customWidth="1"/>
    <col min="2561" max="2561" width="22.42578125" style="122" bestFit="1" customWidth="1"/>
    <col min="2562" max="2563" width="16.85546875" style="122" bestFit="1" customWidth="1"/>
    <col min="2564" max="2564" width="10.85546875" style="122"/>
    <col min="2565" max="2566" width="15.85546875" style="122" bestFit="1" customWidth="1"/>
    <col min="2567" max="2799" width="10.85546875" style="122"/>
    <col min="2800" max="2809" width="10.85546875" style="122" customWidth="1"/>
    <col min="2810" max="2811" width="10.85546875" style="122"/>
    <col min="2812" max="2813" width="10.85546875" style="122" customWidth="1"/>
    <col min="2814" max="2814" width="13.28515625" style="122" bestFit="1" customWidth="1"/>
    <col min="2815" max="2815" width="10.85546875" style="122" customWidth="1"/>
    <col min="2816" max="2816" width="13.28515625" style="122" bestFit="1" customWidth="1"/>
    <col min="2817" max="2817" width="22.42578125" style="122" bestFit="1" customWidth="1"/>
    <col min="2818" max="2819" width="16.85546875" style="122" bestFit="1" customWidth="1"/>
    <col min="2820" max="2820" width="10.85546875" style="122"/>
    <col min="2821" max="2822" width="15.85546875" style="122" bestFit="1" customWidth="1"/>
    <col min="2823" max="3055" width="10.85546875" style="122"/>
    <col min="3056" max="3065" width="10.85546875" style="122" customWidth="1"/>
    <col min="3066" max="3067" width="10.85546875" style="122"/>
    <col min="3068" max="3069" width="10.85546875" style="122" customWidth="1"/>
    <col min="3070" max="3070" width="13.28515625" style="122" bestFit="1" customWidth="1"/>
    <col min="3071" max="3071" width="10.85546875" style="122" customWidth="1"/>
    <col min="3072" max="3072" width="13.28515625" style="122" bestFit="1" customWidth="1"/>
    <col min="3073" max="3073" width="22.42578125" style="122" bestFit="1" customWidth="1"/>
    <col min="3074" max="3075" width="16.85546875" style="122" bestFit="1" customWidth="1"/>
    <col min="3076" max="3076" width="10.85546875" style="122"/>
    <col min="3077" max="3078" width="15.85546875" style="122" bestFit="1" customWidth="1"/>
    <col min="3079" max="3311" width="10.85546875" style="122"/>
    <col min="3312" max="3321" width="10.85546875" style="122" customWidth="1"/>
    <col min="3322" max="3323" width="10.85546875" style="122"/>
    <col min="3324" max="3325" width="10.85546875" style="122" customWidth="1"/>
    <col min="3326" max="3326" width="13.28515625" style="122" bestFit="1" customWidth="1"/>
    <col min="3327" max="3327" width="10.85546875" style="122" customWidth="1"/>
    <col min="3328" max="3328" width="13.28515625" style="122" bestFit="1" customWidth="1"/>
    <col min="3329" max="3329" width="22.42578125" style="122" bestFit="1" customWidth="1"/>
    <col min="3330" max="3331" width="16.85546875" style="122" bestFit="1" customWidth="1"/>
    <col min="3332" max="3332" width="10.85546875" style="122"/>
    <col min="3333" max="3334" width="15.85546875" style="122" bestFit="1" customWidth="1"/>
    <col min="3335" max="3567" width="10.85546875" style="122"/>
    <col min="3568" max="3577" width="10.85546875" style="122" customWidth="1"/>
    <col min="3578" max="3579" width="10.85546875" style="122"/>
    <col min="3580" max="3581" width="10.85546875" style="122" customWidth="1"/>
    <col min="3582" max="3582" width="13.28515625" style="122" bestFit="1" customWidth="1"/>
    <col min="3583" max="3583" width="10.85546875" style="122" customWidth="1"/>
    <col min="3584" max="3584" width="13.28515625" style="122" bestFit="1" customWidth="1"/>
    <col min="3585" max="3585" width="22.42578125" style="122" bestFit="1" customWidth="1"/>
    <col min="3586" max="3587" width="16.85546875" style="122" bestFit="1" customWidth="1"/>
    <col min="3588" max="3588" width="10.85546875" style="122"/>
    <col min="3589" max="3590" width="15.85546875" style="122" bestFit="1" customWidth="1"/>
    <col min="3591" max="3823" width="10.85546875" style="122"/>
    <col min="3824" max="3833" width="10.85546875" style="122" customWidth="1"/>
    <col min="3834" max="3835" width="10.85546875" style="122"/>
    <col min="3836" max="3837" width="10.85546875" style="122" customWidth="1"/>
    <col min="3838" max="3838" width="13.28515625" style="122" bestFit="1" customWidth="1"/>
    <col min="3839" max="3839" width="10.85546875" style="122" customWidth="1"/>
    <col min="3840" max="3840" width="13.28515625" style="122" bestFit="1" customWidth="1"/>
    <col min="3841" max="3841" width="22.42578125" style="122" bestFit="1" customWidth="1"/>
    <col min="3842" max="3843" width="16.85546875" style="122" bestFit="1" customWidth="1"/>
    <col min="3844" max="3844" width="10.85546875" style="122"/>
    <col min="3845" max="3846" width="15.85546875" style="122" bestFit="1" customWidth="1"/>
    <col min="3847" max="4079" width="10.85546875" style="122"/>
    <col min="4080" max="4089" width="10.85546875" style="122" customWidth="1"/>
    <col min="4090" max="4091" width="10.85546875" style="122"/>
    <col min="4092" max="4093" width="10.85546875" style="122" customWidth="1"/>
    <col min="4094" max="4094" width="13.28515625" style="122" bestFit="1" customWidth="1"/>
    <col min="4095" max="4095" width="10.85546875" style="122" customWidth="1"/>
    <col min="4096" max="4096" width="13.28515625" style="122" bestFit="1" customWidth="1"/>
    <col min="4097" max="4097" width="22.42578125" style="122" bestFit="1" customWidth="1"/>
    <col min="4098" max="4099" width="16.85546875" style="122" bestFit="1" customWidth="1"/>
    <col min="4100" max="4100" width="10.85546875" style="122"/>
    <col min="4101" max="4102" width="15.85546875" style="122" bestFit="1" customWidth="1"/>
    <col min="4103" max="4335" width="10.85546875" style="122"/>
    <col min="4336" max="4345" width="10.85546875" style="122" customWidth="1"/>
    <col min="4346" max="4347" width="10.85546875" style="122"/>
    <col min="4348" max="4349" width="10.85546875" style="122" customWidth="1"/>
    <col min="4350" max="4350" width="13.28515625" style="122" bestFit="1" customWidth="1"/>
    <col min="4351" max="4351" width="10.85546875" style="122" customWidth="1"/>
    <col min="4352" max="4352" width="13.28515625" style="122" bestFit="1" customWidth="1"/>
    <col min="4353" max="4353" width="22.42578125" style="122" bestFit="1" customWidth="1"/>
    <col min="4354" max="4355" width="16.85546875" style="122" bestFit="1" customWidth="1"/>
    <col min="4356" max="4356" width="10.85546875" style="122"/>
    <col min="4357" max="4358" width="15.85546875" style="122" bestFit="1" customWidth="1"/>
    <col min="4359" max="4591" width="10.85546875" style="122"/>
    <col min="4592" max="4601" width="10.85546875" style="122" customWidth="1"/>
    <col min="4602" max="4603" width="10.85546875" style="122"/>
    <col min="4604" max="4605" width="10.85546875" style="122" customWidth="1"/>
    <col min="4606" max="4606" width="13.28515625" style="122" bestFit="1" customWidth="1"/>
    <col min="4607" max="4607" width="10.85546875" style="122" customWidth="1"/>
    <col min="4608" max="4608" width="13.28515625" style="122" bestFit="1" customWidth="1"/>
    <col min="4609" max="4609" width="22.42578125" style="122" bestFit="1" customWidth="1"/>
    <col min="4610" max="4611" width="16.85546875" style="122" bestFit="1" customWidth="1"/>
    <col min="4612" max="4612" width="10.85546875" style="122"/>
    <col min="4613" max="4614" width="15.85546875" style="122" bestFit="1" customWidth="1"/>
    <col min="4615" max="4847" width="10.85546875" style="122"/>
    <col min="4848" max="4857" width="10.85546875" style="122" customWidth="1"/>
    <col min="4858" max="4859" width="10.85546875" style="122"/>
    <col min="4860" max="4861" width="10.85546875" style="122" customWidth="1"/>
    <col min="4862" max="4862" width="13.28515625" style="122" bestFit="1" customWidth="1"/>
    <col min="4863" max="4863" width="10.85546875" style="122" customWidth="1"/>
    <col min="4864" max="4864" width="13.28515625" style="122" bestFit="1" customWidth="1"/>
    <col min="4865" max="4865" width="22.42578125" style="122" bestFit="1" customWidth="1"/>
    <col min="4866" max="4867" width="16.85546875" style="122" bestFit="1" customWidth="1"/>
    <col min="4868" max="4868" width="10.85546875" style="122"/>
    <col min="4869" max="4870" width="15.85546875" style="122" bestFit="1" customWidth="1"/>
    <col min="4871" max="5103" width="10.85546875" style="122"/>
    <col min="5104" max="5113" width="10.85546875" style="122" customWidth="1"/>
    <col min="5114" max="5115" width="10.85546875" style="122"/>
    <col min="5116" max="5117" width="10.85546875" style="122" customWidth="1"/>
    <col min="5118" max="5118" width="13.28515625" style="122" bestFit="1" customWidth="1"/>
    <col min="5119" max="5119" width="10.85546875" style="122" customWidth="1"/>
    <col min="5120" max="5120" width="13.28515625" style="122" bestFit="1" customWidth="1"/>
    <col min="5121" max="5121" width="22.42578125" style="122" bestFit="1" customWidth="1"/>
    <col min="5122" max="5123" width="16.85546875" style="122" bestFit="1" customWidth="1"/>
    <col min="5124" max="5124" width="10.85546875" style="122"/>
    <col min="5125" max="5126" width="15.85546875" style="122" bestFit="1" customWidth="1"/>
    <col min="5127" max="5359" width="10.85546875" style="122"/>
    <col min="5360" max="5369" width="10.85546875" style="122" customWidth="1"/>
    <col min="5370" max="5371" width="10.85546875" style="122"/>
    <col min="5372" max="5373" width="10.85546875" style="122" customWidth="1"/>
    <col min="5374" max="5374" width="13.28515625" style="122" bestFit="1" customWidth="1"/>
    <col min="5375" max="5375" width="10.85546875" style="122" customWidth="1"/>
    <col min="5376" max="5376" width="13.28515625" style="122" bestFit="1" customWidth="1"/>
    <col min="5377" max="5377" width="22.42578125" style="122" bestFit="1" customWidth="1"/>
    <col min="5378" max="5379" width="16.85546875" style="122" bestFit="1" customWidth="1"/>
    <col min="5380" max="5380" width="10.85546875" style="122"/>
    <col min="5381" max="5382" width="15.85546875" style="122" bestFit="1" customWidth="1"/>
    <col min="5383" max="5615" width="10.85546875" style="122"/>
    <col min="5616" max="5625" width="10.85546875" style="122" customWidth="1"/>
    <col min="5626" max="5627" width="10.85546875" style="122"/>
    <col min="5628" max="5629" width="10.85546875" style="122" customWidth="1"/>
    <col min="5630" max="5630" width="13.28515625" style="122" bestFit="1" customWidth="1"/>
    <col min="5631" max="5631" width="10.85546875" style="122" customWidth="1"/>
    <col min="5632" max="5632" width="13.28515625" style="122" bestFit="1" customWidth="1"/>
    <col min="5633" max="5633" width="22.42578125" style="122" bestFit="1" customWidth="1"/>
    <col min="5634" max="5635" width="16.85546875" style="122" bestFit="1" customWidth="1"/>
    <col min="5636" max="5636" width="10.85546875" style="122"/>
    <col min="5637" max="5638" width="15.85546875" style="122" bestFit="1" customWidth="1"/>
    <col min="5639" max="5871" width="10.85546875" style="122"/>
    <col min="5872" max="5881" width="10.85546875" style="122" customWidth="1"/>
    <col min="5882" max="5883" width="10.85546875" style="122"/>
    <col min="5884" max="5885" width="10.85546875" style="122" customWidth="1"/>
    <col min="5886" max="5886" width="13.28515625" style="122" bestFit="1" customWidth="1"/>
    <col min="5887" max="5887" width="10.85546875" style="122" customWidth="1"/>
    <col min="5888" max="5888" width="13.28515625" style="122" bestFit="1" customWidth="1"/>
    <col min="5889" max="5889" width="22.42578125" style="122" bestFit="1" customWidth="1"/>
    <col min="5890" max="5891" width="16.85546875" style="122" bestFit="1" customWidth="1"/>
    <col min="5892" max="5892" width="10.85546875" style="122"/>
    <col min="5893" max="5894" width="15.85546875" style="122" bestFit="1" customWidth="1"/>
    <col min="5895" max="6127" width="10.85546875" style="122"/>
    <col min="6128" max="6137" width="10.85546875" style="122" customWidth="1"/>
    <col min="6138" max="6139" width="10.85546875" style="122"/>
    <col min="6140" max="6141" width="10.85546875" style="122" customWidth="1"/>
    <col min="6142" max="6142" width="13.28515625" style="122" bestFit="1" customWidth="1"/>
    <col min="6143" max="6143" width="10.85546875" style="122" customWidth="1"/>
    <col min="6144" max="6144" width="13.28515625" style="122" bestFit="1" customWidth="1"/>
    <col min="6145" max="6145" width="22.42578125" style="122" bestFit="1" customWidth="1"/>
    <col min="6146" max="6147" width="16.85546875" style="122" bestFit="1" customWidth="1"/>
    <col min="6148" max="6148" width="10.85546875" style="122"/>
    <col min="6149" max="6150" width="15.85546875" style="122" bestFit="1" customWidth="1"/>
    <col min="6151" max="6383" width="10.85546875" style="122"/>
    <col min="6384" max="6393" width="10.85546875" style="122" customWidth="1"/>
    <col min="6394" max="6395" width="10.85546875" style="122"/>
    <col min="6396" max="6397" width="10.85546875" style="122" customWidth="1"/>
    <col min="6398" max="6398" width="13.28515625" style="122" bestFit="1" customWidth="1"/>
    <col min="6399" max="6399" width="10.85546875" style="122" customWidth="1"/>
    <col min="6400" max="6400" width="13.28515625" style="122" bestFit="1" customWidth="1"/>
    <col min="6401" max="6401" width="22.42578125" style="122" bestFit="1" customWidth="1"/>
    <col min="6402" max="6403" width="16.85546875" style="122" bestFit="1" customWidth="1"/>
    <col min="6404" max="6404" width="10.85546875" style="122"/>
    <col min="6405" max="6406" width="15.85546875" style="122" bestFit="1" customWidth="1"/>
    <col min="6407" max="6639" width="10.85546875" style="122"/>
    <col min="6640" max="6649" width="10.85546875" style="122" customWidth="1"/>
    <col min="6650" max="6651" width="10.85546875" style="122"/>
    <col min="6652" max="6653" width="10.85546875" style="122" customWidth="1"/>
    <col min="6654" max="6654" width="13.28515625" style="122" bestFit="1" customWidth="1"/>
    <col min="6655" max="6655" width="10.85546875" style="122" customWidth="1"/>
    <col min="6656" max="6656" width="13.28515625" style="122" bestFit="1" customWidth="1"/>
    <col min="6657" max="6657" width="22.42578125" style="122" bestFit="1" customWidth="1"/>
    <col min="6658" max="6659" width="16.85546875" style="122" bestFit="1" customWidth="1"/>
    <col min="6660" max="6660" width="10.85546875" style="122"/>
    <col min="6661" max="6662" width="15.85546875" style="122" bestFit="1" customWidth="1"/>
    <col min="6663" max="6895" width="10.85546875" style="122"/>
    <col min="6896" max="6905" width="10.85546875" style="122" customWidth="1"/>
    <col min="6906" max="6907" width="10.85546875" style="122"/>
    <col min="6908" max="6909" width="10.85546875" style="122" customWidth="1"/>
    <col min="6910" max="6910" width="13.28515625" style="122" bestFit="1" customWidth="1"/>
    <col min="6911" max="6911" width="10.85546875" style="122" customWidth="1"/>
    <col min="6912" max="6912" width="13.28515625" style="122" bestFit="1" customWidth="1"/>
    <col min="6913" max="6913" width="22.42578125" style="122" bestFit="1" customWidth="1"/>
    <col min="6914" max="6915" width="16.85546875" style="122" bestFit="1" customWidth="1"/>
    <col min="6916" max="6916" width="10.85546875" style="122"/>
    <col min="6917" max="6918" width="15.85546875" style="122" bestFit="1" customWidth="1"/>
    <col min="6919" max="7151" width="10.85546875" style="122"/>
    <col min="7152" max="7161" width="10.85546875" style="122" customWidth="1"/>
    <col min="7162" max="7163" width="10.85546875" style="122"/>
    <col min="7164" max="7165" width="10.85546875" style="122" customWidth="1"/>
    <col min="7166" max="7166" width="13.28515625" style="122" bestFit="1" customWidth="1"/>
    <col min="7167" max="7167" width="10.85546875" style="122" customWidth="1"/>
    <col min="7168" max="7168" width="13.28515625" style="122" bestFit="1" customWidth="1"/>
    <col min="7169" max="7169" width="22.42578125" style="122" bestFit="1" customWidth="1"/>
    <col min="7170" max="7171" width="16.85546875" style="122" bestFit="1" customWidth="1"/>
    <col min="7172" max="7172" width="10.85546875" style="122"/>
    <col min="7173" max="7174" width="15.85546875" style="122" bestFit="1" customWidth="1"/>
    <col min="7175" max="7407" width="10.85546875" style="122"/>
    <col min="7408" max="7417" width="10.85546875" style="122" customWidth="1"/>
    <col min="7418" max="7419" width="10.85546875" style="122"/>
    <col min="7420" max="7421" width="10.85546875" style="122" customWidth="1"/>
    <col min="7422" max="7422" width="13.28515625" style="122" bestFit="1" customWidth="1"/>
    <col min="7423" max="7423" width="10.85546875" style="122" customWidth="1"/>
    <col min="7424" max="7424" width="13.28515625" style="122" bestFit="1" customWidth="1"/>
    <col min="7425" max="7425" width="22.42578125" style="122" bestFit="1" customWidth="1"/>
    <col min="7426" max="7427" width="16.85546875" style="122" bestFit="1" customWidth="1"/>
    <col min="7428" max="7428" width="10.85546875" style="122"/>
    <col min="7429" max="7430" width="15.85546875" style="122" bestFit="1" customWidth="1"/>
    <col min="7431" max="7663" width="10.85546875" style="122"/>
    <col min="7664" max="7673" width="10.85546875" style="122" customWidth="1"/>
    <col min="7674" max="7675" width="10.85546875" style="122"/>
    <col min="7676" max="7677" width="10.85546875" style="122" customWidth="1"/>
    <col min="7678" max="7678" width="13.28515625" style="122" bestFit="1" customWidth="1"/>
    <col min="7679" max="7679" width="10.85546875" style="122" customWidth="1"/>
    <col min="7680" max="7680" width="13.28515625" style="122" bestFit="1" customWidth="1"/>
    <col min="7681" max="7681" width="22.42578125" style="122" bestFit="1" customWidth="1"/>
    <col min="7682" max="7683" width="16.85546875" style="122" bestFit="1" customWidth="1"/>
    <col min="7684" max="7684" width="10.85546875" style="122"/>
    <col min="7685" max="7686" width="15.85546875" style="122" bestFit="1" customWidth="1"/>
    <col min="7687" max="7919" width="10.85546875" style="122"/>
    <col min="7920" max="7929" width="10.85546875" style="122" customWidth="1"/>
    <col min="7930" max="7931" width="10.85546875" style="122"/>
    <col min="7932" max="7933" width="10.85546875" style="122" customWidth="1"/>
    <col min="7934" max="7934" width="13.28515625" style="122" bestFit="1" customWidth="1"/>
    <col min="7935" max="7935" width="10.85546875" style="122" customWidth="1"/>
    <col min="7936" max="7936" width="13.28515625" style="122" bestFit="1" customWidth="1"/>
    <col min="7937" max="7937" width="22.42578125" style="122" bestFit="1" customWidth="1"/>
    <col min="7938" max="7939" width="16.85546875" style="122" bestFit="1" customWidth="1"/>
    <col min="7940" max="7940" width="10.85546875" style="122"/>
    <col min="7941" max="7942" width="15.85546875" style="122" bestFit="1" customWidth="1"/>
    <col min="7943" max="8175" width="10.85546875" style="122"/>
    <col min="8176" max="8185" width="10.85546875" style="122" customWidth="1"/>
    <col min="8186" max="8187" width="10.85546875" style="122"/>
    <col min="8188" max="8189" width="10.85546875" style="122" customWidth="1"/>
    <col min="8190" max="8190" width="13.28515625" style="122" bestFit="1" customWidth="1"/>
    <col min="8191" max="8191" width="10.85546875" style="122" customWidth="1"/>
    <col min="8192" max="8192" width="13.28515625" style="122" bestFit="1" customWidth="1"/>
    <col min="8193" max="8193" width="22.42578125" style="122" bestFit="1" customWidth="1"/>
    <col min="8194" max="8195" width="16.85546875" style="122" bestFit="1" customWidth="1"/>
    <col min="8196" max="8196" width="10.85546875" style="122"/>
    <col min="8197" max="8198" width="15.85546875" style="122" bestFit="1" customWidth="1"/>
    <col min="8199" max="8431" width="10.85546875" style="122"/>
    <col min="8432" max="8441" width="10.85546875" style="122" customWidth="1"/>
    <col min="8442" max="8443" width="10.85546875" style="122"/>
    <col min="8444" max="8445" width="10.85546875" style="122" customWidth="1"/>
    <col min="8446" max="8446" width="13.28515625" style="122" bestFit="1" customWidth="1"/>
    <col min="8447" max="8447" width="10.85546875" style="122" customWidth="1"/>
    <col min="8448" max="8448" width="13.28515625" style="122" bestFit="1" customWidth="1"/>
    <col min="8449" max="8449" width="22.42578125" style="122" bestFit="1" customWidth="1"/>
    <col min="8450" max="8451" width="16.85546875" style="122" bestFit="1" customWidth="1"/>
    <col min="8452" max="8452" width="10.85546875" style="122"/>
    <col min="8453" max="8454" width="15.85546875" style="122" bestFit="1" customWidth="1"/>
    <col min="8455" max="8687" width="10.85546875" style="122"/>
    <col min="8688" max="8697" width="10.85546875" style="122" customWidth="1"/>
    <col min="8698" max="8699" width="10.85546875" style="122"/>
    <col min="8700" max="8701" width="10.85546875" style="122" customWidth="1"/>
    <col min="8702" max="8702" width="13.28515625" style="122" bestFit="1" customWidth="1"/>
    <col min="8703" max="8703" width="10.85546875" style="122" customWidth="1"/>
    <col min="8704" max="8704" width="13.28515625" style="122" bestFit="1" customWidth="1"/>
    <col min="8705" max="8705" width="22.42578125" style="122" bestFit="1" customWidth="1"/>
    <col min="8706" max="8707" width="16.85546875" style="122" bestFit="1" customWidth="1"/>
    <col min="8708" max="8708" width="10.85546875" style="122"/>
    <col min="8709" max="8710" width="15.85546875" style="122" bestFit="1" customWidth="1"/>
    <col min="8711" max="8943" width="10.85546875" style="122"/>
    <col min="8944" max="8953" width="10.85546875" style="122" customWidth="1"/>
    <col min="8954" max="8955" width="10.85546875" style="122"/>
    <col min="8956" max="8957" width="10.85546875" style="122" customWidth="1"/>
    <col min="8958" max="8958" width="13.28515625" style="122" bestFit="1" customWidth="1"/>
    <col min="8959" max="8959" width="10.85546875" style="122" customWidth="1"/>
    <col min="8960" max="8960" width="13.28515625" style="122" bestFit="1" customWidth="1"/>
    <col min="8961" max="8961" width="22.42578125" style="122" bestFit="1" customWidth="1"/>
    <col min="8962" max="8963" width="16.85546875" style="122" bestFit="1" customWidth="1"/>
    <col min="8964" max="8964" width="10.85546875" style="122"/>
    <col min="8965" max="8966" width="15.85546875" style="122" bestFit="1" customWidth="1"/>
    <col min="8967" max="9199" width="10.85546875" style="122"/>
    <col min="9200" max="9209" width="10.85546875" style="122" customWidth="1"/>
    <col min="9210" max="9211" width="10.85546875" style="122"/>
    <col min="9212" max="9213" width="10.85546875" style="122" customWidth="1"/>
    <col min="9214" max="9214" width="13.28515625" style="122" bestFit="1" customWidth="1"/>
    <col min="9215" max="9215" width="10.85546875" style="122" customWidth="1"/>
    <col min="9216" max="9216" width="13.28515625" style="122" bestFit="1" customWidth="1"/>
    <col min="9217" max="9217" width="22.42578125" style="122" bestFit="1" customWidth="1"/>
    <col min="9218" max="9219" width="16.85546875" style="122" bestFit="1" customWidth="1"/>
    <col min="9220" max="9220" width="10.85546875" style="122"/>
    <col min="9221" max="9222" width="15.85546875" style="122" bestFit="1" customWidth="1"/>
    <col min="9223" max="9455" width="10.85546875" style="122"/>
    <col min="9456" max="9465" width="10.85546875" style="122" customWidth="1"/>
    <col min="9466" max="9467" width="10.85546875" style="122"/>
    <col min="9468" max="9469" width="10.85546875" style="122" customWidth="1"/>
    <col min="9470" max="9470" width="13.28515625" style="122" bestFit="1" customWidth="1"/>
    <col min="9471" max="9471" width="10.85546875" style="122" customWidth="1"/>
    <col min="9472" max="9472" width="13.28515625" style="122" bestFit="1" customWidth="1"/>
    <col min="9473" max="9473" width="22.42578125" style="122" bestFit="1" customWidth="1"/>
    <col min="9474" max="9475" width="16.85546875" style="122" bestFit="1" customWidth="1"/>
    <col min="9476" max="9476" width="10.85546875" style="122"/>
    <col min="9477" max="9478" width="15.85546875" style="122" bestFit="1" customWidth="1"/>
    <col min="9479" max="9711" width="10.85546875" style="122"/>
    <col min="9712" max="9721" width="10.85546875" style="122" customWidth="1"/>
    <col min="9722" max="9723" width="10.85546875" style="122"/>
    <col min="9724" max="9725" width="10.85546875" style="122" customWidth="1"/>
    <col min="9726" max="9726" width="13.28515625" style="122" bestFit="1" customWidth="1"/>
    <col min="9727" max="9727" width="10.85546875" style="122" customWidth="1"/>
    <col min="9728" max="9728" width="13.28515625" style="122" bestFit="1" customWidth="1"/>
    <col min="9729" max="9729" width="22.42578125" style="122" bestFit="1" customWidth="1"/>
    <col min="9730" max="9731" width="16.85546875" style="122" bestFit="1" customWidth="1"/>
    <col min="9732" max="9732" width="10.85546875" style="122"/>
    <col min="9733" max="9734" width="15.85546875" style="122" bestFit="1" customWidth="1"/>
    <col min="9735" max="9967" width="10.85546875" style="122"/>
    <col min="9968" max="9977" width="10.85546875" style="122" customWidth="1"/>
    <col min="9978" max="9979" width="10.85546875" style="122"/>
    <col min="9980" max="9981" width="10.85546875" style="122" customWidth="1"/>
    <col min="9982" max="9982" width="13.28515625" style="122" bestFit="1" customWidth="1"/>
    <col min="9983" max="9983" width="10.85546875" style="122" customWidth="1"/>
    <col min="9984" max="9984" width="13.28515625" style="122" bestFit="1" customWidth="1"/>
    <col min="9985" max="9985" width="22.42578125" style="122" bestFit="1" customWidth="1"/>
    <col min="9986" max="9987" width="16.85546875" style="122" bestFit="1" customWidth="1"/>
    <col min="9988" max="9988" width="10.85546875" style="122"/>
    <col min="9989" max="9990" width="15.85546875" style="122" bestFit="1" customWidth="1"/>
    <col min="9991" max="10223" width="10.85546875" style="122"/>
    <col min="10224" max="10233" width="10.85546875" style="122" customWidth="1"/>
    <col min="10234" max="10235" width="10.85546875" style="122"/>
    <col min="10236" max="10237" width="10.85546875" style="122" customWidth="1"/>
    <col min="10238" max="10238" width="13.28515625" style="122" bestFit="1" customWidth="1"/>
    <col min="10239" max="10239" width="10.85546875" style="122" customWidth="1"/>
    <col min="10240" max="10240" width="13.28515625" style="122" bestFit="1" customWidth="1"/>
    <col min="10241" max="10241" width="22.42578125" style="122" bestFit="1" customWidth="1"/>
    <col min="10242" max="10243" width="16.85546875" style="122" bestFit="1" customWidth="1"/>
    <col min="10244" max="10244" width="10.85546875" style="122"/>
    <col min="10245" max="10246" width="15.85546875" style="122" bestFit="1" customWidth="1"/>
    <col min="10247" max="10479" width="10.85546875" style="122"/>
    <col min="10480" max="10489" width="10.85546875" style="122" customWidth="1"/>
    <col min="10490" max="10491" width="10.85546875" style="122"/>
    <col min="10492" max="10493" width="10.85546875" style="122" customWidth="1"/>
    <col min="10494" max="10494" width="13.28515625" style="122" bestFit="1" customWidth="1"/>
    <col min="10495" max="10495" width="10.85546875" style="122" customWidth="1"/>
    <col min="10496" max="10496" width="13.28515625" style="122" bestFit="1" customWidth="1"/>
    <col min="10497" max="10497" width="22.42578125" style="122" bestFit="1" customWidth="1"/>
    <col min="10498" max="10499" width="16.85546875" style="122" bestFit="1" customWidth="1"/>
    <col min="10500" max="10500" width="10.85546875" style="122"/>
    <col min="10501" max="10502" width="15.85546875" style="122" bestFit="1" customWidth="1"/>
    <col min="10503" max="10735" width="10.85546875" style="122"/>
    <col min="10736" max="10745" width="10.85546875" style="122" customWidth="1"/>
    <col min="10746" max="10747" width="10.85546875" style="122"/>
    <col min="10748" max="10749" width="10.85546875" style="122" customWidth="1"/>
    <col min="10750" max="10750" width="13.28515625" style="122" bestFit="1" customWidth="1"/>
    <col min="10751" max="10751" width="10.85546875" style="122" customWidth="1"/>
    <col min="10752" max="10752" width="13.28515625" style="122" bestFit="1" customWidth="1"/>
    <col min="10753" max="10753" width="22.42578125" style="122" bestFit="1" customWidth="1"/>
    <col min="10754" max="10755" width="16.85546875" style="122" bestFit="1" customWidth="1"/>
    <col min="10756" max="10756" width="10.85546875" style="122"/>
    <col min="10757" max="10758" width="15.85546875" style="122" bestFit="1" customWidth="1"/>
    <col min="10759" max="10991" width="10.85546875" style="122"/>
    <col min="10992" max="11001" width="10.85546875" style="122" customWidth="1"/>
    <col min="11002" max="11003" width="10.85546875" style="122"/>
    <col min="11004" max="11005" width="10.85546875" style="122" customWidth="1"/>
    <col min="11006" max="11006" width="13.28515625" style="122" bestFit="1" customWidth="1"/>
    <col min="11007" max="11007" width="10.85546875" style="122" customWidth="1"/>
    <col min="11008" max="11008" width="13.28515625" style="122" bestFit="1" customWidth="1"/>
    <col min="11009" max="11009" width="22.42578125" style="122" bestFit="1" customWidth="1"/>
    <col min="11010" max="11011" width="16.85546875" style="122" bestFit="1" customWidth="1"/>
    <col min="11012" max="11012" width="10.85546875" style="122"/>
    <col min="11013" max="11014" width="15.85546875" style="122" bestFit="1" customWidth="1"/>
    <col min="11015" max="11247" width="10.85546875" style="122"/>
    <col min="11248" max="11257" width="10.85546875" style="122" customWidth="1"/>
    <col min="11258" max="11259" width="10.85546875" style="122"/>
    <col min="11260" max="11261" width="10.85546875" style="122" customWidth="1"/>
    <col min="11262" max="11262" width="13.28515625" style="122" bestFit="1" customWidth="1"/>
    <col min="11263" max="11263" width="10.85546875" style="122" customWidth="1"/>
    <col min="11264" max="11264" width="13.28515625" style="122" bestFit="1" customWidth="1"/>
    <col min="11265" max="11265" width="22.42578125" style="122" bestFit="1" customWidth="1"/>
    <col min="11266" max="11267" width="16.85546875" style="122" bestFit="1" customWidth="1"/>
    <col min="11268" max="11268" width="10.85546875" style="122"/>
    <col min="11269" max="11270" width="15.85546875" style="122" bestFit="1" customWidth="1"/>
    <col min="11271" max="11503" width="10.85546875" style="122"/>
    <col min="11504" max="11513" width="10.85546875" style="122" customWidth="1"/>
    <col min="11514" max="11515" width="10.85546875" style="122"/>
    <col min="11516" max="11517" width="10.85546875" style="122" customWidth="1"/>
    <col min="11518" max="11518" width="13.28515625" style="122" bestFit="1" customWidth="1"/>
    <col min="11519" max="11519" width="10.85546875" style="122" customWidth="1"/>
    <col min="11520" max="11520" width="13.28515625" style="122" bestFit="1" customWidth="1"/>
    <col min="11521" max="11521" width="22.42578125" style="122" bestFit="1" customWidth="1"/>
    <col min="11522" max="11523" width="16.85546875" style="122" bestFit="1" customWidth="1"/>
    <col min="11524" max="11524" width="10.85546875" style="122"/>
    <col min="11525" max="11526" width="15.85546875" style="122" bestFit="1" customWidth="1"/>
    <col min="11527" max="11759" width="10.85546875" style="122"/>
    <col min="11760" max="11769" width="10.85546875" style="122" customWidth="1"/>
    <col min="11770" max="11771" width="10.85546875" style="122"/>
    <col min="11772" max="11773" width="10.85546875" style="122" customWidth="1"/>
    <col min="11774" max="11774" width="13.28515625" style="122" bestFit="1" customWidth="1"/>
    <col min="11775" max="11775" width="10.85546875" style="122" customWidth="1"/>
    <col min="11776" max="11776" width="13.28515625" style="122" bestFit="1" customWidth="1"/>
    <col min="11777" max="11777" width="22.42578125" style="122" bestFit="1" customWidth="1"/>
    <col min="11778" max="11779" width="16.85546875" style="122" bestFit="1" customWidth="1"/>
    <col min="11780" max="11780" width="10.85546875" style="122"/>
    <col min="11781" max="11782" width="15.85546875" style="122" bestFit="1" customWidth="1"/>
    <col min="11783" max="12015" width="10.85546875" style="122"/>
    <col min="12016" max="12025" width="10.85546875" style="122" customWidth="1"/>
    <col min="12026" max="12027" width="10.85546875" style="122"/>
    <col min="12028" max="12029" width="10.85546875" style="122" customWidth="1"/>
    <col min="12030" max="12030" width="13.28515625" style="122" bestFit="1" customWidth="1"/>
    <col min="12031" max="12031" width="10.85546875" style="122" customWidth="1"/>
    <col min="12032" max="12032" width="13.28515625" style="122" bestFit="1" customWidth="1"/>
    <col min="12033" max="12033" width="22.42578125" style="122" bestFit="1" customWidth="1"/>
    <col min="12034" max="12035" width="16.85546875" style="122" bestFit="1" customWidth="1"/>
    <col min="12036" max="12036" width="10.85546875" style="122"/>
    <col min="12037" max="12038" width="15.85546875" style="122" bestFit="1" customWidth="1"/>
    <col min="12039" max="12271" width="10.85546875" style="122"/>
    <col min="12272" max="12281" width="10.85546875" style="122" customWidth="1"/>
    <col min="12282" max="12283" width="10.85546875" style="122"/>
    <col min="12284" max="12285" width="10.85546875" style="122" customWidth="1"/>
    <col min="12286" max="12286" width="13.28515625" style="122" bestFit="1" customWidth="1"/>
    <col min="12287" max="12287" width="10.85546875" style="122" customWidth="1"/>
    <col min="12288" max="12288" width="13.28515625" style="122" bestFit="1" customWidth="1"/>
    <col min="12289" max="12289" width="22.42578125" style="122" bestFit="1" customWidth="1"/>
    <col min="12290" max="12291" width="16.85546875" style="122" bestFit="1" customWidth="1"/>
    <col min="12292" max="12292" width="10.85546875" style="122"/>
    <col min="12293" max="12294" width="15.85546875" style="122" bestFit="1" customWidth="1"/>
    <col min="12295" max="12527" width="10.85546875" style="122"/>
    <col min="12528" max="12537" width="10.85546875" style="122" customWidth="1"/>
    <col min="12538" max="12539" width="10.85546875" style="122"/>
    <col min="12540" max="12541" width="10.85546875" style="122" customWidth="1"/>
    <col min="12542" max="12542" width="13.28515625" style="122" bestFit="1" customWidth="1"/>
    <col min="12543" max="12543" width="10.85546875" style="122" customWidth="1"/>
    <col min="12544" max="12544" width="13.28515625" style="122" bestFit="1" customWidth="1"/>
    <col min="12545" max="12545" width="22.42578125" style="122" bestFit="1" customWidth="1"/>
    <col min="12546" max="12547" width="16.85546875" style="122" bestFit="1" customWidth="1"/>
    <col min="12548" max="12548" width="10.85546875" style="122"/>
    <col min="12549" max="12550" width="15.85546875" style="122" bestFit="1" customWidth="1"/>
    <col min="12551" max="12783" width="10.85546875" style="122"/>
    <col min="12784" max="12793" width="10.85546875" style="122" customWidth="1"/>
    <col min="12794" max="12795" width="10.85546875" style="122"/>
    <col min="12796" max="12797" width="10.85546875" style="122" customWidth="1"/>
    <col min="12798" max="12798" width="13.28515625" style="122" bestFit="1" customWidth="1"/>
    <col min="12799" max="12799" width="10.85546875" style="122" customWidth="1"/>
    <col min="12800" max="12800" width="13.28515625" style="122" bestFit="1" customWidth="1"/>
    <col min="12801" max="12801" width="22.42578125" style="122" bestFit="1" customWidth="1"/>
    <col min="12802" max="12803" width="16.85546875" style="122" bestFit="1" customWidth="1"/>
    <col min="12804" max="12804" width="10.85546875" style="122"/>
    <col min="12805" max="12806" width="15.85546875" style="122" bestFit="1" customWidth="1"/>
    <col min="12807" max="13039" width="10.85546875" style="122"/>
    <col min="13040" max="13049" width="10.85546875" style="122" customWidth="1"/>
    <col min="13050" max="13051" width="10.85546875" style="122"/>
    <col min="13052" max="13053" width="10.85546875" style="122" customWidth="1"/>
    <col min="13054" max="13054" width="13.28515625" style="122" bestFit="1" customWidth="1"/>
    <col min="13055" max="13055" width="10.85546875" style="122" customWidth="1"/>
    <col min="13056" max="13056" width="13.28515625" style="122" bestFit="1" customWidth="1"/>
    <col min="13057" max="13057" width="22.42578125" style="122" bestFit="1" customWidth="1"/>
    <col min="13058" max="13059" width="16.85546875" style="122" bestFit="1" customWidth="1"/>
    <col min="13060" max="13060" width="10.85546875" style="122"/>
    <col min="13061" max="13062" width="15.85546875" style="122" bestFit="1" customWidth="1"/>
    <col min="13063" max="13295" width="10.85546875" style="122"/>
    <col min="13296" max="13305" width="10.85546875" style="122" customWidth="1"/>
    <col min="13306" max="13307" width="10.85546875" style="122"/>
    <col min="13308" max="13309" width="10.85546875" style="122" customWidth="1"/>
    <col min="13310" max="13310" width="13.28515625" style="122" bestFit="1" customWidth="1"/>
    <col min="13311" max="13311" width="10.85546875" style="122" customWidth="1"/>
    <col min="13312" max="13312" width="13.28515625" style="122" bestFit="1" customWidth="1"/>
    <col min="13313" max="13313" width="22.42578125" style="122" bestFit="1" customWidth="1"/>
    <col min="13314" max="13315" width="16.85546875" style="122" bestFit="1" customWidth="1"/>
    <col min="13316" max="13316" width="10.85546875" style="122"/>
    <col min="13317" max="13318" width="15.85546875" style="122" bestFit="1" customWidth="1"/>
    <col min="13319" max="13551" width="10.85546875" style="122"/>
    <col min="13552" max="13561" width="10.85546875" style="122" customWidth="1"/>
    <col min="13562" max="13563" width="10.85546875" style="122"/>
    <col min="13564" max="13565" width="10.85546875" style="122" customWidth="1"/>
    <col min="13566" max="13566" width="13.28515625" style="122" bestFit="1" customWidth="1"/>
    <col min="13567" max="13567" width="10.85546875" style="122" customWidth="1"/>
    <col min="13568" max="13568" width="13.28515625" style="122" bestFit="1" customWidth="1"/>
    <col min="13569" max="13569" width="22.42578125" style="122" bestFit="1" customWidth="1"/>
    <col min="13570" max="13571" width="16.85546875" style="122" bestFit="1" customWidth="1"/>
    <col min="13572" max="13572" width="10.85546875" style="122"/>
    <col min="13573" max="13574" width="15.85546875" style="122" bestFit="1" customWidth="1"/>
    <col min="13575" max="13807" width="10.85546875" style="122"/>
    <col min="13808" max="13817" width="10.85546875" style="122" customWidth="1"/>
    <col min="13818" max="13819" width="10.85546875" style="122"/>
    <col min="13820" max="13821" width="10.85546875" style="122" customWidth="1"/>
    <col min="13822" max="13822" width="13.28515625" style="122" bestFit="1" customWidth="1"/>
    <col min="13823" max="13823" width="10.85546875" style="122" customWidth="1"/>
    <col min="13824" max="13824" width="13.28515625" style="122" bestFit="1" customWidth="1"/>
    <col min="13825" max="13825" width="22.42578125" style="122" bestFit="1" customWidth="1"/>
    <col min="13826" max="13827" width="16.85546875" style="122" bestFit="1" customWidth="1"/>
    <col min="13828" max="13828" width="10.85546875" style="122"/>
    <col min="13829" max="13830" width="15.85546875" style="122" bestFit="1" customWidth="1"/>
    <col min="13831" max="14063" width="10.85546875" style="122"/>
    <col min="14064" max="14073" width="10.85546875" style="122" customWidth="1"/>
    <col min="14074" max="14075" width="10.85546875" style="122"/>
    <col min="14076" max="14077" width="10.85546875" style="122" customWidth="1"/>
    <col min="14078" max="14078" width="13.28515625" style="122" bestFit="1" customWidth="1"/>
    <col min="14079" max="14079" width="10.85546875" style="122" customWidth="1"/>
    <col min="14080" max="14080" width="13.28515625" style="122" bestFit="1" customWidth="1"/>
    <col min="14081" max="14081" width="22.42578125" style="122" bestFit="1" customWidth="1"/>
    <col min="14082" max="14083" width="16.85546875" style="122" bestFit="1" customWidth="1"/>
    <col min="14084" max="14084" width="10.85546875" style="122"/>
    <col min="14085" max="14086" width="15.85546875" style="122" bestFit="1" customWidth="1"/>
    <col min="14087" max="14319" width="10.85546875" style="122"/>
    <col min="14320" max="14329" width="10.85546875" style="122" customWidth="1"/>
    <col min="14330" max="14331" width="10.85546875" style="122"/>
    <col min="14332" max="14333" width="10.85546875" style="122" customWidth="1"/>
    <col min="14334" max="14334" width="13.28515625" style="122" bestFit="1" customWidth="1"/>
    <col min="14335" max="14335" width="10.85546875" style="122" customWidth="1"/>
    <col min="14336" max="14336" width="13.28515625" style="122" bestFit="1" customWidth="1"/>
    <col min="14337" max="14337" width="22.42578125" style="122" bestFit="1" customWidth="1"/>
    <col min="14338" max="14339" width="16.85546875" style="122" bestFit="1" customWidth="1"/>
    <col min="14340" max="14340" width="10.85546875" style="122"/>
    <col min="14341" max="14342" width="15.85546875" style="122" bestFit="1" customWidth="1"/>
    <col min="14343" max="14575" width="10.85546875" style="122"/>
    <col min="14576" max="14585" width="10.85546875" style="122" customWidth="1"/>
    <col min="14586" max="14587" width="10.85546875" style="122"/>
    <col min="14588" max="14589" width="10.85546875" style="122" customWidth="1"/>
    <col min="14590" max="14590" width="13.28515625" style="122" bestFit="1" customWidth="1"/>
    <col min="14591" max="14591" width="10.85546875" style="122" customWidth="1"/>
    <col min="14592" max="14592" width="13.28515625" style="122" bestFit="1" customWidth="1"/>
    <col min="14593" max="14593" width="22.42578125" style="122" bestFit="1" customWidth="1"/>
    <col min="14594" max="14595" width="16.85546875" style="122" bestFit="1" customWidth="1"/>
    <col min="14596" max="14596" width="10.85546875" style="122"/>
    <col min="14597" max="14598" width="15.85546875" style="122" bestFit="1" customWidth="1"/>
    <col min="14599" max="14831" width="10.85546875" style="122"/>
    <col min="14832" max="14841" width="10.85546875" style="122" customWidth="1"/>
    <col min="14842" max="14843" width="10.85546875" style="122"/>
    <col min="14844" max="14845" width="10.85546875" style="122" customWidth="1"/>
    <col min="14846" max="14846" width="13.28515625" style="122" bestFit="1" customWidth="1"/>
    <col min="14847" max="14847" width="10.85546875" style="122" customWidth="1"/>
    <col min="14848" max="14848" width="13.28515625" style="122" bestFit="1" customWidth="1"/>
    <col min="14849" max="14849" width="22.42578125" style="122" bestFit="1" customWidth="1"/>
    <col min="14850" max="14851" width="16.85546875" style="122" bestFit="1" customWidth="1"/>
    <col min="14852" max="14852" width="10.85546875" style="122"/>
    <col min="14853" max="14854" width="15.85546875" style="122" bestFit="1" customWidth="1"/>
    <col min="14855" max="15087" width="10.85546875" style="122"/>
    <col min="15088" max="15097" width="10.85546875" style="122" customWidth="1"/>
    <col min="15098" max="15099" width="10.85546875" style="122"/>
    <col min="15100" max="15101" width="10.85546875" style="122" customWidth="1"/>
    <col min="15102" max="15102" width="13.28515625" style="122" bestFit="1" customWidth="1"/>
    <col min="15103" max="15103" width="10.85546875" style="122" customWidth="1"/>
    <col min="15104" max="15104" width="13.28515625" style="122" bestFit="1" customWidth="1"/>
    <col min="15105" max="15105" width="22.42578125" style="122" bestFit="1" customWidth="1"/>
    <col min="15106" max="15107" width="16.85546875" style="122" bestFit="1" customWidth="1"/>
    <col min="15108" max="15108" width="10.85546875" style="122"/>
    <col min="15109" max="15110" width="15.85546875" style="122" bestFit="1" customWidth="1"/>
    <col min="15111" max="15343" width="10.85546875" style="122"/>
    <col min="15344" max="15353" width="10.85546875" style="122" customWidth="1"/>
    <col min="15354" max="15355" width="10.85546875" style="122"/>
    <col min="15356" max="15357" width="10.85546875" style="122" customWidth="1"/>
    <col min="15358" max="15358" width="13.28515625" style="122" bestFit="1" customWidth="1"/>
    <col min="15359" max="15359" width="10.85546875" style="122" customWidth="1"/>
    <col min="15360" max="15360" width="13.28515625" style="122" bestFit="1" customWidth="1"/>
    <col min="15361" max="15361" width="22.42578125" style="122" bestFit="1" customWidth="1"/>
    <col min="15362" max="15363" width="16.85546875" style="122" bestFit="1" customWidth="1"/>
    <col min="15364" max="15364" width="10.85546875" style="122"/>
    <col min="15365" max="15366" width="15.85546875" style="122" bestFit="1" customWidth="1"/>
    <col min="15367" max="15599" width="10.85546875" style="122"/>
    <col min="15600" max="15609" width="10.85546875" style="122" customWidth="1"/>
    <col min="15610" max="15611" width="10.85546875" style="122"/>
    <col min="15612" max="15613" width="10.85546875" style="122" customWidth="1"/>
    <col min="15614" max="15614" width="13.28515625" style="122" bestFit="1" customWidth="1"/>
    <col min="15615" max="15615" width="10.85546875" style="122" customWidth="1"/>
    <col min="15616" max="15616" width="13.28515625" style="122" bestFit="1" customWidth="1"/>
    <col min="15617" max="15617" width="22.42578125" style="122" bestFit="1" customWidth="1"/>
    <col min="15618" max="15619" width="16.85546875" style="122" bestFit="1" customWidth="1"/>
    <col min="15620" max="15620" width="10.85546875" style="122"/>
    <col min="15621" max="15622" width="15.85546875" style="122" bestFit="1" customWidth="1"/>
    <col min="15623" max="15855" width="10.85546875" style="122"/>
    <col min="15856" max="15865" width="10.85546875" style="122" customWidth="1"/>
    <col min="15866" max="15867" width="10.85546875" style="122"/>
    <col min="15868" max="15869" width="10.85546875" style="122" customWidth="1"/>
    <col min="15870" max="15870" width="13.28515625" style="122" bestFit="1" customWidth="1"/>
    <col min="15871" max="15871" width="10.85546875" style="122" customWidth="1"/>
    <col min="15872" max="15872" width="13.28515625" style="122" bestFit="1" customWidth="1"/>
    <col min="15873" max="15873" width="22.42578125" style="122" bestFit="1" customWidth="1"/>
    <col min="15874" max="15875" width="16.85546875" style="122" bestFit="1" customWidth="1"/>
    <col min="15876" max="15876" width="10.85546875" style="122"/>
    <col min="15877" max="15878" width="15.85546875" style="122" bestFit="1" customWidth="1"/>
    <col min="15879" max="16111" width="10.85546875" style="122"/>
    <col min="16112" max="16121" width="10.85546875" style="122" customWidth="1"/>
    <col min="16122" max="16123" width="10.85546875" style="122"/>
    <col min="16124" max="16125" width="10.85546875" style="122" customWidth="1"/>
    <col min="16126" max="16126" width="13.28515625" style="122" bestFit="1" customWidth="1"/>
    <col min="16127" max="16127" width="10.85546875" style="122" customWidth="1"/>
    <col min="16128" max="16128" width="13.28515625" style="122" bestFit="1" customWidth="1"/>
    <col min="16129" max="16129" width="22.42578125" style="122" bestFit="1" customWidth="1"/>
    <col min="16130" max="16131" width="16.85546875" style="122" bestFit="1" customWidth="1"/>
    <col min="16132" max="16132" width="10.85546875" style="122"/>
    <col min="16133" max="16134" width="15.85546875" style="122" bestFit="1" customWidth="1"/>
    <col min="16135" max="16384" width="10.85546875" style="122"/>
  </cols>
  <sheetData>
    <row r="1" spans="1:11" x14ac:dyDescent="0.2">
      <c r="B1" s="190"/>
      <c r="C1" s="122" t="s">
        <v>289</v>
      </c>
      <c r="H1" s="122" t="s">
        <v>282</v>
      </c>
    </row>
    <row r="2" spans="1:11" ht="13.5" thickBot="1" x14ac:dyDescent="0.25">
      <c r="B2" s="192"/>
      <c r="D2" s="213"/>
    </row>
    <row r="3" spans="1:11" ht="13.5" thickBot="1" x14ac:dyDescent="0.25">
      <c r="A3" s="190"/>
      <c r="B3" s="192"/>
      <c r="C3" s="222" t="s">
        <v>191</v>
      </c>
      <c r="D3" s="191">
        <v>2014</v>
      </c>
      <c r="E3" s="191">
        <v>2015</v>
      </c>
      <c r="F3" s="122" t="s">
        <v>524</v>
      </c>
      <c r="G3" s="193"/>
      <c r="I3" s="122" t="s">
        <v>243</v>
      </c>
      <c r="J3" s="122">
        <v>2015</v>
      </c>
      <c r="K3" s="355"/>
    </row>
    <row r="4" spans="1:11" x14ac:dyDescent="0.2">
      <c r="C4" s="538" t="s">
        <v>214</v>
      </c>
      <c r="D4" s="539">
        <v>83899.98</v>
      </c>
      <c r="E4" s="539">
        <v>84519.28</v>
      </c>
      <c r="F4" s="122">
        <f t="shared" ref="F4:F32" si="0">((E4-D4)/D4)*100</f>
        <v>0.73814081958065181</v>
      </c>
      <c r="G4" s="193"/>
      <c r="H4" s="193"/>
      <c r="I4" s="538" t="s">
        <v>178</v>
      </c>
      <c r="J4" s="539">
        <v>2448.37</v>
      </c>
    </row>
    <row r="5" spans="1:11" x14ac:dyDescent="0.2">
      <c r="A5" s="190"/>
      <c r="B5" s="192"/>
      <c r="C5" s="538" t="s">
        <v>200</v>
      </c>
      <c r="D5" s="539">
        <v>44103.57</v>
      </c>
      <c r="E5" s="539">
        <v>44433.52</v>
      </c>
      <c r="F5" s="122">
        <f t="shared" si="0"/>
        <v>0.74812537851243577</v>
      </c>
      <c r="G5" s="193"/>
      <c r="H5" s="193"/>
      <c r="I5" s="538" t="s">
        <v>158</v>
      </c>
      <c r="J5" s="539">
        <v>2598.2600000000002</v>
      </c>
    </row>
    <row r="6" spans="1:11" x14ac:dyDescent="0.2">
      <c r="C6" s="538" t="s">
        <v>203</v>
      </c>
      <c r="D6" s="539">
        <v>45557.89</v>
      </c>
      <c r="E6" s="539">
        <v>45931.26</v>
      </c>
      <c r="F6" s="122">
        <f t="shared" si="0"/>
        <v>0.81955068595144021</v>
      </c>
      <c r="G6" s="193"/>
      <c r="H6" s="193"/>
      <c r="I6" s="538" t="s">
        <v>169</v>
      </c>
      <c r="J6" s="539">
        <v>2802.78</v>
      </c>
    </row>
    <row r="7" spans="1:11" x14ac:dyDescent="0.2">
      <c r="A7" s="190"/>
      <c r="B7" s="192"/>
      <c r="C7" s="538" t="s">
        <v>210</v>
      </c>
      <c r="D7" s="539">
        <v>39493.94</v>
      </c>
      <c r="E7" s="539">
        <v>39882.28</v>
      </c>
      <c r="F7" s="122">
        <f t="shared" si="0"/>
        <v>0.98329009463223094</v>
      </c>
      <c r="G7" s="193"/>
      <c r="H7" s="193"/>
      <c r="I7" s="538" t="s">
        <v>170</v>
      </c>
      <c r="J7" s="539">
        <v>3405.97</v>
      </c>
    </row>
    <row r="8" spans="1:11" x14ac:dyDescent="0.2">
      <c r="A8" s="190"/>
      <c r="B8" s="192"/>
      <c r="C8" s="538" t="s">
        <v>204</v>
      </c>
      <c r="D8" s="539">
        <v>258681.5</v>
      </c>
      <c r="E8" s="539">
        <v>261288.67</v>
      </c>
      <c r="F8" s="122">
        <f t="shared" si="0"/>
        <v>1.0078687497946366</v>
      </c>
      <c r="G8" s="193"/>
      <c r="H8" s="193"/>
      <c r="I8" s="538" t="s">
        <v>242</v>
      </c>
      <c r="J8" s="538">
        <v>3586.3</v>
      </c>
    </row>
    <row r="9" spans="1:11" x14ac:dyDescent="0.2">
      <c r="A9" s="190"/>
      <c r="B9" s="192"/>
      <c r="C9" s="538" t="s">
        <v>242</v>
      </c>
      <c r="D9" s="539">
        <v>9114.5300000000007</v>
      </c>
      <c r="E9" s="539">
        <v>9206.84</v>
      </c>
      <c r="F9" s="122">
        <f t="shared" si="0"/>
        <v>1.0127784976296033</v>
      </c>
      <c r="G9" s="193"/>
      <c r="H9" s="193"/>
      <c r="I9" s="538" t="s">
        <v>162</v>
      </c>
      <c r="J9" s="539">
        <v>3622.16</v>
      </c>
    </row>
    <row r="10" spans="1:11" x14ac:dyDescent="0.2">
      <c r="A10" s="470">
        <f>D10-SUM([7]Data!$D$14:$D$20,[7]Data!$D$22:$D$33,[7]Data!$D$35:$D$41)</f>
        <v>-3566976.7700000005</v>
      </c>
      <c r="B10" s="470">
        <f>SUM([7]Data!$E$14:$E$20,[7]Data!$E$22:$E$33,[7]Data!$E$35:$E$41)-E10</f>
        <v>3624961.6100000008</v>
      </c>
      <c r="C10" s="540" t="s">
        <v>201</v>
      </c>
      <c r="D10" s="539">
        <v>3745.15</v>
      </c>
      <c r="E10" s="539">
        <v>3788.53</v>
      </c>
      <c r="F10" s="122">
        <f t="shared" si="0"/>
        <v>1.158298065498047</v>
      </c>
      <c r="G10" s="193"/>
      <c r="H10" s="193"/>
      <c r="I10" s="538" t="s">
        <v>180</v>
      </c>
      <c r="J10" s="539">
        <v>4153.5600000000004</v>
      </c>
    </row>
    <row r="11" spans="1:11" x14ac:dyDescent="0.2">
      <c r="A11" s="190"/>
      <c r="B11" s="192"/>
      <c r="C11" s="538" t="s">
        <v>213</v>
      </c>
      <c r="D11" s="539">
        <v>191827</v>
      </c>
      <c r="E11" s="539">
        <v>194122</v>
      </c>
      <c r="F11" s="122">
        <f t="shared" si="0"/>
        <v>1.1963904976880209</v>
      </c>
      <c r="G11" s="193"/>
      <c r="H11" s="193"/>
      <c r="I11" s="538" t="s">
        <v>172</v>
      </c>
      <c r="J11" s="539">
        <v>4165.68</v>
      </c>
      <c r="K11" s="355"/>
    </row>
    <row r="12" spans="1:11" x14ac:dyDescent="0.2">
      <c r="A12" s="190"/>
      <c r="B12" s="192"/>
      <c r="C12" s="538" t="s">
        <v>209</v>
      </c>
      <c r="D12" s="539">
        <v>689881.23</v>
      </c>
      <c r="E12" s="539">
        <v>701210.89</v>
      </c>
      <c r="F12" s="122">
        <f t="shared" si="0"/>
        <v>1.6422623934847498</v>
      </c>
      <c r="G12" s="193"/>
      <c r="H12" s="193"/>
      <c r="I12" s="538" t="s">
        <v>173</v>
      </c>
      <c r="J12" s="539">
        <v>4686.7700000000004</v>
      </c>
    </row>
    <row r="13" spans="1:11" x14ac:dyDescent="0.2">
      <c r="A13" s="190"/>
      <c r="B13" s="192"/>
      <c r="C13" s="538" t="s">
        <v>208</v>
      </c>
      <c r="D13" s="539">
        <v>63915.93</v>
      </c>
      <c r="E13" s="539">
        <v>65150.36</v>
      </c>
      <c r="F13" s="122">
        <f t="shared" si="0"/>
        <v>1.9313338630917209</v>
      </c>
      <c r="G13" s="193"/>
      <c r="H13" s="193"/>
      <c r="I13" s="538" t="s">
        <v>159</v>
      </c>
      <c r="J13" s="539">
        <v>5042.43</v>
      </c>
    </row>
    <row r="14" spans="1:11" x14ac:dyDescent="0.2">
      <c r="A14" s="190"/>
      <c r="B14" s="192"/>
      <c r="C14" s="538" t="s">
        <v>205</v>
      </c>
      <c r="D14" s="539">
        <v>467086</v>
      </c>
      <c r="E14" s="539">
        <v>476111</v>
      </c>
      <c r="F14" s="122">
        <f t="shared" si="0"/>
        <v>1.9321923585806466</v>
      </c>
      <c r="G14" s="193"/>
      <c r="H14" s="193"/>
      <c r="I14" s="538" t="s">
        <v>168</v>
      </c>
      <c r="J14" s="539">
        <v>5096.0600000000004</v>
      </c>
    </row>
    <row r="15" spans="1:11" x14ac:dyDescent="0.2">
      <c r="A15" s="190"/>
      <c r="B15" s="192"/>
      <c r="C15" s="538" t="s">
        <v>196</v>
      </c>
      <c r="D15" s="539">
        <v>13671.22</v>
      </c>
      <c r="E15" s="539">
        <v>13993.82</v>
      </c>
      <c r="F15" s="122">
        <f t="shared" si="0"/>
        <v>2.3597016213622513</v>
      </c>
      <c r="G15" s="193"/>
      <c r="H15" s="193"/>
      <c r="I15" s="538" t="s">
        <v>164</v>
      </c>
      <c r="J15" s="539">
        <v>5243.28</v>
      </c>
    </row>
    <row r="16" spans="1:11" x14ac:dyDescent="0.2">
      <c r="A16" s="190"/>
      <c r="B16" s="192"/>
      <c r="C16" s="538" t="s">
        <v>189</v>
      </c>
      <c r="D16" s="539">
        <v>7668.14</v>
      </c>
      <c r="E16" s="539">
        <v>7851.38</v>
      </c>
      <c r="F16" s="122">
        <f t="shared" si="0"/>
        <v>2.3896277324096817</v>
      </c>
      <c r="G16" s="193"/>
      <c r="H16" s="193"/>
      <c r="I16" s="538" t="s">
        <v>177</v>
      </c>
      <c r="J16" s="539">
        <v>5448.44</v>
      </c>
    </row>
    <row r="17" spans="1:13" x14ac:dyDescent="0.2">
      <c r="A17" s="190"/>
      <c r="B17" s="192"/>
      <c r="C17" s="538" t="s">
        <v>483</v>
      </c>
      <c r="D17" s="539">
        <v>2875206.14</v>
      </c>
      <c r="E17" s="539">
        <v>2947369.0599999991</v>
      </c>
      <c r="F17" s="122">
        <f t="shared" si="0"/>
        <v>2.5098346513686489</v>
      </c>
      <c r="G17" s="193"/>
      <c r="H17" s="193"/>
      <c r="I17" s="538" t="s">
        <v>179</v>
      </c>
      <c r="J17" s="539">
        <v>5505.62</v>
      </c>
    </row>
    <row r="18" spans="1:13" x14ac:dyDescent="0.2">
      <c r="A18" s="190"/>
      <c r="B18" s="192"/>
      <c r="C18" s="538" t="s">
        <v>211</v>
      </c>
      <c r="D18" s="539">
        <v>125228.88</v>
      </c>
      <c r="E18" s="539">
        <v>128400.28</v>
      </c>
      <c r="F18" s="122">
        <f t="shared" si="0"/>
        <v>2.5324829224696366</v>
      </c>
      <c r="G18" s="193"/>
      <c r="H18" s="193"/>
      <c r="I18" s="538" t="s">
        <v>165</v>
      </c>
      <c r="J18" s="539">
        <v>6251.05</v>
      </c>
    </row>
    <row r="19" spans="1:13" x14ac:dyDescent="0.2">
      <c r="A19" s="190"/>
      <c r="B19" s="192"/>
      <c r="C19" s="538" t="s">
        <v>215</v>
      </c>
      <c r="D19" s="539">
        <v>11025.01</v>
      </c>
      <c r="E19" s="539">
        <v>11327.11</v>
      </c>
      <c r="F19" s="122">
        <f t="shared" si="0"/>
        <v>2.7401335690398496</v>
      </c>
      <c r="G19" s="193"/>
      <c r="H19" s="193"/>
      <c r="I19" s="538" t="s">
        <v>163</v>
      </c>
      <c r="J19" s="539">
        <v>7008.35</v>
      </c>
    </row>
    <row r="20" spans="1:13" x14ac:dyDescent="0.2">
      <c r="A20" s="190"/>
      <c r="B20" s="192"/>
      <c r="C20" s="538" t="s">
        <v>202</v>
      </c>
      <c r="D20" s="539">
        <v>8829.5499999999993</v>
      </c>
      <c r="E20" s="539">
        <v>9072.11</v>
      </c>
      <c r="F20" s="122">
        <f t="shared" si="0"/>
        <v>2.7471388689117942</v>
      </c>
      <c r="G20" s="193"/>
      <c r="H20" s="193"/>
      <c r="I20" s="538" t="s">
        <v>167</v>
      </c>
      <c r="J20" s="539">
        <v>7796.14</v>
      </c>
    </row>
    <row r="21" spans="1:13" x14ac:dyDescent="0.2">
      <c r="A21" s="190"/>
      <c r="B21" s="192"/>
      <c r="C21" s="538" t="s">
        <v>207</v>
      </c>
      <c r="D21" s="539">
        <v>115898.2</v>
      </c>
      <c r="E21" s="539">
        <v>119303.51</v>
      </c>
      <c r="F21" s="122">
        <f t="shared" si="0"/>
        <v>2.9381905844957021</v>
      </c>
      <c r="G21" s="193"/>
      <c r="H21" s="193"/>
      <c r="I21" s="538" t="s">
        <v>183</v>
      </c>
      <c r="J21" s="539">
        <v>8423.23</v>
      </c>
    </row>
    <row r="22" spans="1:13" x14ac:dyDescent="0.2">
      <c r="A22" s="190"/>
      <c r="B22" s="192"/>
      <c r="C22" s="538" t="s">
        <v>241</v>
      </c>
      <c r="D22" s="539">
        <v>3867479.95</v>
      </c>
      <c r="E22" s="539">
        <v>3991662.5599999987</v>
      </c>
      <c r="F22" s="122">
        <f t="shared" si="0"/>
        <v>3.2109438602260489</v>
      </c>
      <c r="G22" s="193"/>
      <c r="H22" s="193"/>
      <c r="I22" s="538" t="s">
        <v>157</v>
      </c>
      <c r="J22" s="539">
        <v>9945.49</v>
      </c>
    </row>
    <row r="23" spans="1:13" x14ac:dyDescent="0.2">
      <c r="A23" s="190"/>
      <c r="B23" s="192"/>
      <c r="C23" s="538" t="s">
        <v>212</v>
      </c>
      <c r="D23" s="539">
        <v>96633.13</v>
      </c>
      <c r="E23" s="539">
        <v>100058.57</v>
      </c>
      <c r="F23" s="122">
        <f t="shared" si="0"/>
        <v>3.5447884178024682</v>
      </c>
      <c r="G23" s="193"/>
      <c r="H23" s="193"/>
      <c r="I23" s="538" t="s">
        <v>181</v>
      </c>
      <c r="J23" s="539">
        <v>9945.77</v>
      </c>
    </row>
    <row r="24" spans="1:13" x14ac:dyDescent="0.2">
      <c r="A24" s="190"/>
      <c r="B24" s="192"/>
      <c r="C24" s="538" t="s">
        <v>198</v>
      </c>
      <c r="D24" s="539">
        <v>29909.83</v>
      </c>
      <c r="E24" s="539">
        <v>31022.42</v>
      </c>
      <c r="F24" s="122">
        <f t="shared" si="0"/>
        <v>3.7198138538400136</v>
      </c>
      <c r="G24" s="193"/>
      <c r="H24" s="193"/>
      <c r="I24" s="538" t="s">
        <v>182</v>
      </c>
      <c r="J24" s="539">
        <v>10067.969999999999</v>
      </c>
    </row>
    <row r="25" spans="1:13" x14ac:dyDescent="0.2">
      <c r="A25" s="190"/>
      <c r="B25" s="192"/>
      <c r="C25" s="538" t="s">
        <v>161</v>
      </c>
      <c r="D25" s="539">
        <v>811745.12</v>
      </c>
      <c r="E25" s="539">
        <v>847698.39</v>
      </c>
      <c r="F25" s="122">
        <f t="shared" si="0"/>
        <v>4.4291328785567599</v>
      </c>
      <c r="G25" s="193"/>
      <c r="H25" s="193"/>
      <c r="I25" s="538" t="s">
        <v>166</v>
      </c>
      <c r="J25" s="539">
        <v>10112.6</v>
      </c>
    </row>
    <row r="26" spans="1:13" x14ac:dyDescent="0.2">
      <c r="A26" s="190"/>
      <c r="B26" s="192"/>
      <c r="C26" s="538" t="s">
        <v>193</v>
      </c>
      <c r="D26" s="539">
        <v>5268</v>
      </c>
      <c r="E26" s="539">
        <v>5524.21</v>
      </c>
      <c r="F26" s="122">
        <f t="shared" si="0"/>
        <v>4.8635155656795757</v>
      </c>
      <c r="G26" s="193"/>
      <c r="H26" s="193"/>
      <c r="I26" s="538" t="s">
        <v>161</v>
      </c>
      <c r="J26" s="539">
        <v>10358.59</v>
      </c>
    </row>
    <row r="27" spans="1:13" x14ac:dyDescent="0.2">
      <c r="A27" s="470">
        <f>SUM([7]Data!$D$14,[7]Data!$D$18:$D$20,[7]Data!$D$22:$D$23,[7]Data!$D$25:$D$27,[7]Data!$D$29,[7]Data!$D$31:$D$33,[7]Data!$D$35,[7]Data!$D$37:$D$39)-D27</f>
        <v>2689972.55</v>
      </c>
      <c r="B27" s="192"/>
      <c r="C27" s="540" t="s">
        <v>199</v>
      </c>
      <c r="D27" s="539">
        <v>1527.33</v>
      </c>
      <c r="E27" s="539">
        <v>1604.24</v>
      </c>
      <c r="F27" s="122">
        <f t="shared" si="0"/>
        <v>5.0355849750872492</v>
      </c>
      <c r="G27" s="193"/>
      <c r="H27" s="193"/>
      <c r="I27" s="538" t="s">
        <v>174</v>
      </c>
      <c r="J27" s="539">
        <v>10467.629999999999</v>
      </c>
    </row>
    <row r="28" spans="1:13" x14ac:dyDescent="0.2">
      <c r="A28" s="190"/>
      <c r="B28" s="192"/>
      <c r="C28" s="538" t="s">
        <v>190</v>
      </c>
      <c r="D28" s="539">
        <v>21711.98</v>
      </c>
      <c r="E28" s="539">
        <v>22848.47</v>
      </c>
      <c r="F28" s="122">
        <f t="shared" si="0"/>
        <v>5.2343913360273993</v>
      </c>
      <c r="G28" s="193"/>
      <c r="H28" s="193"/>
      <c r="I28" s="538" t="s">
        <v>175</v>
      </c>
      <c r="J28" s="539">
        <v>10869.48</v>
      </c>
      <c r="L28" s="538" t="s">
        <v>241</v>
      </c>
      <c r="M28" s="538" t="s">
        <v>274</v>
      </c>
    </row>
    <row r="29" spans="1:13" x14ac:dyDescent="0.2">
      <c r="A29" s="190"/>
      <c r="B29" s="192"/>
      <c r="C29" s="538" t="s">
        <v>197</v>
      </c>
      <c r="D29" s="539">
        <v>20656.13</v>
      </c>
      <c r="E29" s="539">
        <v>21835.759999999998</v>
      </c>
      <c r="F29" s="122">
        <f t="shared" si="0"/>
        <v>5.7107986830059518</v>
      </c>
      <c r="G29" s="193"/>
      <c r="H29" s="193"/>
      <c r="I29" s="538" t="s">
        <v>160</v>
      </c>
      <c r="J29" s="539">
        <v>11016.18</v>
      </c>
      <c r="L29" s="538" t="s">
        <v>483</v>
      </c>
      <c r="M29" s="539" t="s">
        <v>274</v>
      </c>
    </row>
    <row r="30" spans="1:13" x14ac:dyDescent="0.2">
      <c r="A30" s="190"/>
      <c r="B30" s="192"/>
      <c r="C30" s="538" t="s">
        <v>192</v>
      </c>
      <c r="D30" s="539">
        <v>3372.35</v>
      </c>
      <c r="E30" s="539">
        <v>3579.63</v>
      </c>
      <c r="F30" s="122">
        <f t="shared" si="0"/>
        <v>6.1464557356146363</v>
      </c>
      <c r="G30" s="193"/>
      <c r="H30" s="193"/>
      <c r="I30" s="538" t="s">
        <v>171</v>
      </c>
      <c r="J30" s="539">
        <v>14758.53</v>
      </c>
      <c r="L30" s="538" t="s">
        <v>176</v>
      </c>
      <c r="M30" s="539" t="s">
        <v>274</v>
      </c>
    </row>
    <row r="31" spans="1:13" x14ac:dyDescent="0.2">
      <c r="A31" s="190"/>
      <c r="B31" s="192"/>
      <c r="C31" s="538" t="s">
        <v>194</v>
      </c>
      <c r="D31" s="539">
        <v>2952.36</v>
      </c>
      <c r="E31" s="539">
        <v>3288.96</v>
      </c>
      <c r="F31" s="122">
        <f t="shared" si="0"/>
        <v>11.401048652603338</v>
      </c>
      <c r="G31" s="193"/>
      <c r="H31" s="193"/>
    </row>
    <row r="32" spans="1:13" x14ac:dyDescent="0.2">
      <c r="C32" s="122" t="s">
        <v>206</v>
      </c>
      <c r="D32" s="355">
        <v>617263.30000000005</v>
      </c>
      <c r="E32" s="122">
        <v>738609.07</v>
      </c>
      <c r="F32" s="122">
        <f t="shared" si="0"/>
        <v>19.658672401226493</v>
      </c>
      <c r="H32" s="193"/>
    </row>
    <row r="33" spans="1:2" x14ac:dyDescent="0.2">
      <c r="A33" s="190"/>
      <c r="B33" s="192"/>
    </row>
  </sheetData>
  <sortState xmlns:xlrd2="http://schemas.microsoft.com/office/spreadsheetml/2017/richdata2" ref="A4:F33">
    <sortCondition ref="F4:F33"/>
  </sortState>
  <printOptions horizontalCentered="1"/>
  <pageMargins left="0.70866141732283472" right="0.70866141732283472" top="0.70866141732283472" bottom="1.0236220472440944" header="0.51181102362204722" footer="0.51181102362204722"/>
  <pageSetup paperSize="9" scale="96"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Sheet71">
    <tabColor rgb="FFFF0000"/>
  </sheetPr>
  <dimension ref="A1:K60"/>
  <sheetViews>
    <sheetView workbookViewId="0"/>
  </sheetViews>
  <sheetFormatPr defaultRowHeight="11.25" x14ac:dyDescent="0.2"/>
  <cols>
    <col min="1" max="1" width="18.7109375" style="29" customWidth="1"/>
    <col min="2" max="3" width="13.5703125" style="29" customWidth="1"/>
    <col min="4" max="4" width="13.7109375" style="29" customWidth="1"/>
    <col min="5" max="6" width="13.5703125" style="29" customWidth="1"/>
    <col min="7" max="7" width="10.140625" style="29" customWidth="1"/>
    <col min="8" max="241" width="9.140625" style="29"/>
    <col min="242" max="242" width="20.7109375" style="29" customWidth="1"/>
    <col min="243" max="247" width="13.5703125" style="29" customWidth="1"/>
    <col min="248" max="248" width="10.140625" style="29" customWidth="1"/>
    <col min="249" max="497" width="9.140625" style="29"/>
    <col min="498" max="498" width="20.7109375" style="29" customWidth="1"/>
    <col min="499" max="503" width="13.5703125" style="29" customWidth="1"/>
    <col min="504" max="504" width="10.140625" style="29" customWidth="1"/>
    <col min="505" max="753" width="9.140625" style="29"/>
    <col min="754" max="754" width="20.7109375" style="29" customWidth="1"/>
    <col min="755" max="759" width="13.5703125" style="29" customWidth="1"/>
    <col min="760" max="760" width="10.140625" style="29" customWidth="1"/>
    <col min="761" max="1009" width="9.140625" style="29"/>
    <col min="1010" max="1010" width="20.7109375" style="29" customWidth="1"/>
    <col min="1011" max="1015" width="13.5703125" style="29" customWidth="1"/>
    <col min="1016" max="1016" width="10.140625" style="29" customWidth="1"/>
    <col min="1017" max="1265" width="9.140625" style="29"/>
    <col min="1266" max="1266" width="20.7109375" style="29" customWidth="1"/>
    <col min="1267" max="1271" width="13.5703125" style="29" customWidth="1"/>
    <col min="1272" max="1272" width="10.140625" style="29" customWidth="1"/>
    <col min="1273" max="1521" width="9.140625" style="29"/>
    <col min="1522" max="1522" width="20.7109375" style="29" customWidth="1"/>
    <col min="1523" max="1527" width="13.5703125" style="29" customWidth="1"/>
    <col min="1528" max="1528" width="10.140625" style="29" customWidth="1"/>
    <col min="1529" max="1777" width="9.140625" style="29"/>
    <col min="1778" max="1778" width="20.7109375" style="29" customWidth="1"/>
    <col min="1779" max="1783" width="13.5703125" style="29" customWidth="1"/>
    <col min="1784" max="1784" width="10.140625" style="29" customWidth="1"/>
    <col min="1785" max="2033" width="9.140625" style="29"/>
    <col min="2034" max="2034" width="20.7109375" style="29" customWidth="1"/>
    <col min="2035" max="2039" width="13.5703125" style="29" customWidth="1"/>
    <col min="2040" max="2040" width="10.140625" style="29" customWidth="1"/>
    <col min="2041" max="2289" width="9.140625" style="29"/>
    <col min="2290" max="2290" width="20.7109375" style="29" customWidth="1"/>
    <col min="2291" max="2295" width="13.5703125" style="29" customWidth="1"/>
    <col min="2296" max="2296" width="10.140625" style="29" customWidth="1"/>
    <col min="2297" max="2545" width="9.140625" style="29"/>
    <col min="2546" max="2546" width="20.7109375" style="29" customWidth="1"/>
    <col min="2547" max="2551" width="13.5703125" style="29" customWidth="1"/>
    <col min="2552" max="2552" width="10.140625" style="29" customWidth="1"/>
    <col min="2553" max="2801" width="9.140625" style="29"/>
    <col min="2802" max="2802" width="20.7109375" style="29" customWidth="1"/>
    <col min="2803" max="2807" width="13.5703125" style="29" customWidth="1"/>
    <col min="2808" max="2808" width="10.140625" style="29" customWidth="1"/>
    <col min="2809" max="3057" width="9.140625" style="29"/>
    <col min="3058" max="3058" width="20.7109375" style="29" customWidth="1"/>
    <col min="3059" max="3063" width="13.5703125" style="29" customWidth="1"/>
    <col min="3064" max="3064" width="10.140625" style="29" customWidth="1"/>
    <col min="3065" max="3313" width="9.140625" style="29"/>
    <col min="3314" max="3314" width="20.7109375" style="29" customWidth="1"/>
    <col min="3315" max="3319" width="13.5703125" style="29" customWidth="1"/>
    <col min="3320" max="3320" width="10.140625" style="29" customWidth="1"/>
    <col min="3321" max="3569" width="9.140625" style="29"/>
    <col min="3570" max="3570" width="20.7109375" style="29" customWidth="1"/>
    <col min="3571" max="3575" width="13.5703125" style="29" customWidth="1"/>
    <col min="3576" max="3576" width="10.140625" style="29" customWidth="1"/>
    <col min="3577" max="3825" width="9.140625" style="29"/>
    <col min="3826" max="3826" width="20.7109375" style="29" customWidth="1"/>
    <col min="3827" max="3831" width="13.5703125" style="29" customWidth="1"/>
    <col min="3832" max="3832" width="10.140625" style="29" customWidth="1"/>
    <col min="3833" max="4081" width="9.140625" style="29"/>
    <col min="4082" max="4082" width="20.7109375" style="29" customWidth="1"/>
    <col min="4083" max="4087" width="13.5703125" style="29" customWidth="1"/>
    <col min="4088" max="4088" width="10.140625" style="29" customWidth="1"/>
    <col min="4089" max="4337" width="9.140625" style="29"/>
    <col min="4338" max="4338" width="20.7109375" style="29" customWidth="1"/>
    <col min="4339" max="4343" width="13.5703125" style="29" customWidth="1"/>
    <col min="4344" max="4344" width="10.140625" style="29" customWidth="1"/>
    <col min="4345" max="4593" width="9.140625" style="29"/>
    <col min="4594" max="4594" width="20.7109375" style="29" customWidth="1"/>
    <col min="4595" max="4599" width="13.5703125" style="29" customWidth="1"/>
    <col min="4600" max="4600" width="10.140625" style="29" customWidth="1"/>
    <col min="4601" max="4849" width="9.140625" style="29"/>
    <col min="4850" max="4850" width="20.7109375" style="29" customWidth="1"/>
    <col min="4851" max="4855" width="13.5703125" style="29" customWidth="1"/>
    <col min="4856" max="4856" width="10.140625" style="29" customWidth="1"/>
    <col min="4857" max="5105" width="9.140625" style="29"/>
    <col min="5106" max="5106" width="20.7109375" style="29" customWidth="1"/>
    <col min="5107" max="5111" width="13.5703125" style="29" customWidth="1"/>
    <col min="5112" max="5112" width="10.140625" style="29" customWidth="1"/>
    <col min="5113" max="5361" width="9.140625" style="29"/>
    <col min="5362" max="5362" width="20.7109375" style="29" customWidth="1"/>
    <col min="5363" max="5367" width="13.5703125" style="29" customWidth="1"/>
    <col min="5368" max="5368" width="10.140625" style="29" customWidth="1"/>
    <col min="5369" max="5617" width="9.140625" style="29"/>
    <col min="5618" max="5618" width="20.7109375" style="29" customWidth="1"/>
    <col min="5619" max="5623" width="13.5703125" style="29" customWidth="1"/>
    <col min="5624" max="5624" width="10.140625" style="29" customWidth="1"/>
    <col min="5625" max="5873" width="9.140625" style="29"/>
    <col min="5874" max="5874" width="20.7109375" style="29" customWidth="1"/>
    <col min="5875" max="5879" width="13.5703125" style="29" customWidth="1"/>
    <col min="5880" max="5880" width="10.140625" style="29" customWidth="1"/>
    <col min="5881" max="6129" width="9.140625" style="29"/>
    <col min="6130" max="6130" width="20.7109375" style="29" customWidth="1"/>
    <col min="6131" max="6135" width="13.5703125" style="29" customWidth="1"/>
    <col min="6136" max="6136" width="10.140625" style="29" customWidth="1"/>
    <col min="6137" max="6385" width="9.140625" style="29"/>
    <col min="6386" max="6386" width="20.7109375" style="29" customWidth="1"/>
    <col min="6387" max="6391" width="13.5703125" style="29" customWidth="1"/>
    <col min="6392" max="6392" width="10.140625" style="29" customWidth="1"/>
    <col min="6393" max="6641" width="9.140625" style="29"/>
    <col min="6642" max="6642" width="20.7109375" style="29" customWidth="1"/>
    <col min="6643" max="6647" width="13.5703125" style="29" customWidth="1"/>
    <col min="6648" max="6648" width="10.140625" style="29" customWidth="1"/>
    <col min="6649" max="6897" width="9.140625" style="29"/>
    <col min="6898" max="6898" width="20.7109375" style="29" customWidth="1"/>
    <col min="6899" max="6903" width="13.5703125" style="29" customWidth="1"/>
    <col min="6904" max="6904" width="10.140625" style="29" customWidth="1"/>
    <col min="6905" max="7153" width="9.140625" style="29"/>
    <col min="7154" max="7154" width="20.7109375" style="29" customWidth="1"/>
    <col min="7155" max="7159" width="13.5703125" style="29" customWidth="1"/>
    <col min="7160" max="7160" width="10.140625" style="29" customWidth="1"/>
    <col min="7161" max="7409" width="9.140625" style="29"/>
    <col min="7410" max="7410" width="20.7109375" style="29" customWidth="1"/>
    <col min="7411" max="7415" width="13.5703125" style="29" customWidth="1"/>
    <col min="7416" max="7416" width="10.140625" style="29" customWidth="1"/>
    <col min="7417" max="7665" width="9.140625" style="29"/>
    <col min="7666" max="7666" width="20.7109375" style="29" customWidth="1"/>
    <col min="7667" max="7671" width="13.5703125" style="29" customWidth="1"/>
    <col min="7672" max="7672" width="10.140625" style="29" customWidth="1"/>
    <col min="7673" max="7921" width="9.140625" style="29"/>
    <col min="7922" max="7922" width="20.7109375" style="29" customWidth="1"/>
    <col min="7923" max="7927" width="13.5703125" style="29" customWidth="1"/>
    <col min="7928" max="7928" width="10.140625" style="29" customWidth="1"/>
    <col min="7929" max="8177" width="9.140625" style="29"/>
    <col min="8178" max="8178" width="20.7109375" style="29" customWidth="1"/>
    <col min="8179" max="8183" width="13.5703125" style="29" customWidth="1"/>
    <col min="8184" max="8184" width="10.140625" style="29" customWidth="1"/>
    <col min="8185" max="8433" width="9.140625" style="29"/>
    <col min="8434" max="8434" width="20.7109375" style="29" customWidth="1"/>
    <col min="8435" max="8439" width="13.5703125" style="29" customWidth="1"/>
    <col min="8440" max="8440" width="10.140625" style="29" customWidth="1"/>
    <col min="8441" max="8689" width="9.140625" style="29"/>
    <col min="8690" max="8690" width="20.7109375" style="29" customWidth="1"/>
    <col min="8691" max="8695" width="13.5703125" style="29" customWidth="1"/>
    <col min="8696" max="8696" width="10.140625" style="29" customWidth="1"/>
    <col min="8697" max="8945" width="9.140625" style="29"/>
    <col min="8946" max="8946" width="20.7109375" style="29" customWidth="1"/>
    <col min="8947" max="8951" width="13.5703125" style="29" customWidth="1"/>
    <col min="8952" max="8952" width="10.140625" style="29" customWidth="1"/>
    <col min="8953" max="9201" width="9.140625" style="29"/>
    <col min="9202" max="9202" width="20.7109375" style="29" customWidth="1"/>
    <col min="9203" max="9207" width="13.5703125" style="29" customWidth="1"/>
    <col min="9208" max="9208" width="10.140625" style="29" customWidth="1"/>
    <col min="9209" max="9457" width="9.140625" style="29"/>
    <col min="9458" max="9458" width="20.7109375" style="29" customWidth="1"/>
    <col min="9459" max="9463" width="13.5703125" style="29" customWidth="1"/>
    <col min="9464" max="9464" width="10.140625" style="29" customWidth="1"/>
    <col min="9465" max="9713" width="9.140625" style="29"/>
    <col min="9714" max="9714" width="20.7109375" style="29" customWidth="1"/>
    <col min="9715" max="9719" width="13.5703125" style="29" customWidth="1"/>
    <col min="9720" max="9720" width="10.140625" style="29" customWidth="1"/>
    <col min="9721" max="9969" width="9.140625" style="29"/>
    <col min="9970" max="9970" width="20.7109375" style="29" customWidth="1"/>
    <col min="9971" max="9975" width="13.5703125" style="29" customWidth="1"/>
    <col min="9976" max="9976" width="10.140625" style="29" customWidth="1"/>
    <col min="9977" max="10225" width="9.140625" style="29"/>
    <col min="10226" max="10226" width="20.7109375" style="29" customWidth="1"/>
    <col min="10227" max="10231" width="13.5703125" style="29" customWidth="1"/>
    <col min="10232" max="10232" width="10.140625" style="29" customWidth="1"/>
    <col min="10233" max="10481" width="9.140625" style="29"/>
    <col min="10482" max="10482" width="20.7109375" style="29" customWidth="1"/>
    <col min="10483" max="10487" width="13.5703125" style="29" customWidth="1"/>
    <col min="10488" max="10488" width="10.140625" style="29" customWidth="1"/>
    <col min="10489" max="10737" width="9.140625" style="29"/>
    <col min="10738" max="10738" width="20.7109375" style="29" customWidth="1"/>
    <col min="10739" max="10743" width="13.5703125" style="29" customWidth="1"/>
    <col min="10744" max="10744" width="10.140625" style="29" customWidth="1"/>
    <col min="10745" max="10993" width="9.140625" style="29"/>
    <col min="10994" max="10994" width="20.7109375" style="29" customWidth="1"/>
    <col min="10995" max="10999" width="13.5703125" style="29" customWidth="1"/>
    <col min="11000" max="11000" width="10.140625" style="29" customWidth="1"/>
    <col min="11001" max="11249" width="9.140625" style="29"/>
    <col min="11250" max="11250" width="20.7109375" style="29" customWidth="1"/>
    <col min="11251" max="11255" width="13.5703125" style="29" customWidth="1"/>
    <col min="11256" max="11256" width="10.140625" style="29" customWidth="1"/>
    <col min="11257" max="11505" width="9.140625" style="29"/>
    <col min="11506" max="11506" width="20.7109375" style="29" customWidth="1"/>
    <col min="11507" max="11511" width="13.5703125" style="29" customWidth="1"/>
    <col min="11512" max="11512" width="10.140625" style="29" customWidth="1"/>
    <col min="11513" max="11761" width="9.140625" style="29"/>
    <col min="11762" max="11762" width="20.7109375" style="29" customWidth="1"/>
    <col min="11763" max="11767" width="13.5703125" style="29" customWidth="1"/>
    <col min="11768" max="11768" width="10.140625" style="29" customWidth="1"/>
    <col min="11769" max="12017" width="9.140625" style="29"/>
    <col min="12018" max="12018" width="20.7109375" style="29" customWidth="1"/>
    <col min="12019" max="12023" width="13.5703125" style="29" customWidth="1"/>
    <col min="12024" max="12024" width="10.140625" style="29" customWidth="1"/>
    <col min="12025" max="12273" width="9.140625" style="29"/>
    <col min="12274" max="12274" width="20.7109375" style="29" customWidth="1"/>
    <col min="12275" max="12279" width="13.5703125" style="29" customWidth="1"/>
    <col min="12280" max="12280" width="10.140625" style="29" customWidth="1"/>
    <col min="12281" max="12529" width="9.140625" style="29"/>
    <col min="12530" max="12530" width="20.7109375" style="29" customWidth="1"/>
    <col min="12531" max="12535" width="13.5703125" style="29" customWidth="1"/>
    <col min="12536" max="12536" width="10.140625" style="29" customWidth="1"/>
    <col min="12537" max="12785" width="9.140625" style="29"/>
    <col min="12786" max="12786" width="20.7109375" style="29" customWidth="1"/>
    <col min="12787" max="12791" width="13.5703125" style="29" customWidth="1"/>
    <col min="12792" max="12792" width="10.140625" style="29" customWidth="1"/>
    <col min="12793" max="13041" width="9.140625" style="29"/>
    <col min="13042" max="13042" width="20.7109375" style="29" customWidth="1"/>
    <col min="13043" max="13047" width="13.5703125" style="29" customWidth="1"/>
    <col min="13048" max="13048" width="10.140625" style="29" customWidth="1"/>
    <col min="13049" max="13297" width="9.140625" style="29"/>
    <col min="13298" max="13298" width="20.7109375" style="29" customWidth="1"/>
    <col min="13299" max="13303" width="13.5703125" style="29" customWidth="1"/>
    <col min="13304" max="13304" width="10.140625" style="29" customWidth="1"/>
    <col min="13305" max="13553" width="9.140625" style="29"/>
    <col min="13554" max="13554" width="20.7109375" style="29" customWidth="1"/>
    <col min="13555" max="13559" width="13.5703125" style="29" customWidth="1"/>
    <col min="13560" max="13560" width="10.140625" style="29" customWidth="1"/>
    <col min="13561" max="13809" width="9.140625" style="29"/>
    <col min="13810" max="13810" width="20.7109375" style="29" customWidth="1"/>
    <col min="13811" max="13815" width="13.5703125" style="29" customWidth="1"/>
    <col min="13816" max="13816" width="10.140625" style="29" customWidth="1"/>
    <col min="13817" max="14065" width="9.140625" style="29"/>
    <col min="14066" max="14066" width="20.7109375" style="29" customWidth="1"/>
    <col min="14067" max="14071" width="13.5703125" style="29" customWidth="1"/>
    <col min="14072" max="14072" width="10.140625" style="29" customWidth="1"/>
    <col min="14073" max="14321" width="9.140625" style="29"/>
    <col min="14322" max="14322" width="20.7109375" style="29" customWidth="1"/>
    <col min="14323" max="14327" width="13.5703125" style="29" customWidth="1"/>
    <col min="14328" max="14328" width="10.140625" style="29" customWidth="1"/>
    <col min="14329" max="14577" width="9.140625" style="29"/>
    <col min="14578" max="14578" width="20.7109375" style="29" customWidth="1"/>
    <col min="14579" max="14583" width="13.5703125" style="29" customWidth="1"/>
    <col min="14584" max="14584" width="10.140625" style="29" customWidth="1"/>
    <col min="14585" max="14833" width="9.140625" style="29"/>
    <col min="14834" max="14834" width="20.7109375" style="29" customWidth="1"/>
    <col min="14835" max="14839" width="13.5703125" style="29" customWidth="1"/>
    <col min="14840" max="14840" width="10.140625" style="29" customWidth="1"/>
    <col min="14841" max="15089" width="9.140625" style="29"/>
    <col min="15090" max="15090" width="20.7109375" style="29" customWidth="1"/>
    <col min="15091" max="15095" width="13.5703125" style="29" customWidth="1"/>
    <col min="15096" max="15096" width="10.140625" style="29" customWidth="1"/>
    <col min="15097" max="15345" width="9.140625" style="29"/>
    <col min="15346" max="15346" width="20.7109375" style="29" customWidth="1"/>
    <col min="15347" max="15351" width="13.5703125" style="29" customWidth="1"/>
    <col min="15352" max="15352" width="10.140625" style="29" customWidth="1"/>
    <col min="15353" max="15601" width="9.140625" style="29"/>
    <col min="15602" max="15602" width="20.7109375" style="29" customWidth="1"/>
    <col min="15603" max="15607" width="13.5703125" style="29" customWidth="1"/>
    <col min="15608" max="15608" width="10.140625" style="29" customWidth="1"/>
    <col min="15609" max="15857" width="9.140625" style="29"/>
    <col min="15858" max="15858" width="20.7109375" style="29" customWidth="1"/>
    <col min="15859" max="15863" width="13.5703125" style="29" customWidth="1"/>
    <col min="15864" max="15864" width="10.140625" style="29" customWidth="1"/>
    <col min="15865" max="16113" width="9.140625" style="29"/>
    <col min="16114" max="16114" width="20.7109375" style="29" customWidth="1"/>
    <col min="16115" max="16119" width="13.5703125" style="29" customWidth="1"/>
    <col min="16120" max="16120" width="10.140625" style="29" customWidth="1"/>
    <col min="16121" max="16384" width="9.140625" style="29"/>
  </cols>
  <sheetData>
    <row r="1" spans="1:11" ht="12.75" x14ac:dyDescent="0.2">
      <c r="A1" s="49" t="s">
        <v>302</v>
      </c>
    </row>
    <row r="2" spans="1:11" x14ac:dyDescent="0.2">
      <c r="A2" s="30"/>
    </row>
    <row r="3" spans="1:11" ht="35.1" customHeight="1" x14ac:dyDescent="0.2">
      <c r="A3" s="135"/>
      <c r="B3" s="51">
        <v>2012</v>
      </c>
      <c r="C3" s="51">
        <v>2013</v>
      </c>
      <c r="D3" s="51">
        <v>2014</v>
      </c>
      <c r="E3" s="51">
        <v>2015</v>
      </c>
      <c r="F3" s="128" t="s">
        <v>518</v>
      </c>
      <c r="I3" s="38"/>
    </row>
    <row r="4" spans="1:11" s="33" customFormat="1" ht="15" customHeight="1" x14ac:dyDescent="0.25">
      <c r="A4" s="136" t="s">
        <v>241</v>
      </c>
      <c r="B4" s="137">
        <v>65.510885283951566</v>
      </c>
      <c r="C4" s="137">
        <v>65.597014170668928</v>
      </c>
      <c r="D4" s="137">
        <v>65.415590325167685</v>
      </c>
      <c r="E4" s="137">
        <v>64.229113094168994</v>
      </c>
      <c r="F4" s="129">
        <f>((E4-D4)/D4)*100</f>
        <v>-1.8137529984839269</v>
      </c>
      <c r="H4" s="545">
        <f>B4+'t16&amp;C7'!B4</f>
        <v>100</v>
      </c>
      <c r="I4" s="545">
        <f>C4+'t16&amp;C7'!C4</f>
        <v>100</v>
      </c>
      <c r="J4" s="545">
        <f>D4+'t16&amp;C7'!D4</f>
        <v>99.999999741433697</v>
      </c>
      <c r="K4" s="545">
        <f>E4+'t16&amp;C7'!E4</f>
        <v>99.999999498955674</v>
      </c>
    </row>
    <row r="5" spans="1:11" s="38" customFormat="1" ht="15" customHeight="1" x14ac:dyDescent="0.25">
      <c r="A5" s="136" t="s">
        <v>483</v>
      </c>
      <c r="B5" s="137">
        <v>66.643282224632046</v>
      </c>
      <c r="C5" s="137">
        <v>66.679802576130214</v>
      </c>
      <c r="D5" s="137">
        <v>66.474811785147352</v>
      </c>
      <c r="E5" s="137">
        <v>66.214513699210798</v>
      </c>
      <c r="F5" s="129">
        <f t="shared" ref="F5:F33" si="0">((E5-D5)/D5)*100</f>
        <v>-0.39157400968333927</v>
      </c>
      <c r="H5" s="545">
        <f>B5+'t16&amp;C7'!B5</f>
        <v>100</v>
      </c>
      <c r="I5" s="545">
        <f>C5+'t16&amp;C7'!C5</f>
        <v>100</v>
      </c>
      <c r="J5" s="545">
        <f>D5+'t16&amp;C7'!D5</f>
        <v>100</v>
      </c>
      <c r="K5" s="545">
        <f>E5+'t16&amp;C7'!E5</f>
        <v>99.99999966071438</v>
      </c>
    </row>
    <row r="6" spans="1:11" s="38" customFormat="1" ht="15" customHeight="1" x14ac:dyDescent="0.25">
      <c r="A6" s="139" t="s">
        <v>207</v>
      </c>
      <c r="B6" s="140">
        <v>68.406764080677362</v>
      </c>
      <c r="C6" s="140">
        <v>68.194850638388672</v>
      </c>
      <c r="D6" s="140">
        <v>68.185977003956936</v>
      </c>
      <c r="E6" s="140">
        <v>68.008661270737136</v>
      </c>
      <c r="F6" s="132">
        <f t="shared" si="0"/>
        <v>-0.26004721353411087</v>
      </c>
      <c r="H6" s="545">
        <f>B6+'t16&amp;C7'!B6</f>
        <v>100</v>
      </c>
      <c r="I6" s="545">
        <f>C6+'t16&amp;C7'!C6</f>
        <v>100</v>
      </c>
      <c r="J6" s="545">
        <f>D6+'t16&amp;C7'!D6</f>
        <v>100.00000862826171</v>
      </c>
      <c r="K6" s="545">
        <f>E6+'t16&amp;C7'!E6</f>
        <v>100.00000838198306</v>
      </c>
    </row>
    <row r="7" spans="1:11" s="38" customFormat="1" ht="15" customHeight="1" x14ac:dyDescent="0.25">
      <c r="A7" s="139" t="s">
        <v>189</v>
      </c>
      <c r="B7" s="140">
        <v>68.911238465504681</v>
      </c>
      <c r="C7" s="140">
        <v>69.628706933917996</v>
      </c>
      <c r="D7" s="140">
        <v>68.098913165382996</v>
      </c>
      <c r="E7" s="140">
        <v>69.161981715316287</v>
      </c>
      <c r="F7" s="132">
        <f t="shared" si="0"/>
        <v>1.5610653687696228</v>
      </c>
      <c r="H7" s="545">
        <f>B7+'t16&amp;C7'!B7</f>
        <v>100.00000000000001</v>
      </c>
      <c r="I7" s="545">
        <f>C7+'t16&amp;C7'!C7</f>
        <v>100</v>
      </c>
      <c r="J7" s="545">
        <f>D7+'t16&amp;C7'!D7</f>
        <v>100</v>
      </c>
      <c r="K7" s="545">
        <f>E7+'t16&amp;C7'!E7</f>
        <v>100</v>
      </c>
    </row>
    <row r="8" spans="1:11" s="38" customFormat="1" ht="15" customHeight="1" x14ac:dyDescent="0.25">
      <c r="A8" s="139" t="s">
        <v>198</v>
      </c>
      <c r="B8" s="140">
        <v>68.261194528444562</v>
      </c>
      <c r="C8" s="140">
        <v>68.050876038043754</v>
      </c>
      <c r="D8" s="140">
        <v>66.801382689236277</v>
      </c>
      <c r="E8" s="140">
        <v>66.890590740503171</v>
      </c>
      <c r="F8" s="132">
        <f t="shared" si="0"/>
        <v>0.13354222274394348</v>
      </c>
      <c r="H8" s="545">
        <f>B8+'t16&amp;C7'!B8</f>
        <v>100</v>
      </c>
      <c r="I8" s="545">
        <f>C8+'t16&amp;C7'!C8</f>
        <v>99.999967634461015</v>
      </c>
      <c r="J8" s="545">
        <f>D8+'t16&amp;C7'!D8</f>
        <v>100</v>
      </c>
      <c r="K8" s="545">
        <f>E8+'t16&amp;C7'!E8</f>
        <v>100.00000000000001</v>
      </c>
    </row>
    <row r="9" spans="1:11" s="38" customFormat="1" ht="15" customHeight="1" x14ac:dyDescent="0.25">
      <c r="A9" s="139" t="s">
        <v>214</v>
      </c>
      <c r="B9" s="140">
        <v>58.809397818258127</v>
      </c>
      <c r="C9" s="140">
        <v>59.927447791372401</v>
      </c>
      <c r="D9" s="140">
        <v>60.596045434099032</v>
      </c>
      <c r="E9" s="140">
        <v>60.089567729398539</v>
      </c>
      <c r="F9" s="132">
        <f t="shared" si="0"/>
        <v>-0.83582633333937839</v>
      </c>
      <c r="H9" s="545">
        <f>B9+'t16&amp;C7'!B9</f>
        <v>100</v>
      </c>
      <c r="I9" s="545">
        <f>C9+'t16&amp;C7'!C9</f>
        <v>99.99998765447036</v>
      </c>
      <c r="J9" s="545">
        <f>D9+'t16&amp;C7'!D9</f>
        <v>100</v>
      </c>
      <c r="K9" s="545">
        <f>E9+'t16&amp;C7'!E9</f>
        <v>99.999988168380042</v>
      </c>
    </row>
    <row r="10" spans="1:11" s="38" customFormat="1" ht="15" customHeight="1" x14ac:dyDescent="0.25">
      <c r="A10" s="139" t="s">
        <v>484</v>
      </c>
      <c r="B10" s="140">
        <v>63.136311509653318</v>
      </c>
      <c r="C10" s="140">
        <v>62.39417632138192</v>
      </c>
      <c r="D10" s="140">
        <v>61.82952106937212</v>
      </c>
      <c r="E10" s="140">
        <v>61.52098861483033</v>
      </c>
      <c r="F10" s="132">
        <f>((E10-D10)/D10)*100</f>
        <v>-0.49900508560566087</v>
      </c>
      <c r="H10" s="545">
        <f>B10+'t16&amp;C7'!B10</f>
        <v>100.00000132164068</v>
      </c>
      <c r="I10" s="545">
        <f>C10+'t16&amp;C7'!C10</f>
        <v>100</v>
      </c>
      <c r="J10" s="545">
        <f>D10+'t16&amp;C7'!D10</f>
        <v>100</v>
      </c>
      <c r="K10" s="545">
        <f>E10+'t16&amp;C7'!E10</f>
        <v>100.00000117966485</v>
      </c>
    </row>
    <row r="11" spans="1:11" s="38" customFormat="1" ht="15" customHeight="1" x14ac:dyDescent="0.25">
      <c r="A11" s="139" t="s">
        <v>194</v>
      </c>
      <c r="B11" s="140">
        <v>69.865494439434926</v>
      </c>
      <c r="C11" s="140">
        <v>70.366822480391235</v>
      </c>
      <c r="D11" s="140">
        <v>69.385169830237501</v>
      </c>
      <c r="E11" s="140">
        <v>70.535670850359992</v>
      </c>
      <c r="F11" s="132">
        <f t="shared" si="0"/>
        <v>1.658136778993818</v>
      </c>
      <c r="H11" s="545">
        <f>B11+'t16&amp;C7'!B11</f>
        <v>100</v>
      </c>
      <c r="I11" s="545">
        <f>C11+'t16&amp;C7'!C11</f>
        <v>100</v>
      </c>
      <c r="J11" s="545">
        <f>D11+'t16&amp;C7'!D11</f>
        <v>100</v>
      </c>
      <c r="K11" s="545">
        <f>E11+'t16&amp;C7'!E11</f>
        <v>100</v>
      </c>
    </row>
    <row r="12" spans="1:11" s="38" customFormat="1" ht="15" customHeight="1" x14ac:dyDescent="0.25">
      <c r="A12" s="139" t="s">
        <v>210</v>
      </c>
      <c r="B12" s="140">
        <v>63.786575406470234</v>
      </c>
      <c r="C12" s="140">
        <v>63.679355260274441</v>
      </c>
      <c r="D12" s="140">
        <v>63.107732477438304</v>
      </c>
      <c r="E12" s="140">
        <v>62.951039910456473</v>
      </c>
      <c r="F12" s="132">
        <f t="shared" si="0"/>
        <v>-0.24829376818102447</v>
      </c>
      <c r="H12" s="545">
        <f>B12+'t16&amp;C7'!B12</f>
        <v>100</v>
      </c>
      <c r="I12" s="545">
        <f>C12+'t16&amp;C7'!C12</f>
        <v>100</v>
      </c>
      <c r="J12" s="545">
        <f>D12+'t16&amp;C7'!D12</f>
        <v>99.999999999999986</v>
      </c>
      <c r="K12" s="545">
        <f>E12+'t16&amp;C7'!E12</f>
        <v>100</v>
      </c>
    </row>
    <row r="13" spans="1:11" s="38" customFormat="1" ht="15" customHeight="1" x14ac:dyDescent="0.25">
      <c r="A13" s="139" t="s">
        <v>203</v>
      </c>
      <c r="B13" s="140">
        <v>78.144430381532857</v>
      </c>
      <c r="C13" s="140">
        <v>79.175823157978172</v>
      </c>
      <c r="D13" s="140">
        <v>81.594494389446055</v>
      </c>
      <c r="E13" s="140">
        <v>80.181558267724412</v>
      </c>
      <c r="F13" s="132">
        <f t="shared" si="0"/>
        <v>-1.7316562009414214</v>
      </c>
      <c r="H13" s="545">
        <f>B13+'t16&amp;C7'!B13</f>
        <v>100.00001906691841</v>
      </c>
      <c r="I13" s="545">
        <f>C13+'t16&amp;C7'!C13</f>
        <v>99.999999999999986</v>
      </c>
      <c r="J13" s="545">
        <f>D13+'t16&amp;C7'!D13</f>
        <v>100.00000000000001</v>
      </c>
      <c r="K13" s="545">
        <f>E13+'t16&amp;C7'!E13</f>
        <v>100</v>
      </c>
    </row>
    <row r="14" spans="1:11" s="38" customFormat="1" ht="15" customHeight="1" x14ac:dyDescent="0.25">
      <c r="A14" s="139" t="s">
        <v>204</v>
      </c>
      <c r="B14" s="140">
        <v>68.196697791329541</v>
      </c>
      <c r="C14" s="140">
        <v>69.479126009534525</v>
      </c>
      <c r="D14" s="140">
        <v>69.357487876017416</v>
      </c>
      <c r="E14" s="140">
        <v>68.274472061877006</v>
      </c>
      <c r="F14" s="132">
        <f t="shared" si="0"/>
        <v>-1.5614980405236063</v>
      </c>
      <c r="H14" s="545">
        <f>B14+'t16&amp;C7'!B14</f>
        <v>99.999996151478285</v>
      </c>
      <c r="I14" s="545">
        <f>C14+'t16&amp;C7'!C14</f>
        <v>100</v>
      </c>
      <c r="J14" s="545">
        <f>D14+'t16&amp;C7'!D14</f>
        <v>100</v>
      </c>
      <c r="K14" s="545">
        <f>E14+'t16&amp;C7'!E14</f>
        <v>99.999996172815301</v>
      </c>
    </row>
    <row r="15" spans="1:11" s="38" customFormat="1" ht="15" customHeight="1" x14ac:dyDescent="0.25">
      <c r="A15" s="139" t="s">
        <v>209</v>
      </c>
      <c r="B15" s="140">
        <v>63.620358680722745</v>
      </c>
      <c r="C15" s="140">
        <v>63.670519112358768</v>
      </c>
      <c r="D15" s="140">
        <v>63.544482867000177</v>
      </c>
      <c r="E15" s="140">
        <v>63.425696369319084</v>
      </c>
      <c r="F15" s="132">
        <f t="shared" si="0"/>
        <v>-0.18693439984351631</v>
      </c>
      <c r="H15" s="545">
        <f>B15+'t16&amp;C7'!B15</f>
        <v>100</v>
      </c>
      <c r="I15" s="545">
        <f>C15+'t16&amp;C7'!C15</f>
        <v>100</v>
      </c>
      <c r="J15" s="545">
        <f>D15+'t16&amp;C7'!D15</f>
        <v>100.00000000000001</v>
      </c>
      <c r="K15" s="545">
        <f>E15+'t16&amp;C7'!E15</f>
        <v>100</v>
      </c>
    </row>
    <row r="16" spans="1:11" s="38" customFormat="1" ht="15" customHeight="1" x14ac:dyDescent="0.25">
      <c r="A16" s="139" t="s">
        <v>242</v>
      </c>
      <c r="B16" s="140">
        <v>67.453441264406592</v>
      </c>
      <c r="C16" s="140">
        <v>66.266334605805937</v>
      </c>
      <c r="D16" s="140">
        <v>67.121947044992993</v>
      </c>
      <c r="E16" s="140">
        <v>67.533811818169966</v>
      </c>
      <c r="F16" s="132">
        <f t="shared" si="0"/>
        <v>0.61360671331672278</v>
      </c>
      <c r="H16" s="545">
        <f>B16+'t16&amp;C7'!B16</f>
        <v>100</v>
      </c>
      <c r="I16" s="545">
        <f>C16+'t16&amp;C7'!C16</f>
        <v>100</v>
      </c>
      <c r="J16" s="545">
        <f>D16+'t16&amp;C7'!D16</f>
        <v>100</v>
      </c>
      <c r="K16" s="545">
        <f>E16+'t16&amp;C7'!E16</f>
        <v>100</v>
      </c>
    </row>
    <row r="17" spans="1:11" s="38" customFormat="1" ht="15" customHeight="1" x14ac:dyDescent="0.25">
      <c r="A17" s="139" t="s">
        <v>205</v>
      </c>
      <c r="B17" s="140">
        <v>74.905584909496312</v>
      </c>
      <c r="C17" s="140">
        <v>75.39057911429579</v>
      </c>
      <c r="D17" s="140">
        <v>75.453556732593142</v>
      </c>
      <c r="E17" s="140">
        <v>75.935233590486249</v>
      </c>
      <c r="F17" s="132">
        <f t="shared" si="0"/>
        <v>0.63837528507789953</v>
      </c>
      <c r="H17" s="545">
        <f>B17+'t16&amp;C7'!B17</f>
        <v>100</v>
      </c>
      <c r="I17" s="545">
        <f>C17+'t16&amp;C7'!C17</f>
        <v>100</v>
      </c>
      <c r="J17" s="545">
        <f>D17+'t16&amp;C7'!D17</f>
        <v>100</v>
      </c>
      <c r="K17" s="545">
        <f>E17+'t16&amp;C7'!E17</f>
        <v>100</v>
      </c>
    </row>
    <row r="18" spans="1:11" s="38" customFormat="1" ht="15" customHeight="1" x14ac:dyDescent="0.25">
      <c r="A18" s="139" t="s">
        <v>201</v>
      </c>
      <c r="B18" s="140">
        <v>81.461632450611532</v>
      </c>
      <c r="C18" s="140">
        <v>82.321901711001004</v>
      </c>
      <c r="D18" s="140">
        <v>83.882354511835302</v>
      </c>
      <c r="E18" s="140">
        <v>82.70278973638851</v>
      </c>
      <c r="F18" s="132">
        <f t="shared" si="0"/>
        <v>-1.4062132403309715</v>
      </c>
      <c r="H18" s="545">
        <f>B18+'t16&amp;C7'!B18</f>
        <v>100</v>
      </c>
      <c r="I18" s="545">
        <f>C18+'t16&amp;C7'!C18</f>
        <v>100</v>
      </c>
      <c r="J18" s="545">
        <f>D18+'t16&amp;C7'!D18</f>
        <v>100</v>
      </c>
      <c r="K18" s="545">
        <f>E18+'t16&amp;C7'!E18</f>
        <v>99.999736045379066</v>
      </c>
    </row>
    <row r="19" spans="1:11" s="38" customFormat="1" ht="15" customHeight="1" x14ac:dyDescent="0.25">
      <c r="A19" s="139" t="s">
        <v>192</v>
      </c>
      <c r="B19" s="140">
        <v>72.991657345414112</v>
      </c>
      <c r="C19" s="140">
        <v>72.770754935272137</v>
      </c>
      <c r="D19" s="140">
        <v>72.015063679629932</v>
      </c>
      <c r="E19" s="140">
        <v>71.965817696242354</v>
      </c>
      <c r="F19" s="132">
        <f t="shared" si="0"/>
        <v>-6.8382892233014997E-2</v>
      </c>
      <c r="H19" s="545">
        <f>B19+'t16&amp;C7'!B19</f>
        <v>100.00000000000001</v>
      </c>
      <c r="I19" s="545">
        <f>C19+'t16&amp;C7'!C19</f>
        <v>100.00030445849015</v>
      </c>
      <c r="J19" s="545">
        <f>D19+'t16&amp;C7'!D19</f>
        <v>100</v>
      </c>
      <c r="K19" s="545">
        <f>E19+'t16&amp;C7'!E19</f>
        <v>100</v>
      </c>
    </row>
    <row r="20" spans="1:11" s="38" customFormat="1" ht="15" customHeight="1" x14ac:dyDescent="0.25">
      <c r="A20" s="139" t="s">
        <v>193</v>
      </c>
      <c r="B20" s="140">
        <v>68.60041820289247</v>
      </c>
      <c r="C20" s="140">
        <v>68.154575879611684</v>
      </c>
      <c r="D20" s="140">
        <v>68.193242217160204</v>
      </c>
      <c r="E20" s="140">
        <v>67.223186663794465</v>
      </c>
      <c r="F20" s="132">
        <f t="shared" si="0"/>
        <v>-1.4225097998370779</v>
      </c>
      <c r="H20" s="545">
        <f>B20+'t16&amp;C7'!B20</f>
        <v>100</v>
      </c>
      <c r="I20" s="545">
        <f>C20+'t16&amp;C7'!C20</f>
        <v>100</v>
      </c>
      <c r="J20" s="545">
        <f>D20+'t16&amp;C7'!D20</f>
        <v>99.999810174639322</v>
      </c>
      <c r="K20" s="545">
        <f>E20+'t16&amp;C7'!E20</f>
        <v>100</v>
      </c>
    </row>
    <row r="21" spans="1:11" s="33" customFormat="1" ht="15" customHeight="1" x14ac:dyDescent="0.25">
      <c r="A21" s="139" t="s">
        <v>215</v>
      </c>
      <c r="B21" s="140">
        <v>69.733427814956798</v>
      </c>
      <c r="C21" s="140">
        <v>68.944160524176041</v>
      </c>
      <c r="D21" s="140">
        <v>69.103610790375697</v>
      </c>
      <c r="E21" s="140">
        <v>69.808185847934737</v>
      </c>
      <c r="F21" s="132">
        <f t="shared" si="0"/>
        <v>1.0195922463391289</v>
      </c>
      <c r="H21" s="545">
        <f>B21+'t16&amp;C7'!B21</f>
        <v>99.999898479630957</v>
      </c>
      <c r="I21" s="545">
        <f>C21+'t16&amp;C7'!C21</f>
        <v>100.00009465761867</v>
      </c>
      <c r="J21" s="545">
        <f>D21+'t16&amp;C7'!D21</f>
        <v>100</v>
      </c>
      <c r="K21" s="545">
        <f>E21+'t16&amp;C7'!E21</f>
        <v>100</v>
      </c>
    </row>
    <row r="22" spans="1:11" s="38" customFormat="1" ht="15" customHeight="1" x14ac:dyDescent="0.25">
      <c r="A22" s="144" t="s">
        <v>197</v>
      </c>
      <c r="B22" s="132">
        <v>70.102196897033778</v>
      </c>
      <c r="C22" s="132">
        <v>69.737412229226976</v>
      </c>
      <c r="D22" s="132">
        <v>67.891952655216642</v>
      </c>
      <c r="E22" s="132">
        <v>65.031672815601567</v>
      </c>
      <c r="F22" s="132">
        <f t="shared" si="0"/>
        <v>-4.2129880313514567</v>
      </c>
      <c r="H22" s="545">
        <f>B22+'t16&amp;C7'!B22</f>
        <v>100</v>
      </c>
      <c r="I22" s="545">
        <f>C22+'t16&amp;C7'!C22</f>
        <v>99.999999999999986</v>
      </c>
      <c r="J22" s="545">
        <f>D22+'t16&amp;C7'!D22</f>
        <v>99.999951588221037</v>
      </c>
      <c r="K22" s="545">
        <f>E22+'t16&amp;C7'!E22</f>
        <v>100</v>
      </c>
    </row>
    <row r="23" spans="1:11" s="38" customFormat="1" ht="15" customHeight="1" x14ac:dyDescent="0.25">
      <c r="A23" s="146" t="s">
        <v>199</v>
      </c>
      <c r="B23" s="129">
        <v>67.74012757641681</v>
      </c>
      <c r="C23" s="129">
        <v>66.543507924845187</v>
      </c>
      <c r="D23" s="129">
        <v>65.340823528641494</v>
      </c>
      <c r="E23" s="129">
        <v>63.357103675260561</v>
      </c>
      <c r="F23" s="129">
        <f>((E23-D23)/D23)*100</f>
        <v>-3.0359578380755932</v>
      </c>
      <c r="H23" s="545">
        <f>B23+'t16&amp;C7'!B23</f>
        <v>100.00000000000001</v>
      </c>
      <c r="I23" s="545">
        <f>C23+'t16&amp;C7'!C23</f>
        <v>100.00000000000001</v>
      </c>
      <c r="J23" s="545">
        <f>D23+'t16&amp;C7'!D23</f>
        <v>100</v>
      </c>
      <c r="K23" s="545">
        <f>E23+'t16&amp;C7'!E23</f>
        <v>100</v>
      </c>
    </row>
    <row r="24" spans="1:11" s="38" customFormat="1" ht="15" customHeight="1" x14ac:dyDescent="0.25">
      <c r="A24" s="139" t="s">
        <v>213</v>
      </c>
      <c r="B24" s="140">
        <v>63.933194109657435</v>
      </c>
      <c r="C24" s="140">
        <v>64.640619995484457</v>
      </c>
      <c r="D24" s="140">
        <v>64.669207150192619</v>
      </c>
      <c r="E24" s="140">
        <v>64.253922790822273</v>
      </c>
      <c r="F24" s="132">
        <f t="shared" si="0"/>
        <v>-0.6421670802393773</v>
      </c>
      <c r="H24" s="545">
        <f>B24+'t16&amp;C7'!B24</f>
        <v>100</v>
      </c>
      <c r="I24" s="545">
        <f>C24+'t16&amp;C7'!C24</f>
        <v>100</v>
      </c>
      <c r="J24" s="545">
        <f>D24+'t16&amp;C7'!D24</f>
        <v>100</v>
      </c>
      <c r="K24" s="545">
        <f>E24+'t16&amp;C7'!E24</f>
        <v>100</v>
      </c>
    </row>
    <row r="25" spans="1:11" s="38" customFormat="1" ht="15" customHeight="1" x14ac:dyDescent="0.25">
      <c r="A25" s="139" t="s">
        <v>212</v>
      </c>
      <c r="B25" s="140">
        <v>69.566168251192551</v>
      </c>
      <c r="C25" s="140">
        <v>69.755327200324118</v>
      </c>
      <c r="D25" s="140">
        <v>69.384495772826568</v>
      </c>
      <c r="E25" s="140">
        <v>68.990792093071079</v>
      </c>
      <c r="F25" s="132">
        <f t="shared" si="0"/>
        <v>-0.56742313303612413</v>
      </c>
      <c r="H25" s="545">
        <f>B25+'t16&amp;C7'!B25</f>
        <v>100</v>
      </c>
      <c r="I25" s="545">
        <f>C25+'t16&amp;C7'!C25</f>
        <v>99.999989284575008</v>
      </c>
      <c r="J25" s="545">
        <f>D25+'t16&amp;C7'!D25</f>
        <v>100</v>
      </c>
      <c r="K25" s="545">
        <f>E25+'t16&amp;C7'!E25</f>
        <v>99.999990005853562</v>
      </c>
    </row>
    <row r="26" spans="1:11" s="38" customFormat="1" ht="15" customHeight="1" x14ac:dyDescent="0.25">
      <c r="A26" s="139" t="s">
        <v>195</v>
      </c>
      <c r="B26" s="140">
        <v>75.884213236181594</v>
      </c>
      <c r="C26" s="140">
        <v>76.139715212595746</v>
      </c>
      <c r="D26" s="140">
        <v>76.802563048165325</v>
      </c>
      <c r="E26" s="491" t="s">
        <v>274</v>
      </c>
      <c r="F26" s="132" t="e">
        <f t="shared" si="0"/>
        <v>#VALUE!</v>
      </c>
      <c r="H26" s="545">
        <f>B26+'t16&amp;C7'!B26</f>
        <v>100.00000000000001</v>
      </c>
      <c r="I26" s="545">
        <f>C26+'t16&amp;C7'!C26</f>
        <v>100</v>
      </c>
      <c r="J26" s="545">
        <f>D26+'t16&amp;C7'!D26</f>
        <v>100.00001301726884</v>
      </c>
      <c r="K26" s="545" t="e">
        <f>E26+'t16&amp;C7'!E26</f>
        <v>#VALUE!</v>
      </c>
    </row>
    <row r="27" spans="1:11" s="38" customFormat="1" ht="15" customHeight="1" x14ac:dyDescent="0.25">
      <c r="A27" s="139" t="s">
        <v>200</v>
      </c>
      <c r="B27" s="140">
        <v>72.303308812151812</v>
      </c>
      <c r="C27" s="140">
        <v>73.497088595044318</v>
      </c>
      <c r="D27" s="140">
        <v>73.449972417198879</v>
      </c>
      <c r="E27" s="140">
        <v>73.180562782331904</v>
      </c>
      <c r="F27" s="132">
        <f t="shared" si="0"/>
        <v>-0.36679337786094279</v>
      </c>
      <c r="H27" s="545">
        <f>B27+'t16&amp;C7'!B27</f>
        <v>100</v>
      </c>
      <c r="I27" s="545">
        <f>C27+'t16&amp;C7'!C27</f>
        <v>99.999977465905928</v>
      </c>
      <c r="J27" s="545">
        <f>D27+'t16&amp;C7'!D27</f>
        <v>99.999977326098545</v>
      </c>
      <c r="K27" s="545">
        <f>E27+'t16&amp;C7'!E27</f>
        <v>100</v>
      </c>
    </row>
    <row r="28" spans="1:11" s="38" customFormat="1" ht="15" customHeight="1" x14ac:dyDescent="0.25">
      <c r="A28" s="139" t="s">
        <v>190</v>
      </c>
      <c r="B28" s="140">
        <v>70.749900935835981</v>
      </c>
      <c r="C28" s="140">
        <v>70.465812639519228</v>
      </c>
      <c r="D28" s="140">
        <v>70.167391458540394</v>
      </c>
      <c r="E28" s="140">
        <v>70.981251698691423</v>
      </c>
      <c r="F28" s="132">
        <f t="shared" si="0"/>
        <v>1.1598838480862055</v>
      </c>
      <c r="H28" s="545">
        <f>B28+'t16&amp;C7'!B28</f>
        <v>99.999999999999986</v>
      </c>
      <c r="I28" s="545">
        <f>C28+'t16&amp;C7'!C28</f>
        <v>99.999952372356731</v>
      </c>
      <c r="J28" s="545">
        <f>D28+'t16&amp;C7'!D28</f>
        <v>100</v>
      </c>
      <c r="K28" s="545">
        <f>E28+'t16&amp;C7'!E28</f>
        <v>100</v>
      </c>
    </row>
    <row r="29" spans="1:11" s="38" customFormat="1" ht="15" customHeight="1" x14ac:dyDescent="0.25">
      <c r="A29" s="139" t="s">
        <v>202</v>
      </c>
      <c r="B29" s="140">
        <v>66.92303583827379</v>
      </c>
      <c r="C29" s="140">
        <v>68.171491954573682</v>
      </c>
      <c r="D29" s="140">
        <v>67.978662559247084</v>
      </c>
      <c r="E29" s="140">
        <v>66.753158857200802</v>
      </c>
      <c r="F29" s="132">
        <f t="shared" si="0"/>
        <v>-1.8027770125341749</v>
      </c>
      <c r="H29" s="545">
        <f>B29+'t16&amp;C7'!B29</f>
        <v>100</v>
      </c>
      <c r="I29" s="545">
        <f>C29+'t16&amp;C7'!C29</f>
        <v>100</v>
      </c>
      <c r="J29" s="545">
        <f>D29+'t16&amp;C7'!D29</f>
        <v>100.00000000000001</v>
      </c>
      <c r="K29" s="545">
        <f>E29+'t16&amp;C7'!E29</f>
        <v>100</v>
      </c>
    </row>
    <row r="30" spans="1:11" s="38" customFormat="1" ht="15" customHeight="1" x14ac:dyDescent="0.25">
      <c r="A30" s="139" t="s">
        <v>196</v>
      </c>
      <c r="B30" s="140">
        <v>66.790960966668294</v>
      </c>
      <c r="C30" s="140">
        <v>66.296517675258286</v>
      </c>
      <c r="D30" s="140">
        <v>65.866908732358937</v>
      </c>
      <c r="E30" s="140">
        <v>65.783467273410707</v>
      </c>
      <c r="F30" s="132">
        <f t="shared" si="0"/>
        <v>-0.12668191137871995</v>
      </c>
      <c r="H30" s="545">
        <f>B30+'t16&amp;C7'!B30</f>
        <v>99.999921465269594</v>
      </c>
      <c r="I30" s="545">
        <f>C30+'t16&amp;C7'!C30</f>
        <v>100.00000000000001</v>
      </c>
      <c r="J30" s="545">
        <f>D30+'t16&amp;C7'!D30</f>
        <v>100.00000000000001</v>
      </c>
      <c r="K30" s="545">
        <f>E30+'t16&amp;C7'!E30</f>
        <v>100.00000000000001</v>
      </c>
    </row>
    <row r="31" spans="1:11" ht="15" customHeight="1" x14ac:dyDescent="0.2">
      <c r="A31" s="139" t="s">
        <v>208</v>
      </c>
      <c r="B31" s="140">
        <v>61.150680155017547</v>
      </c>
      <c r="C31" s="140">
        <v>61.647173433964909</v>
      </c>
      <c r="D31" s="140">
        <v>62.081033632773554</v>
      </c>
      <c r="E31" s="140">
        <v>61.577587598901985</v>
      </c>
      <c r="F31" s="132">
        <f t="shared" si="0"/>
        <v>-0.81094982543233918</v>
      </c>
      <c r="H31" s="545">
        <f>B31+'t16&amp;C7'!B31</f>
        <v>99.999982941109636</v>
      </c>
      <c r="I31" s="545">
        <f>C31+'t16&amp;C7'!C31</f>
        <v>100</v>
      </c>
      <c r="J31" s="545">
        <f>D31+'t16&amp;C7'!D31</f>
        <v>100.0000156455519</v>
      </c>
      <c r="K31" s="545">
        <f>E31+'t16&amp;C7'!E31</f>
        <v>100</v>
      </c>
    </row>
    <row r="32" spans="1:11" ht="15" customHeight="1" x14ac:dyDescent="0.2">
      <c r="A32" s="144" t="s">
        <v>211</v>
      </c>
      <c r="B32" s="132">
        <v>54.233459271578191</v>
      </c>
      <c r="C32" s="132">
        <v>54.448272379461905</v>
      </c>
      <c r="D32" s="132">
        <v>53.451615953125184</v>
      </c>
      <c r="E32" s="132">
        <v>52.906761574040175</v>
      </c>
      <c r="F32" s="132">
        <f>((E32-D32)/D32)*100</f>
        <v>-1.0193412666191868</v>
      </c>
      <c r="H32" s="545">
        <f>B32+'t16&amp;C7'!B32</f>
        <v>100</v>
      </c>
      <c r="I32" s="545">
        <f>C32+'t16&amp;C7'!C32</f>
        <v>100</v>
      </c>
      <c r="J32" s="545">
        <f>D32+'t16&amp;C7'!D32</f>
        <v>100.00000798537845</v>
      </c>
      <c r="K32" s="545">
        <f>E32+'t16&amp;C7'!E32</f>
        <v>100</v>
      </c>
    </row>
    <row r="33" spans="1:11" ht="15" customHeight="1" x14ac:dyDescent="0.2">
      <c r="A33" s="57" t="s">
        <v>206</v>
      </c>
      <c r="B33" s="278">
        <v>61.667299462402006</v>
      </c>
      <c r="C33" s="278">
        <v>61.696867127147314</v>
      </c>
      <c r="D33" s="278">
        <v>61.771206873954753</v>
      </c>
      <c r="E33" s="278">
        <v>58.310467267887745</v>
      </c>
      <c r="F33" s="133">
        <f t="shared" si="0"/>
        <v>-5.6025125316536375</v>
      </c>
      <c r="H33" s="545">
        <f>B33+'t16&amp;C7'!B33</f>
        <v>100</v>
      </c>
      <c r="I33" s="545">
        <f>C33+'t16&amp;C7'!C33</f>
        <v>100</v>
      </c>
      <c r="J33" s="545">
        <f>D33+'t16&amp;C7'!D33</f>
        <v>99.999999999999986</v>
      </c>
      <c r="K33" s="545">
        <f>E33+'t16&amp;C7'!E33</f>
        <v>100.00000000000001</v>
      </c>
    </row>
    <row r="34" spans="1:11" ht="8.1" customHeight="1" x14ac:dyDescent="0.2">
      <c r="A34" s="113"/>
      <c r="B34" s="458"/>
      <c r="C34" s="458"/>
      <c r="D34" s="458"/>
      <c r="E34" s="458"/>
      <c r="F34" s="143"/>
    </row>
    <row r="35" spans="1:11" x14ac:dyDescent="0.2">
      <c r="A35" s="534" t="s">
        <v>591</v>
      </c>
      <c r="B35" s="147"/>
      <c r="C35" s="147"/>
      <c r="D35" s="147"/>
      <c r="E35" s="147"/>
      <c r="F35" s="148"/>
    </row>
    <row r="36" spans="1:11" x14ac:dyDescent="0.2">
      <c r="B36" s="147"/>
      <c r="C36" s="147"/>
      <c r="D36" s="147"/>
      <c r="E36" s="147"/>
      <c r="F36" s="148"/>
    </row>
    <row r="37" spans="1:11" x14ac:dyDescent="0.2">
      <c r="B37" s="147"/>
      <c r="C37" s="147"/>
      <c r="D37" s="147"/>
      <c r="E37" s="147"/>
      <c r="F37" s="148"/>
    </row>
    <row r="38" spans="1:11" x14ac:dyDescent="0.2">
      <c r="B38" s="147"/>
      <c r="C38" s="147"/>
      <c r="D38" s="147"/>
      <c r="E38" s="147"/>
      <c r="F38" s="148"/>
    </row>
    <row r="39" spans="1:11" x14ac:dyDescent="0.2">
      <c r="B39" s="147"/>
      <c r="C39" s="147"/>
      <c r="D39" s="147"/>
      <c r="E39" s="147"/>
      <c r="F39" s="148"/>
    </row>
    <row r="40" spans="1:11" x14ac:dyDescent="0.2">
      <c r="B40" s="147"/>
      <c r="C40" s="147"/>
      <c r="D40" s="147"/>
      <c r="E40" s="147"/>
      <c r="F40" s="148"/>
    </row>
    <row r="41" spans="1:11" x14ac:dyDescent="0.2">
      <c r="B41" s="147"/>
      <c r="C41" s="147"/>
      <c r="D41" s="147"/>
      <c r="E41" s="147"/>
      <c r="F41" s="148"/>
    </row>
    <row r="42" spans="1:11" x14ac:dyDescent="0.2">
      <c r="B42" s="147"/>
      <c r="C42" s="147"/>
      <c r="D42" s="147"/>
      <c r="E42" s="147"/>
      <c r="F42" s="148"/>
    </row>
    <row r="43" spans="1:11" x14ac:dyDescent="0.2">
      <c r="B43" s="147"/>
      <c r="C43" s="147"/>
      <c r="D43" s="147"/>
      <c r="E43" s="147"/>
      <c r="F43" s="148"/>
    </row>
    <row r="44" spans="1:11" x14ac:dyDescent="0.2">
      <c r="B44" s="147"/>
      <c r="C44" s="147"/>
      <c r="D44" s="147"/>
      <c r="E44" s="147"/>
      <c r="F44" s="148"/>
    </row>
    <row r="45" spans="1:11" x14ac:dyDescent="0.2">
      <c r="B45" s="147"/>
      <c r="C45" s="147"/>
      <c r="D45" s="147"/>
      <c r="E45" s="147"/>
      <c r="F45" s="148"/>
    </row>
    <row r="46" spans="1:11" x14ac:dyDescent="0.2">
      <c r="B46" s="147"/>
      <c r="C46" s="147"/>
      <c r="D46" s="147"/>
      <c r="E46" s="147"/>
      <c r="F46" s="148"/>
    </row>
    <row r="47" spans="1:11" x14ac:dyDescent="0.2">
      <c r="B47" s="147"/>
      <c r="C47" s="147"/>
      <c r="D47" s="147"/>
      <c r="E47" s="147"/>
      <c r="F47" s="148"/>
    </row>
    <row r="48" spans="1:11" x14ac:dyDescent="0.2">
      <c r="B48" s="147"/>
      <c r="C48" s="147"/>
      <c r="D48" s="147"/>
      <c r="E48" s="147"/>
      <c r="F48" s="148"/>
    </row>
    <row r="49" spans="2:6" x14ac:dyDescent="0.2">
      <c r="B49" s="147"/>
      <c r="C49" s="147"/>
      <c r="D49" s="147"/>
      <c r="E49" s="147"/>
      <c r="F49" s="148"/>
    </row>
    <row r="50" spans="2:6" x14ac:dyDescent="0.2">
      <c r="B50" s="147"/>
      <c r="C50" s="147"/>
      <c r="D50" s="147"/>
      <c r="E50" s="147"/>
      <c r="F50" s="148"/>
    </row>
    <row r="51" spans="2:6" x14ac:dyDescent="0.2">
      <c r="B51" s="147"/>
      <c r="C51" s="147"/>
      <c r="D51" s="147"/>
      <c r="E51" s="147"/>
      <c r="F51" s="148"/>
    </row>
    <row r="52" spans="2:6" x14ac:dyDescent="0.2">
      <c r="B52" s="147"/>
      <c r="C52" s="147"/>
      <c r="D52" s="147"/>
      <c r="E52" s="147"/>
      <c r="F52" s="148"/>
    </row>
    <row r="53" spans="2:6" x14ac:dyDescent="0.2">
      <c r="B53" s="147"/>
      <c r="C53" s="147"/>
      <c r="D53" s="147"/>
      <c r="E53" s="147"/>
      <c r="F53" s="148"/>
    </row>
    <row r="54" spans="2:6" x14ac:dyDescent="0.2">
      <c r="B54" s="147"/>
      <c r="C54" s="147"/>
      <c r="D54" s="147"/>
      <c r="E54" s="147"/>
      <c r="F54" s="148"/>
    </row>
    <row r="55" spans="2:6" x14ac:dyDescent="0.2">
      <c r="B55" s="147"/>
      <c r="C55" s="147"/>
      <c r="D55" s="147"/>
      <c r="E55" s="147"/>
      <c r="F55" s="148"/>
    </row>
    <row r="56" spans="2:6" x14ac:dyDescent="0.2">
      <c r="B56" s="147"/>
      <c r="C56" s="147"/>
      <c r="D56" s="147"/>
      <c r="E56" s="147"/>
      <c r="F56" s="148"/>
    </row>
    <row r="57" spans="2:6" x14ac:dyDescent="0.2">
      <c r="B57" s="147"/>
      <c r="C57" s="147"/>
      <c r="D57" s="147"/>
      <c r="E57" s="147"/>
      <c r="F57" s="148"/>
    </row>
    <row r="58" spans="2:6" x14ac:dyDescent="0.2">
      <c r="B58" s="147"/>
      <c r="C58" s="147"/>
      <c r="D58" s="147"/>
      <c r="E58" s="147"/>
      <c r="F58" s="148"/>
    </row>
    <row r="59" spans="2:6" x14ac:dyDescent="0.2">
      <c r="B59" s="147"/>
      <c r="C59" s="147"/>
      <c r="D59" s="147"/>
      <c r="E59" s="147"/>
      <c r="F59" s="148"/>
    </row>
    <row r="60" spans="2:6" x14ac:dyDescent="0.2">
      <c r="B60" s="147"/>
      <c r="C60" s="147"/>
      <c r="D60" s="147"/>
      <c r="E60" s="147"/>
      <c r="F60" s="148"/>
    </row>
  </sheetData>
  <sortState xmlns:xlrd2="http://schemas.microsoft.com/office/spreadsheetml/2017/richdata2" ref="H4:I33">
    <sortCondition ref="I4:I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Sheet72">
    <tabColor rgb="FFFF0000"/>
  </sheetPr>
  <dimension ref="A1:L44"/>
  <sheetViews>
    <sheetView workbookViewId="0"/>
  </sheetViews>
  <sheetFormatPr defaultRowHeight="11.25" x14ac:dyDescent="0.2"/>
  <cols>
    <col min="1" max="1" width="20.7109375" style="29" customWidth="1"/>
    <col min="2" max="6" width="13.7109375" style="29" customWidth="1"/>
    <col min="7" max="7" width="14.140625" style="29" customWidth="1"/>
    <col min="8" max="256" width="9.140625" style="29"/>
    <col min="257" max="257" width="20.7109375" style="29" customWidth="1"/>
    <col min="258" max="263" width="14.140625" style="29" customWidth="1"/>
    <col min="264" max="512" width="9.140625" style="29"/>
    <col min="513" max="513" width="20.7109375" style="29" customWidth="1"/>
    <col min="514" max="519" width="14.140625" style="29" customWidth="1"/>
    <col min="520" max="768" width="9.140625" style="29"/>
    <col min="769" max="769" width="20.7109375" style="29" customWidth="1"/>
    <col min="770" max="775" width="14.140625" style="29" customWidth="1"/>
    <col min="776" max="1024" width="9.140625" style="29"/>
    <col min="1025" max="1025" width="20.7109375" style="29" customWidth="1"/>
    <col min="1026" max="1031" width="14.140625" style="29" customWidth="1"/>
    <col min="1032" max="1280" width="9.140625" style="29"/>
    <col min="1281" max="1281" width="20.7109375" style="29" customWidth="1"/>
    <col min="1282" max="1287" width="14.140625" style="29" customWidth="1"/>
    <col min="1288" max="1536" width="9.140625" style="29"/>
    <col min="1537" max="1537" width="20.7109375" style="29" customWidth="1"/>
    <col min="1538" max="1543" width="14.140625" style="29" customWidth="1"/>
    <col min="1544" max="1792" width="9.140625" style="29"/>
    <col min="1793" max="1793" width="20.7109375" style="29" customWidth="1"/>
    <col min="1794" max="1799" width="14.140625" style="29" customWidth="1"/>
    <col min="1800" max="2048" width="9.140625" style="29"/>
    <col min="2049" max="2049" width="20.7109375" style="29" customWidth="1"/>
    <col min="2050" max="2055" width="14.140625" style="29" customWidth="1"/>
    <col min="2056" max="2304" width="9.140625" style="29"/>
    <col min="2305" max="2305" width="20.7109375" style="29" customWidth="1"/>
    <col min="2306" max="2311" width="14.140625" style="29" customWidth="1"/>
    <col min="2312" max="2560" width="9.140625" style="29"/>
    <col min="2561" max="2561" width="20.7109375" style="29" customWidth="1"/>
    <col min="2562" max="2567" width="14.140625" style="29" customWidth="1"/>
    <col min="2568" max="2816" width="9.140625" style="29"/>
    <col min="2817" max="2817" width="20.7109375" style="29" customWidth="1"/>
    <col min="2818" max="2823" width="14.140625" style="29" customWidth="1"/>
    <col min="2824" max="3072" width="9.140625" style="29"/>
    <col min="3073" max="3073" width="20.7109375" style="29" customWidth="1"/>
    <col min="3074" max="3079" width="14.140625" style="29" customWidth="1"/>
    <col min="3080" max="3328" width="9.140625" style="29"/>
    <col min="3329" max="3329" width="20.7109375" style="29" customWidth="1"/>
    <col min="3330" max="3335" width="14.140625" style="29" customWidth="1"/>
    <col min="3336" max="3584" width="9.140625" style="29"/>
    <col min="3585" max="3585" width="20.7109375" style="29" customWidth="1"/>
    <col min="3586" max="3591" width="14.140625" style="29" customWidth="1"/>
    <col min="3592" max="3840" width="9.140625" style="29"/>
    <col min="3841" max="3841" width="20.7109375" style="29" customWidth="1"/>
    <col min="3842" max="3847" width="14.140625" style="29" customWidth="1"/>
    <col min="3848" max="4096" width="9.140625" style="29"/>
    <col min="4097" max="4097" width="20.7109375" style="29" customWidth="1"/>
    <col min="4098" max="4103" width="14.140625" style="29" customWidth="1"/>
    <col min="4104" max="4352" width="9.140625" style="29"/>
    <col min="4353" max="4353" width="20.7109375" style="29" customWidth="1"/>
    <col min="4354" max="4359" width="14.140625" style="29" customWidth="1"/>
    <col min="4360" max="4608" width="9.140625" style="29"/>
    <col min="4609" max="4609" width="20.7109375" style="29" customWidth="1"/>
    <col min="4610" max="4615" width="14.140625" style="29" customWidth="1"/>
    <col min="4616" max="4864" width="9.140625" style="29"/>
    <col min="4865" max="4865" width="20.7109375" style="29" customWidth="1"/>
    <col min="4866" max="4871" width="14.140625" style="29" customWidth="1"/>
    <col min="4872" max="5120" width="9.140625" style="29"/>
    <col min="5121" max="5121" width="20.7109375" style="29" customWidth="1"/>
    <col min="5122" max="5127" width="14.140625" style="29" customWidth="1"/>
    <col min="5128" max="5376" width="9.140625" style="29"/>
    <col min="5377" max="5377" width="20.7109375" style="29" customWidth="1"/>
    <col min="5378" max="5383" width="14.140625" style="29" customWidth="1"/>
    <col min="5384" max="5632" width="9.140625" style="29"/>
    <col min="5633" max="5633" width="20.7109375" style="29" customWidth="1"/>
    <col min="5634" max="5639" width="14.140625" style="29" customWidth="1"/>
    <col min="5640" max="5888" width="9.140625" style="29"/>
    <col min="5889" max="5889" width="20.7109375" style="29" customWidth="1"/>
    <col min="5890" max="5895" width="14.140625" style="29" customWidth="1"/>
    <col min="5896" max="6144" width="9.140625" style="29"/>
    <col min="6145" max="6145" width="20.7109375" style="29" customWidth="1"/>
    <col min="6146" max="6151" width="14.140625" style="29" customWidth="1"/>
    <col min="6152" max="6400" width="9.140625" style="29"/>
    <col min="6401" max="6401" width="20.7109375" style="29" customWidth="1"/>
    <col min="6402" max="6407" width="14.140625" style="29" customWidth="1"/>
    <col min="6408" max="6656" width="9.140625" style="29"/>
    <col min="6657" max="6657" width="20.7109375" style="29" customWidth="1"/>
    <col min="6658" max="6663" width="14.140625" style="29" customWidth="1"/>
    <col min="6664" max="6912" width="9.140625" style="29"/>
    <col min="6913" max="6913" width="20.7109375" style="29" customWidth="1"/>
    <col min="6914" max="6919" width="14.140625" style="29" customWidth="1"/>
    <col min="6920" max="7168" width="9.140625" style="29"/>
    <col min="7169" max="7169" width="20.7109375" style="29" customWidth="1"/>
    <col min="7170" max="7175" width="14.140625" style="29" customWidth="1"/>
    <col min="7176" max="7424" width="9.140625" style="29"/>
    <col min="7425" max="7425" width="20.7109375" style="29" customWidth="1"/>
    <col min="7426" max="7431" width="14.140625" style="29" customWidth="1"/>
    <col min="7432" max="7680" width="9.140625" style="29"/>
    <col min="7681" max="7681" width="20.7109375" style="29" customWidth="1"/>
    <col min="7682" max="7687" width="14.140625" style="29" customWidth="1"/>
    <col min="7688" max="7936" width="9.140625" style="29"/>
    <col min="7937" max="7937" width="20.7109375" style="29" customWidth="1"/>
    <col min="7938" max="7943" width="14.140625" style="29" customWidth="1"/>
    <col min="7944" max="8192" width="9.140625" style="29"/>
    <col min="8193" max="8193" width="20.7109375" style="29" customWidth="1"/>
    <col min="8194" max="8199" width="14.140625" style="29" customWidth="1"/>
    <col min="8200" max="8448" width="9.140625" style="29"/>
    <col min="8449" max="8449" width="20.7109375" style="29" customWidth="1"/>
    <col min="8450" max="8455" width="14.140625" style="29" customWidth="1"/>
    <col min="8456" max="8704" width="9.140625" style="29"/>
    <col min="8705" max="8705" width="20.7109375" style="29" customWidth="1"/>
    <col min="8706" max="8711" width="14.140625" style="29" customWidth="1"/>
    <col min="8712" max="8960" width="9.140625" style="29"/>
    <col min="8961" max="8961" width="20.7109375" style="29" customWidth="1"/>
    <col min="8962" max="8967" width="14.140625" style="29" customWidth="1"/>
    <col min="8968" max="9216" width="9.140625" style="29"/>
    <col min="9217" max="9217" width="20.7109375" style="29" customWidth="1"/>
    <col min="9218" max="9223" width="14.140625" style="29" customWidth="1"/>
    <col min="9224" max="9472" width="9.140625" style="29"/>
    <col min="9473" max="9473" width="20.7109375" style="29" customWidth="1"/>
    <col min="9474" max="9479" width="14.140625" style="29" customWidth="1"/>
    <col min="9480" max="9728" width="9.140625" style="29"/>
    <col min="9729" max="9729" width="20.7109375" style="29" customWidth="1"/>
    <col min="9730" max="9735" width="14.140625" style="29" customWidth="1"/>
    <col min="9736" max="9984" width="9.140625" style="29"/>
    <col min="9985" max="9985" width="20.7109375" style="29" customWidth="1"/>
    <col min="9986" max="9991" width="14.140625" style="29" customWidth="1"/>
    <col min="9992" max="10240" width="9.140625" style="29"/>
    <col min="10241" max="10241" width="20.7109375" style="29" customWidth="1"/>
    <col min="10242" max="10247" width="14.140625" style="29" customWidth="1"/>
    <col min="10248" max="10496" width="9.140625" style="29"/>
    <col min="10497" max="10497" width="20.7109375" style="29" customWidth="1"/>
    <col min="10498" max="10503" width="14.140625" style="29" customWidth="1"/>
    <col min="10504" max="10752" width="9.140625" style="29"/>
    <col min="10753" max="10753" width="20.7109375" style="29" customWidth="1"/>
    <col min="10754" max="10759" width="14.140625" style="29" customWidth="1"/>
    <col min="10760" max="11008" width="9.140625" style="29"/>
    <col min="11009" max="11009" width="20.7109375" style="29" customWidth="1"/>
    <col min="11010" max="11015" width="14.140625" style="29" customWidth="1"/>
    <col min="11016" max="11264" width="9.140625" style="29"/>
    <col min="11265" max="11265" width="20.7109375" style="29" customWidth="1"/>
    <col min="11266" max="11271" width="14.140625" style="29" customWidth="1"/>
    <col min="11272" max="11520" width="9.140625" style="29"/>
    <col min="11521" max="11521" width="20.7109375" style="29" customWidth="1"/>
    <col min="11522" max="11527" width="14.140625" style="29" customWidth="1"/>
    <col min="11528" max="11776" width="9.140625" style="29"/>
    <col min="11777" max="11777" width="20.7109375" style="29" customWidth="1"/>
    <col min="11778" max="11783" width="14.140625" style="29" customWidth="1"/>
    <col min="11784" max="12032" width="9.140625" style="29"/>
    <col min="12033" max="12033" width="20.7109375" style="29" customWidth="1"/>
    <col min="12034" max="12039" width="14.140625" style="29" customWidth="1"/>
    <col min="12040" max="12288" width="9.140625" style="29"/>
    <col min="12289" max="12289" width="20.7109375" style="29" customWidth="1"/>
    <col min="12290" max="12295" width="14.140625" style="29" customWidth="1"/>
    <col min="12296" max="12544" width="9.140625" style="29"/>
    <col min="12545" max="12545" width="20.7109375" style="29" customWidth="1"/>
    <col min="12546" max="12551" width="14.140625" style="29" customWidth="1"/>
    <col min="12552" max="12800" width="9.140625" style="29"/>
    <col min="12801" max="12801" width="20.7109375" style="29" customWidth="1"/>
    <col min="12802" max="12807" width="14.140625" style="29" customWidth="1"/>
    <col min="12808" max="13056" width="9.140625" style="29"/>
    <col min="13057" max="13057" width="20.7109375" style="29" customWidth="1"/>
    <col min="13058" max="13063" width="14.140625" style="29" customWidth="1"/>
    <col min="13064" max="13312" width="9.140625" style="29"/>
    <col min="13313" max="13313" width="20.7109375" style="29" customWidth="1"/>
    <col min="13314" max="13319" width="14.140625" style="29" customWidth="1"/>
    <col min="13320" max="13568" width="9.140625" style="29"/>
    <col min="13569" max="13569" width="20.7109375" style="29" customWidth="1"/>
    <col min="13570" max="13575" width="14.140625" style="29" customWidth="1"/>
    <col min="13576" max="13824" width="9.140625" style="29"/>
    <col min="13825" max="13825" width="20.7109375" style="29" customWidth="1"/>
    <col min="13826" max="13831" width="14.140625" style="29" customWidth="1"/>
    <col min="13832" max="14080" width="9.140625" style="29"/>
    <col min="14081" max="14081" width="20.7109375" style="29" customWidth="1"/>
    <col min="14082" max="14087" width="14.140625" style="29" customWidth="1"/>
    <col min="14088" max="14336" width="9.140625" style="29"/>
    <col min="14337" max="14337" width="20.7109375" style="29" customWidth="1"/>
    <col min="14338" max="14343" width="14.140625" style="29" customWidth="1"/>
    <col min="14344" max="14592" width="9.140625" style="29"/>
    <col min="14593" max="14593" width="20.7109375" style="29" customWidth="1"/>
    <col min="14594" max="14599" width="14.140625" style="29" customWidth="1"/>
    <col min="14600" max="14848" width="9.140625" style="29"/>
    <col min="14849" max="14849" width="20.7109375" style="29" customWidth="1"/>
    <col min="14850" max="14855" width="14.140625" style="29" customWidth="1"/>
    <col min="14856" max="15104" width="9.140625" style="29"/>
    <col min="15105" max="15105" width="20.7109375" style="29" customWidth="1"/>
    <col min="15106" max="15111" width="14.140625" style="29" customWidth="1"/>
    <col min="15112" max="15360" width="9.140625" style="29"/>
    <col min="15361" max="15361" width="20.7109375" style="29" customWidth="1"/>
    <col min="15362" max="15367" width="14.140625" style="29" customWidth="1"/>
    <col min="15368" max="15616" width="9.140625" style="29"/>
    <col min="15617" max="15617" width="20.7109375" style="29" customWidth="1"/>
    <col min="15618" max="15623" width="14.140625" style="29" customWidth="1"/>
    <col min="15624" max="15872" width="9.140625" style="29"/>
    <col min="15873" max="15873" width="20.7109375" style="29" customWidth="1"/>
    <col min="15874" max="15879" width="14.140625" style="29" customWidth="1"/>
    <col min="15880" max="16128" width="9.140625" style="29"/>
    <col min="16129" max="16129" width="20.7109375" style="29" customWidth="1"/>
    <col min="16130" max="16135" width="14.140625" style="29" customWidth="1"/>
    <col min="16136" max="16384" width="9.140625" style="29"/>
  </cols>
  <sheetData>
    <row r="1" spans="1:12" ht="12" x14ac:dyDescent="0.2">
      <c r="A1" s="48" t="s">
        <v>301</v>
      </c>
    </row>
    <row r="3" spans="1:12" ht="35.1" customHeight="1" x14ac:dyDescent="0.2">
      <c r="A3" s="135"/>
      <c r="B3" s="51">
        <v>2012</v>
      </c>
      <c r="C3" s="51">
        <v>2013</v>
      </c>
      <c r="D3" s="51">
        <v>2014</v>
      </c>
      <c r="E3" s="51">
        <v>2015</v>
      </c>
      <c r="F3" s="128" t="s">
        <v>518</v>
      </c>
    </row>
    <row r="4" spans="1:12" s="33" customFormat="1" ht="14.1" customHeight="1" x14ac:dyDescent="0.2">
      <c r="A4" s="136" t="s">
        <v>241</v>
      </c>
      <c r="B4" s="295">
        <v>34.489114716048441</v>
      </c>
      <c r="C4" s="295">
        <v>34.402985829331065</v>
      </c>
      <c r="D4" s="295">
        <v>34.584409416266013</v>
      </c>
      <c r="E4" s="295">
        <v>35.770886404786687</v>
      </c>
      <c r="F4" s="129">
        <f>((E4-D4)/D4)*100</f>
        <v>3.4306700867433078</v>
      </c>
      <c r="H4" s="153"/>
      <c r="I4" s="153"/>
      <c r="J4" s="153"/>
      <c r="K4" s="153"/>
      <c r="L4" s="29"/>
    </row>
    <row r="5" spans="1:12" s="38" customFormat="1" ht="14.1" customHeight="1" x14ac:dyDescent="0.2">
      <c r="A5" s="136" t="s">
        <v>483</v>
      </c>
      <c r="B5" s="296">
        <v>33.356717775367962</v>
      </c>
      <c r="C5" s="296">
        <v>33.320197423869793</v>
      </c>
      <c r="D5" s="296">
        <v>33.525188214852655</v>
      </c>
      <c r="E5" s="296">
        <v>33.785485961503582</v>
      </c>
      <c r="F5" s="129">
        <f t="shared" ref="F5:F32" si="0">((E5-D5)/D5)*100</f>
        <v>0.7764244155253025</v>
      </c>
      <c r="H5" s="153"/>
      <c r="I5" s="153"/>
      <c r="J5" s="153"/>
      <c r="K5" s="153"/>
      <c r="L5" s="29"/>
    </row>
    <row r="6" spans="1:12" s="38" customFormat="1" ht="14.1" customHeight="1" x14ac:dyDescent="0.25">
      <c r="A6" s="139" t="s">
        <v>157</v>
      </c>
      <c r="B6" s="297">
        <v>31.59323591932263</v>
      </c>
      <c r="C6" s="297">
        <v>31.805149361611324</v>
      </c>
      <c r="D6" s="297">
        <v>31.814031624304778</v>
      </c>
      <c r="E6" s="297">
        <v>31.991347111245933</v>
      </c>
      <c r="F6" s="132">
        <f t="shared" si="0"/>
        <v>0.55734994242506342</v>
      </c>
      <c r="H6" s="153"/>
      <c r="I6" s="153"/>
      <c r="J6" s="153"/>
      <c r="K6" s="153"/>
    </row>
    <row r="7" spans="1:12" s="38" customFormat="1" ht="14.1" customHeight="1" x14ac:dyDescent="0.25">
      <c r="A7" s="139" t="s">
        <v>158</v>
      </c>
      <c r="B7" s="297">
        <v>31.08876153449533</v>
      </c>
      <c r="C7" s="297">
        <v>30.371293066082007</v>
      </c>
      <c r="D7" s="297">
        <v>31.901086834616997</v>
      </c>
      <c r="E7" s="297">
        <v>30.838018284683709</v>
      </c>
      <c r="F7" s="132">
        <f t="shared" si="0"/>
        <v>-3.3323897566389946</v>
      </c>
      <c r="H7" s="153"/>
      <c r="I7" s="153"/>
      <c r="J7" s="153"/>
      <c r="K7" s="153"/>
    </row>
    <row r="8" spans="1:12" s="38" customFormat="1" ht="14.1" customHeight="1" x14ac:dyDescent="0.25">
      <c r="A8" s="139" t="s">
        <v>159</v>
      </c>
      <c r="B8" s="297">
        <v>31.738805471555438</v>
      </c>
      <c r="C8" s="297">
        <v>31.949091596417261</v>
      </c>
      <c r="D8" s="297">
        <v>33.198617310763716</v>
      </c>
      <c r="E8" s="297">
        <v>33.109409259496843</v>
      </c>
      <c r="F8" s="132">
        <f t="shared" si="0"/>
        <v>-0.26871014064175952</v>
      </c>
      <c r="H8" s="153"/>
      <c r="I8" s="153"/>
      <c r="J8" s="153"/>
      <c r="K8" s="153"/>
    </row>
    <row r="9" spans="1:12" s="38" customFormat="1" ht="14.1" customHeight="1" x14ac:dyDescent="0.25">
      <c r="A9" s="139" t="s">
        <v>160</v>
      </c>
      <c r="B9" s="297">
        <v>41.19060218174188</v>
      </c>
      <c r="C9" s="297">
        <v>40.072539863097958</v>
      </c>
      <c r="D9" s="297">
        <v>39.403954565900975</v>
      </c>
      <c r="E9" s="297">
        <v>39.910420438981497</v>
      </c>
      <c r="F9" s="132">
        <f t="shared" si="0"/>
        <v>1.2853173714670829</v>
      </c>
      <c r="H9" s="153"/>
      <c r="I9" s="153"/>
      <c r="J9" s="153"/>
      <c r="K9" s="153"/>
    </row>
    <row r="10" spans="1:12" s="38" customFormat="1" ht="14.1" customHeight="1" x14ac:dyDescent="0.25">
      <c r="A10" s="139" t="s">
        <v>161</v>
      </c>
      <c r="B10" s="297">
        <v>36.863689811987363</v>
      </c>
      <c r="C10" s="297">
        <v>37.60582367861808</v>
      </c>
      <c r="D10" s="297">
        <v>38.17047893062788</v>
      </c>
      <c r="E10" s="297">
        <v>38.479012564834527</v>
      </c>
      <c r="F10" s="132">
        <f t="shared" si="0"/>
        <v>0.80830433059900764</v>
      </c>
      <c r="H10" s="153"/>
      <c r="I10" s="153"/>
      <c r="J10" s="153"/>
      <c r="K10" s="153"/>
    </row>
    <row r="11" spans="1:12" s="38" customFormat="1" ht="14.1" customHeight="1" x14ac:dyDescent="0.25">
      <c r="A11" s="139" t="s">
        <v>162</v>
      </c>
      <c r="B11" s="297">
        <v>30.134505560565074</v>
      </c>
      <c r="C11" s="297">
        <v>29.633177519608761</v>
      </c>
      <c r="D11" s="297">
        <v>30.614830169762499</v>
      </c>
      <c r="E11" s="297">
        <v>29.464329149640012</v>
      </c>
      <c r="F11" s="132">
        <f t="shared" si="0"/>
        <v>-3.7579859621720462</v>
      </c>
      <c r="H11" s="153"/>
      <c r="I11" s="153"/>
      <c r="J11" s="153"/>
      <c r="K11" s="153"/>
    </row>
    <row r="12" spans="1:12" s="38" customFormat="1" ht="14.1" customHeight="1" x14ac:dyDescent="0.25">
      <c r="A12" s="139" t="s">
        <v>163</v>
      </c>
      <c r="B12" s="297">
        <v>36.213424593529773</v>
      </c>
      <c r="C12" s="297">
        <v>36.320644739725559</v>
      </c>
      <c r="D12" s="297">
        <v>36.892267522561681</v>
      </c>
      <c r="E12" s="297">
        <v>37.048960089543527</v>
      </c>
      <c r="F12" s="132">
        <f t="shared" si="0"/>
        <v>0.42473010607444966</v>
      </c>
      <c r="H12" s="153"/>
      <c r="I12" s="153"/>
      <c r="J12" s="153"/>
      <c r="K12" s="153"/>
    </row>
    <row r="13" spans="1:12" s="38" customFormat="1" ht="14.1" customHeight="1" x14ac:dyDescent="0.25">
      <c r="A13" s="139" t="s">
        <v>164</v>
      </c>
      <c r="B13" s="297">
        <v>21.855588685385548</v>
      </c>
      <c r="C13" s="297">
        <v>20.824176842021817</v>
      </c>
      <c r="D13" s="297">
        <v>18.405505610553956</v>
      </c>
      <c r="E13" s="297">
        <v>19.818441732275581</v>
      </c>
      <c r="F13" s="132">
        <f t="shared" si="0"/>
        <v>7.6767036538861992</v>
      </c>
      <c r="H13" s="153"/>
      <c r="I13" s="153"/>
      <c r="J13" s="153"/>
      <c r="K13" s="153"/>
    </row>
    <row r="14" spans="1:12" s="38" customFormat="1" ht="14.1" customHeight="1" x14ac:dyDescent="0.25">
      <c r="A14" s="139" t="s">
        <v>165</v>
      </c>
      <c r="B14" s="297">
        <v>31.803298360148741</v>
      </c>
      <c r="C14" s="297">
        <v>30.520873990465468</v>
      </c>
      <c r="D14" s="297">
        <v>30.642512123982581</v>
      </c>
      <c r="E14" s="297">
        <v>31.725524110938291</v>
      </c>
      <c r="F14" s="132">
        <f t="shared" si="0"/>
        <v>3.5343446469850095</v>
      </c>
      <c r="H14" s="153"/>
      <c r="I14" s="153"/>
      <c r="J14" s="153"/>
      <c r="K14" s="153"/>
    </row>
    <row r="15" spans="1:12" s="38" customFormat="1" ht="14.1" customHeight="1" x14ac:dyDescent="0.25">
      <c r="A15" s="139" t="s">
        <v>166</v>
      </c>
      <c r="B15" s="297">
        <v>36.379641319277262</v>
      </c>
      <c r="C15" s="297">
        <v>36.329480887641239</v>
      </c>
      <c r="D15" s="297">
        <v>36.455517132999837</v>
      </c>
      <c r="E15" s="297">
        <v>36.574303630680923</v>
      </c>
      <c r="F15" s="132">
        <f t="shared" si="0"/>
        <v>0.32583956290544347</v>
      </c>
      <c r="H15" s="153"/>
      <c r="I15" s="153"/>
      <c r="J15" s="153"/>
      <c r="K15" s="153"/>
    </row>
    <row r="16" spans="1:12" s="38" customFormat="1" ht="14.1" customHeight="1" x14ac:dyDescent="0.25">
      <c r="A16" s="139" t="s">
        <v>242</v>
      </c>
      <c r="B16" s="297">
        <v>32.546558735593408</v>
      </c>
      <c r="C16" s="297">
        <v>33.73366539419407</v>
      </c>
      <c r="D16" s="297">
        <v>32.878052955007</v>
      </c>
      <c r="E16" s="297">
        <v>32.466188181830027</v>
      </c>
      <c r="F16" s="132">
        <f t="shared" si="0"/>
        <v>-1.2527042697467576</v>
      </c>
      <c r="H16" s="153"/>
      <c r="I16" s="153"/>
      <c r="J16" s="153"/>
      <c r="K16" s="153"/>
    </row>
    <row r="17" spans="1:11" s="38" customFormat="1" ht="14.1" customHeight="1" x14ac:dyDescent="0.25">
      <c r="A17" s="139" t="s">
        <v>167</v>
      </c>
      <c r="B17" s="297">
        <v>25.094415090503684</v>
      </c>
      <c r="C17" s="297">
        <v>24.609420885704218</v>
      </c>
      <c r="D17" s="297">
        <v>24.546443267406858</v>
      </c>
      <c r="E17" s="297">
        <v>24.064766409513748</v>
      </c>
      <c r="F17" s="132">
        <f t="shared" si="0"/>
        <v>-1.962308154569536</v>
      </c>
      <c r="H17" s="153"/>
      <c r="I17" s="153"/>
      <c r="J17" s="153"/>
      <c r="K17" s="153"/>
    </row>
    <row r="18" spans="1:11" s="38" customFormat="1" ht="14.1" customHeight="1" x14ac:dyDescent="0.25">
      <c r="A18" s="139" t="s">
        <v>168</v>
      </c>
      <c r="B18" s="297">
        <v>18.538367549388465</v>
      </c>
      <c r="C18" s="297">
        <v>17.678098288998999</v>
      </c>
      <c r="D18" s="297">
        <v>16.11764548816469</v>
      </c>
      <c r="E18" s="297">
        <v>17.296946308990556</v>
      </c>
      <c r="F18" s="132">
        <f t="shared" si="0"/>
        <v>7.316830623255953</v>
      </c>
      <c r="H18" s="153"/>
      <c r="I18" s="153"/>
      <c r="J18" s="153"/>
      <c r="K18" s="153"/>
    </row>
    <row r="19" spans="1:11" s="38" customFormat="1" ht="14.1" customHeight="1" x14ac:dyDescent="0.25">
      <c r="A19" s="139" t="s">
        <v>169</v>
      </c>
      <c r="B19" s="297">
        <v>27.008342654585899</v>
      </c>
      <c r="C19" s="297">
        <v>27.229549523218004</v>
      </c>
      <c r="D19" s="297">
        <v>27.984936320370068</v>
      </c>
      <c r="E19" s="297">
        <v>28.03418230375765</v>
      </c>
      <c r="F19" s="132">
        <f t="shared" si="0"/>
        <v>0.17597318365786724</v>
      </c>
      <c r="H19" s="153"/>
      <c r="I19" s="153"/>
      <c r="J19" s="153"/>
      <c r="K19" s="153"/>
    </row>
    <row r="20" spans="1:11" s="38" customFormat="1" ht="14.1" customHeight="1" x14ac:dyDescent="0.25">
      <c r="A20" s="139" t="s">
        <v>170</v>
      </c>
      <c r="B20" s="297">
        <v>31.39958179710753</v>
      </c>
      <c r="C20" s="297">
        <v>31.845424120388316</v>
      </c>
      <c r="D20" s="297">
        <v>31.806567957479121</v>
      </c>
      <c r="E20" s="297">
        <v>32.776813336205542</v>
      </c>
      <c r="F20" s="132">
        <f t="shared" si="0"/>
        <v>3.0504560568229238</v>
      </c>
      <c r="H20" s="153"/>
      <c r="I20" s="153"/>
      <c r="J20" s="153"/>
      <c r="K20" s="153"/>
    </row>
    <row r="21" spans="1:11" s="38" customFormat="1" ht="14.1" customHeight="1" x14ac:dyDescent="0.25">
      <c r="A21" s="139" t="s">
        <v>171</v>
      </c>
      <c r="B21" s="297">
        <v>30.266470664674159</v>
      </c>
      <c r="C21" s="297">
        <v>31.05593413344263</v>
      </c>
      <c r="D21" s="297">
        <v>30.896389209624296</v>
      </c>
      <c r="E21" s="297">
        <v>30.191814152065266</v>
      </c>
      <c r="F21" s="132">
        <f t="shared" si="0"/>
        <v>-2.2804446590139178</v>
      </c>
      <c r="H21" s="153"/>
      <c r="I21" s="153"/>
      <c r="J21" s="153"/>
      <c r="K21" s="153"/>
    </row>
    <row r="22" spans="1:11" s="33" customFormat="1" ht="14.1" customHeight="1" x14ac:dyDescent="0.25">
      <c r="A22" s="139" t="s">
        <v>172</v>
      </c>
      <c r="B22" s="297">
        <v>29.897803102966225</v>
      </c>
      <c r="C22" s="297">
        <v>30.26258777077301</v>
      </c>
      <c r="D22" s="297">
        <v>32.107998933004396</v>
      </c>
      <c r="E22" s="297">
        <v>34.96832718439844</v>
      </c>
      <c r="F22" s="132">
        <f t="shared" si="0"/>
        <v>8.9084600300452266</v>
      </c>
      <c r="H22" s="153"/>
      <c r="I22" s="153"/>
      <c r="J22" s="153"/>
      <c r="K22" s="153"/>
    </row>
    <row r="23" spans="1:11" s="38" customFormat="1" ht="14.1" customHeight="1" x14ac:dyDescent="0.25">
      <c r="A23" s="136" t="s">
        <v>173</v>
      </c>
      <c r="B23" s="295">
        <v>32.259872423583204</v>
      </c>
      <c r="C23" s="295">
        <v>33.456492075154827</v>
      </c>
      <c r="D23" s="295">
        <v>34.659176471358514</v>
      </c>
      <c r="E23" s="295">
        <v>36.642896324739446</v>
      </c>
      <c r="F23" s="129">
        <f t="shared" si="0"/>
        <v>5.7235054474540954</v>
      </c>
      <c r="H23" s="153"/>
      <c r="I23" s="153"/>
      <c r="J23" s="153"/>
      <c r="K23" s="153"/>
    </row>
    <row r="24" spans="1:11" s="38" customFormat="1" ht="14.1" customHeight="1" x14ac:dyDescent="0.25">
      <c r="A24" s="139" t="s">
        <v>174</v>
      </c>
      <c r="B24" s="297">
        <v>36.066805890342565</v>
      </c>
      <c r="C24" s="297">
        <v>35.35938000451555</v>
      </c>
      <c r="D24" s="297">
        <v>35.330792849807381</v>
      </c>
      <c r="E24" s="297">
        <v>35.746077209177734</v>
      </c>
      <c r="F24" s="132">
        <f t="shared" si="0"/>
        <v>1.1754176056443006</v>
      </c>
      <c r="H24" s="153"/>
      <c r="I24" s="153"/>
      <c r="J24" s="153"/>
      <c r="K24" s="153"/>
    </row>
    <row r="25" spans="1:11" s="38" customFormat="1" ht="14.1" customHeight="1" x14ac:dyDescent="0.25">
      <c r="A25" s="139" t="s">
        <v>175</v>
      </c>
      <c r="B25" s="297">
        <v>30.433831748807457</v>
      </c>
      <c r="C25" s="297">
        <v>30.244662084250884</v>
      </c>
      <c r="D25" s="297">
        <v>30.615504227173435</v>
      </c>
      <c r="E25" s="297">
        <v>31.009197912782483</v>
      </c>
      <c r="F25" s="132">
        <f t="shared" si="0"/>
        <v>1.2859291249549845</v>
      </c>
      <c r="H25" s="153"/>
      <c r="I25" s="153"/>
      <c r="J25" s="153"/>
      <c r="K25" s="153"/>
    </row>
    <row r="26" spans="1:11" s="38" customFormat="1" ht="14.1" customHeight="1" x14ac:dyDescent="0.25">
      <c r="A26" s="139" t="s">
        <v>176</v>
      </c>
      <c r="B26" s="297">
        <v>24.115786763818416</v>
      </c>
      <c r="C26" s="297">
        <v>23.860284787404254</v>
      </c>
      <c r="D26" s="297">
        <v>23.197449969103516</v>
      </c>
      <c r="E26" s="526" t="s">
        <v>274</v>
      </c>
      <c r="F26" s="132" t="e">
        <f t="shared" si="0"/>
        <v>#VALUE!</v>
      </c>
      <c r="H26" s="153"/>
      <c r="I26" s="153"/>
      <c r="J26" s="153"/>
      <c r="K26" s="153"/>
    </row>
    <row r="27" spans="1:11" s="38" customFormat="1" ht="14.1" customHeight="1" x14ac:dyDescent="0.25">
      <c r="A27" s="139" t="s">
        <v>177</v>
      </c>
      <c r="B27" s="297">
        <v>27.696691187848181</v>
      </c>
      <c r="C27" s="297">
        <v>26.502888870861614</v>
      </c>
      <c r="D27" s="297">
        <v>26.550004908899666</v>
      </c>
      <c r="E27" s="297">
        <v>26.819437217668103</v>
      </c>
      <c r="F27" s="132">
        <f t="shared" si="0"/>
        <v>1.0148107681822762</v>
      </c>
      <c r="H27" s="153"/>
      <c r="I27" s="153"/>
      <c r="J27" s="153"/>
      <c r="K27" s="153"/>
    </row>
    <row r="28" spans="1:11" s="38" customFormat="1" ht="14.1" customHeight="1" x14ac:dyDescent="0.25">
      <c r="A28" s="139" t="s">
        <v>178</v>
      </c>
      <c r="B28" s="297">
        <v>29.250099064164008</v>
      </c>
      <c r="C28" s="297">
        <v>29.534139732837499</v>
      </c>
      <c r="D28" s="297">
        <v>29.832608541459599</v>
      </c>
      <c r="E28" s="297">
        <v>29.018748301308577</v>
      </c>
      <c r="F28" s="132">
        <f t="shared" si="0"/>
        <v>-2.7280894294575941</v>
      </c>
      <c r="H28" s="153"/>
      <c r="I28" s="153"/>
      <c r="J28" s="153"/>
      <c r="K28" s="153"/>
    </row>
    <row r="29" spans="1:11" s="38" customFormat="1" ht="14.1" customHeight="1" x14ac:dyDescent="0.25">
      <c r="A29" s="139" t="s">
        <v>179</v>
      </c>
      <c r="B29" s="297">
        <v>33.076964161726217</v>
      </c>
      <c r="C29" s="297">
        <v>31.828508045426311</v>
      </c>
      <c r="D29" s="297">
        <v>32.02133744075293</v>
      </c>
      <c r="E29" s="297">
        <v>33.246841142799191</v>
      </c>
      <c r="F29" s="132">
        <f t="shared" si="0"/>
        <v>3.8271471462231506</v>
      </c>
      <c r="H29" s="153"/>
      <c r="I29" s="153"/>
      <c r="J29" s="153"/>
      <c r="K29" s="153"/>
    </row>
    <row r="30" spans="1:11" s="38" customFormat="1" ht="13.5" customHeight="1" x14ac:dyDescent="0.25">
      <c r="A30" s="139" t="s">
        <v>180</v>
      </c>
      <c r="B30" s="297">
        <v>33.2089604986013</v>
      </c>
      <c r="C30" s="297">
        <v>33.703482324741728</v>
      </c>
      <c r="D30" s="297">
        <v>34.133091267641078</v>
      </c>
      <c r="E30" s="297">
        <v>34.216532726589307</v>
      </c>
      <c r="F30" s="132">
        <f t="shared" si="0"/>
        <v>0.24445913290992671</v>
      </c>
      <c r="H30" s="153"/>
      <c r="I30" s="153"/>
      <c r="J30" s="153"/>
      <c r="K30" s="153"/>
    </row>
    <row r="31" spans="1:11" s="38" customFormat="1" ht="13.5" customHeight="1" x14ac:dyDescent="0.25">
      <c r="A31" s="139" t="s">
        <v>181</v>
      </c>
      <c r="B31" s="297">
        <v>38.849302786092096</v>
      </c>
      <c r="C31" s="297">
        <v>38.352826566035091</v>
      </c>
      <c r="D31" s="297">
        <v>37.918982012778343</v>
      </c>
      <c r="E31" s="297">
        <v>38.422412401098015</v>
      </c>
      <c r="F31" s="132">
        <f t="shared" si="0"/>
        <v>1.3276474251076149</v>
      </c>
      <c r="H31" s="153"/>
      <c r="I31" s="153"/>
      <c r="J31" s="153"/>
      <c r="K31" s="153"/>
    </row>
    <row r="32" spans="1:11" ht="13.5" customHeight="1" x14ac:dyDescent="0.2">
      <c r="A32" s="139" t="s">
        <v>182</v>
      </c>
      <c r="B32" s="297">
        <v>45.766540728421809</v>
      </c>
      <c r="C32" s="297">
        <v>45.551727620538102</v>
      </c>
      <c r="D32" s="297">
        <v>46.548392032253261</v>
      </c>
      <c r="E32" s="297">
        <v>47.093238425959818</v>
      </c>
      <c r="F32" s="132">
        <f t="shared" si="0"/>
        <v>1.170494553988104</v>
      </c>
      <c r="H32" s="153"/>
      <c r="I32" s="153"/>
      <c r="J32" s="153"/>
      <c r="K32" s="153"/>
    </row>
    <row r="33" spans="1:11" ht="13.5" customHeight="1" x14ac:dyDescent="0.2">
      <c r="A33" s="149" t="s">
        <v>183</v>
      </c>
      <c r="B33" s="298">
        <v>38.332700537597994</v>
      </c>
      <c r="C33" s="298">
        <v>38.303132872852686</v>
      </c>
      <c r="D33" s="298">
        <v>38.228793126045232</v>
      </c>
      <c r="E33" s="298">
        <v>41.689532732112269</v>
      </c>
      <c r="F33" s="133">
        <f>((E33-D33)/D33)*100</f>
        <v>9.0527043180686739</v>
      </c>
      <c r="H33" s="153"/>
      <c r="I33" s="153"/>
      <c r="J33" s="153"/>
      <c r="K33" s="153"/>
    </row>
    <row r="34" spans="1:11" ht="8.1" customHeight="1" x14ac:dyDescent="0.2">
      <c r="A34" s="138"/>
      <c r="B34" s="459"/>
      <c r="C34" s="459"/>
      <c r="D34" s="459"/>
      <c r="E34" s="459"/>
      <c r="F34" s="143"/>
    </row>
    <row r="35" spans="1:11" x14ac:dyDescent="0.2">
      <c r="A35" s="534" t="s">
        <v>591</v>
      </c>
      <c r="B35" s="150"/>
      <c r="C35" s="150"/>
      <c r="D35" s="150"/>
      <c r="E35" s="150"/>
      <c r="F35" s="150"/>
      <c r="G35" s="150"/>
    </row>
    <row r="37" spans="1:11" ht="12" x14ac:dyDescent="0.2">
      <c r="A37" s="48" t="s">
        <v>521</v>
      </c>
    </row>
    <row r="40" spans="1:11" x14ac:dyDescent="0.2">
      <c r="G40" s="214"/>
    </row>
    <row r="44" spans="1:11" x14ac:dyDescent="0.2">
      <c r="G44" s="494" t="s">
        <v>592</v>
      </c>
    </row>
  </sheetData>
  <printOptions horizontalCentered="1"/>
  <pageMargins left="0.70866141732283472" right="0.70866141732283472" top="0.70866141732283472" bottom="0.35" header="0.51181102362204722" footer="0.27"/>
  <pageSetup paperSize="9" scale="96" orientation="portrait"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Sheet73">
    <pageSetUpPr fitToPage="1"/>
  </sheetPr>
  <dimension ref="A1:K32"/>
  <sheetViews>
    <sheetView workbookViewId="0"/>
  </sheetViews>
  <sheetFormatPr defaultRowHeight="11.25" x14ac:dyDescent="0.2"/>
  <cols>
    <col min="1" max="1" width="23" style="108" customWidth="1"/>
    <col min="2" max="2" width="26.42578125" style="29" bestFit="1" customWidth="1"/>
    <col min="3" max="242" width="9.140625" style="29"/>
    <col min="243" max="243" width="20.7109375" style="29" customWidth="1"/>
    <col min="244" max="248" width="11.7109375" style="29" customWidth="1"/>
    <col min="249" max="249" width="9.140625" style="29"/>
    <col min="250" max="250" width="23" style="29" customWidth="1"/>
    <col min="251" max="498" width="9.140625" style="29"/>
    <col min="499" max="499" width="20.7109375" style="29" customWidth="1"/>
    <col min="500" max="504" width="11.7109375" style="29" customWidth="1"/>
    <col min="505" max="505" width="9.140625" style="29"/>
    <col min="506" max="506" width="23" style="29" customWidth="1"/>
    <col min="507" max="754" width="9.140625" style="29"/>
    <col min="755" max="755" width="20.7109375" style="29" customWidth="1"/>
    <col min="756" max="760" width="11.7109375" style="29" customWidth="1"/>
    <col min="761" max="761" width="9.140625" style="29"/>
    <col min="762" max="762" width="23" style="29" customWidth="1"/>
    <col min="763" max="1010" width="9.140625" style="29"/>
    <col min="1011" max="1011" width="20.7109375" style="29" customWidth="1"/>
    <col min="1012" max="1016" width="11.7109375" style="29" customWidth="1"/>
    <col min="1017" max="1017" width="9.140625" style="29"/>
    <col min="1018" max="1018" width="23" style="29" customWidth="1"/>
    <col min="1019" max="1266" width="9.140625" style="29"/>
    <col min="1267" max="1267" width="20.7109375" style="29" customWidth="1"/>
    <col min="1268" max="1272" width="11.7109375" style="29" customWidth="1"/>
    <col min="1273" max="1273" width="9.140625" style="29"/>
    <col min="1274" max="1274" width="23" style="29" customWidth="1"/>
    <col min="1275" max="1522" width="9.140625" style="29"/>
    <col min="1523" max="1523" width="20.7109375" style="29" customWidth="1"/>
    <col min="1524" max="1528" width="11.7109375" style="29" customWidth="1"/>
    <col min="1529" max="1529" width="9.140625" style="29"/>
    <col min="1530" max="1530" width="23" style="29" customWidth="1"/>
    <col min="1531" max="1778" width="9.140625" style="29"/>
    <col min="1779" max="1779" width="20.7109375" style="29" customWidth="1"/>
    <col min="1780" max="1784" width="11.7109375" style="29" customWidth="1"/>
    <col min="1785" max="1785" width="9.140625" style="29"/>
    <col min="1786" max="1786" width="23" style="29" customWidth="1"/>
    <col min="1787" max="2034" width="9.140625" style="29"/>
    <col min="2035" max="2035" width="20.7109375" style="29" customWidth="1"/>
    <col min="2036" max="2040" width="11.7109375" style="29" customWidth="1"/>
    <col min="2041" max="2041" width="9.140625" style="29"/>
    <col min="2042" max="2042" width="23" style="29" customWidth="1"/>
    <col min="2043" max="2290" width="9.140625" style="29"/>
    <col min="2291" max="2291" width="20.7109375" style="29" customWidth="1"/>
    <col min="2292" max="2296" width="11.7109375" style="29" customWidth="1"/>
    <col min="2297" max="2297" width="9.140625" style="29"/>
    <col min="2298" max="2298" width="23" style="29" customWidth="1"/>
    <col min="2299" max="2546" width="9.140625" style="29"/>
    <col min="2547" max="2547" width="20.7109375" style="29" customWidth="1"/>
    <col min="2548" max="2552" width="11.7109375" style="29" customWidth="1"/>
    <col min="2553" max="2553" width="9.140625" style="29"/>
    <col min="2554" max="2554" width="23" style="29" customWidth="1"/>
    <col min="2555" max="2802" width="9.140625" style="29"/>
    <col min="2803" max="2803" width="20.7109375" style="29" customWidth="1"/>
    <col min="2804" max="2808" width="11.7109375" style="29" customWidth="1"/>
    <col min="2809" max="2809" width="9.140625" style="29"/>
    <col min="2810" max="2810" width="23" style="29" customWidth="1"/>
    <col min="2811" max="3058" width="9.140625" style="29"/>
    <col min="3059" max="3059" width="20.7109375" style="29" customWidth="1"/>
    <col min="3060" max="3064" width="11.7109375" style="29" customWidth="1"/>
    <col min="3065" max="3065" width="9.140625" style="29"/>
    <col min="3066" max="3066" width="23" style="29" customWidth="1"/>
    <col min="3067" max="3314" width="9.140625" style="29"/>
    <col min="3315" max="3315" width="20.7109375" style="29" customWidth="1"/>
    <col min="3316" max="3320" width="11.7109375" style="29" customWidth="1"/>
    <col min="3321" max="3321" width="9.140625" style="29"/>
    <col min="3322" max="3322" width="23" style="29" customWidth="1"/>
    <col min="3323" max="3570" width="9.140625" style="29"/>
    <col min="3571" max="3571" width="20.7109375" style="29" customWidth="1"/>
    <col min="3572" max="3576" width="11.7109375" style="29" customWidth="1"/>
    <col min="3577" max="3577" width="9.140625" style="29"/>
    <col min="3578" max="3578" width="23" style="29" customWidth="1"/>
    <col min="3579" max="3826" width="9.140625" style="29"/>
    <col min="3827" max="3827" width="20.7109375" style="29" customWidth="1"/>
    <col min="3828" max="3832" width="11.7109375" style="29" customWidth="1"/>
    <col min="3833" max="3833" width="9.140625" style="29"/>
    <col min="3834" max="3834" width="23" style="29" customWidth="1"/>
    <col min="3835" max="4082" width="9.140625" style="29"/>
    <col min="4083" max="4083" width="20.7109375" style="29" customWidth="1"/>
    <col min="4084" max="4088" width="11.7109375" style="29" customWidth="1"/>
    <col min="4089" max="4089" width="9.140625" style="29"/>
    <col min="4090" max="4090" width="23" style="29" customWidth="1"/>
    <col min="4091" max="4338" width="9.140625" style="29"/>
    <col min="4339" max="4339" width="20.7109375" style="29" customWidth="1"/>
    <col min="4340" max="4344" width="11.7109375" style="29" customWidth="1"/>
    <col min="4345" max="4345" width="9.140625" style="29"/>
    <col min="4346" max="4346" width="23" style="29" customWidth="1"/>
    <col min="4347" max="4594" width="9.140625" style="29"/>
    <col min="4595" max="4595" width="20.7109375" style="29" customWidth="1"/>
    <col min="4596" max="4600" width="11.7109375" style="29" customWidth="1"/>
    <col min="4601" max="4601" width="9.140625" style="29"/>
    <col min="4602" max="4602" width="23" style="29" customWidth="1"/>
    <col min="4603" max="4850" width="9.140625" style="29"/>
    <col min="4851" max="4851" width="20.7109375" style="29" customWidth="1"/>
    <col min="4852" max="4856" width="11.7109375" style="29" customWidth="1"/>
    <col min="4857" max="4857" width="9.140625" style="29"/>
    <col min="4858" max="4858" width="23" style="29" customWidth="1"/>
    <col min="4859" max="5106" width="9.140625" style="29"/>
    <col min="5107" max="5107" width="20.7109375" style="29" customWidth="1"/>
    <col min="5108" max="5112" width="11.7109375" style="29" customWidth="1"/>
    <col min="5113" max="5113" width="9.140625" style="29"/>
    <col min="5114" max="5114" width="23" style="29" customWidth="1"/>
    <col min="5115" max="5362" width="9.140625" style="29"/>
    <col min="5363" max="5363" width="20.7109375" style="29" customWidth="1"/>
    <col min="5364" max="5368" width="11.7109375" style="29" customWidth="1"/>
    <col min="5369" max="5369" width="9.140625" style="29"/>
    <col min="5370" max="5370" width="23" style="29" customWidth="1"/>
    <col min="5371" max="5618" width="9.140625" style="29"/>
    <col min="5619" max="5619" width="20.7109375" style="29" customWidth="1"/>
    <col min="5620" max="5624" width="11.7109375" style="29" customWidth="1"/>
    <col min="5625" max="5625" width="9.140625" style="29"/>
    <col min="5626" max="5626" width="23" style="29" customWidth="1"/>
    <col min="5627" max="5874" width="9.140625" style="29"/>
    <col min="5875" max="5875" width="20.7109375" style="29" customWidth="1"/>
    <col min="5876" max="5880" width="11.7109375" style="29" customWidth="1"/>
    <col min="5881" max="5881" width="9.140625" style="29"/>
    <col min="5882" max="5882" width="23" style="29" customWidth="1"/>
    <col min="5883" max="6130" width="9.140625" style="29"/>
    <col min="6131" max="6131" width="20.7109375" style="29" customWidth="1"/>
    <col min="6132" max="6136" width="11.7109375" style="29" customWidth="1"/>
    <col min="6137" max="6137" width="9.140625" style="29"/>
    <col min="6138" max="6138" width="23" style="29" customWidth="1"/>
    <col min="6139" max="6386" width="9.140625" style="29"/>
    <col min="6387" max="6387" width="20.7109375" style="29" customWidth="1"/>
    <col min="6388" max="6392" width="11.7109375" style="29" customWidth="1"/>
    <col min="6393" max="6393" width="9.140625" style="29"/>
    <col min="6394" max="6394" width="23" style="29" customWidth="1"/>
    <col min="6395" max="6642" width="9.140625" style="29"/>
    <col min="6643" max="6643" width="20.7109375" style="29" customWidth="1"/>
    <col min="6644" max="6648" width="11.7109375" style="29" customWidth="1"/>
    <col min="6649" max="6649" width="9.140625" style="29"/>
    <col min="6650" max="6650" width="23" style="29" customWidth="1"/>
    <col min="6651" max="6898" width="9.140625" style="29"/>
    <col min="6899" max="6899" width="20.7109375" style="29" customWidth="1"/>
    <col min="6900" max="6904" width="11.7109375" style="29" customWidth="1"/>
    <col min="6905" max="6905" width="9.140625" style="29"/>
    <col min="6906" max="6906" width="23" style="29" customWidth="1"/>
    <col min="6907" max="7154" width="9.140625" style="29"/>
    <col min="7155" max="7155" width="20.7109375" style="29" customWidth="1"/>
    <col min="7156" max="7160" width="11.7109375" style="29" customWidth="1"/>
    <col min="7161" max="7161" width="9.140625" style="29"/>
    <col min="7162" max="7162" width="23" style="29" customWidth="1"/>
    <col min="7163" max="7410" width="9.140625" style="29"/>
    <col min="7411" max="7411" width="20.7109375" style="29" customWidth="1"/>
    <col min="7412" max="7416" width="11.7109375" style="29" customWidth="1"/>
    <col min="7417" max="7417" width="9.140625" style="29"/>
    <col min="7418" max="7418" width="23" style="29" customWidth="1"/>
    <col min="7419" max="7666" width="9.140625" style="29"/>
    <col min="7667" max="7667" width="20.7109375" style="29" customWidth="1"/>
    <col min="7668" max="7672" width="11.7109375" style="29" customWidth="1"/>
    <col min="7673" max="7673" width="9.140625" style="29"/>
    <col min="7674" max="7674" width="23" style="29" customWidth="1"/>
    <col min="7675" max="7922" width="9.140625" style="29"/>
    <col min="7923" max="7923" width="20.7109375" style="29" customWidth="1"/>
    <col min="7924" max="7928" width="11.7109375" style="29" customWidth="1"/>
    <col min="7929" max="7929" width="9.140625" style="29"/>
    <col min="7930" max="7930" width="23" style="29" customWidth="1"/>
    <col min="7931" max="8178" width="9.140625" style="29"/>
    <col min="8179" max="8179" width="20.7109375" style="29" customWidth="1"/>
    <col min="8180" max="8184" width="11.7109375" style="29" customWidth="1"/>
    <col min="8185" max="8185" width="9.140625" style="29"/>
    <col min="8186" max="8186" width="23" style="29" customWidth="1"/>
    <col min="8187" max="8434" width="9.140625" style="29"/>
    <col min="8435" max="8435" width="20.7109375" style="29" customWidth="1"/>
    <col min="8436" max="8440" width="11.7109375" style="29" customWidth="1"/>
    <col min="8441" max="8441" width="9.140625" style="29"/>
    <col min="8442" max="8442" width="23" style="29" customWidth="1"/>
    <col min="8443" max="8690" width="9.140625" style="29"/>
    <col min="8691" max="8691" width="20.7109375" style="29" customWidth="1"/>
    <col min="8692" max="8696" width="11.7109375" style="29" customWidth="1"/>
    <col min="8697" max="8697" width="9.140625" style="29"/>
    <col min="8698" max="8698" width="23" style="29" customWidth="1"/>
    <col min="8699" max="8946" width="9.140625" style="29"/>
    <col min="8947" max="8947" width="20.7109375" style="29" customWidth="1"/>
    <col min="8948" max="8952" width="11.7109375" style="29" customWidth="1"/>
    <col min="8953" max="8953" width="9.140625" style="29"/>
    <col min="8954" max="8954" width="23" style="29" customWidth="1"/>
    <col min="8955" max="9202" width="9.140625" style="29"/>
    <col min="9203" max="9203" width="20.7109375" style="29" customWidth="1"/>
    <col min="9204" max="9208" width="11.7109375" style="29" customWidth="1"/>
    <col min="9209" max="9209" width="9.140625" style="29"/>
    <col min="9210" max="9210" width="23" style="29" customWidth="1"/>
    <col min="9211" max="9458" width="9.140625" style="29"/>
    <col min="9459" max="9459" width="20.7109375" style="29" customWidth="1"/>
    <col min="9460" max="9464" width="11.7109375" style="29" customWidth="1"/>
    <col min="9465" max="9465" width="9.140625" style="29"/>
    <col min="9466" max="9466" width="23" style="29" customWidth="1"/>
    <col min="9467" max="9714" width="9.140625" style="29"/>
    <col min="9715" max="9715" width="20.7109375" style="29" customWidth="1"/>
    <col min="9716" max="9720" width="11.7109375" style="29" customWidth="1"/>
    <col min="9721" max="9721" width="9.140625" style="29"/>
    <col min="9722" max="9722" width="23" style="29" customWidth="1"/>
    <col min="9723" max="9970" width="9.140625" style="29"/>
    <col min="9971" max="9971" width="20.7109375" style="29" customWidth="1"/>
    <col min="9972" max="9976" width="11.7109375" style="29" customWidth="1"/>
    <col min="9977" max="9977" width="9.140625" style="29"/>
    <col min="9978" max="9978" width="23" style="29" customWidth="1"/>
    <col min="9979" max="10226" width="9.140625" style="29"/>
    <col min="10227" max="10227" width="20.7109375" style="29" customWidth="1"/>
    <col min="10228" max="10232" width="11.7109375" style="29" customWidth="1"/>
    <col min="10233" max="10233" width="9.140625" style="29"/>
    <col min="10234" max="10234" width="23" style="29" customWidth="1"/>
    <col min="10235" max="10482" width="9.140625" style="29"/>
    <col min="10483" max="10483" width="20.7109375" style="29" customWidth="1"/>
    <col min="10484" max="10488" width="11.7109375" style="29" customWidth="1"/>
    <col min="10489" max="10489" width="9.140625" style="29"/>
    <col min="10490" max="10490" width="23" style="29" customWidth="1"/>
    <col min="10491" max="10738" width="9.140625" style="29"/>
    <col min="10739" max="10739" width="20.7109375" style="29" customWidth="1"/>
    <col min="10740" max="10744" width="11.7109375" style="29" customWidth="1"/>
    <col min="10745" max="10745" width="9.140625" style="29"/>
    <col min="10746" max="10746" width="23" style="29" customWidth="1"/>
    <col min="10747" max="10994" width="9.140625" style="29"/>
    <col min="10995" max="10995" width="20.7109375" style="29" customWidth="1"/>
    <col min="10996" max="11000" width="11.7109375" style="29" customWidth="1"/>
    <col min="11001" max="11001" width="9.140625" style="29"/>
    <col min="11002" max="11002" width="23" style="29" customWidth="1"/>
    <col min="11003" max="11250" width="9.140625" style="29"/>
    <col min="11251" max="11251" width="20.7109375" style="29" customWidth="1"/>
    <col min="11252" max="11256" width="11.7109375" style="29" customWidth="1"/>
    <col min="11257" max="11257" width="9.140625" style="29"/>
    <col min="11258" max="11258" width="23" style="29" customWidth="1"/>
    <col min="11259" max="11506" width="9.140625" style="29"/>
    <col min="11507" max="11507" width="20.7109375" style="29" customWidth="1"/>
    <col min="11508" max="11512" width="11.7109375" style="29" customWidth="1"/>
    <col min="11513" max="11513" width="9.140625" style="29"/>
    <col min="11514" max="11514" width="23" style="29" customWidth="1"/>
    <col min="11515" max="11762" width="9.140625" style="29"/>
    <col min="11763" max="11763" width="20.7109375" style="29" customWidth="1"/>
    <col min="11764" max="11768" width="11.7109375" style="29" customWidth="1"/>
    <col min="11769" max="11769" width="9.140625" style="29"/>
    <col min="11770" max="11770" width="23" style="29" customWidth="1"/>
    <col min="11771" max="12018" width="9.140625" style="29"/>
    <col min="12019" max="12019" width="20.7109375" style="29" customWidth="1"/>
    <col min="12020" max="12024" width="11.7109375" style="29" customWidth="1"/>
    <col min="12025" max="12025" width="9.140625" style="29"/>
    <col min="12026" max="12026" width="23" style="29" customWidth="1"/>
    <col min="12027" max="12274" width="9.140625" style="29"/>
    <col min="12275" max="12275" width="20.7109375" style="29" customWidth="1"/>
    <col min="12276" max="12280" width="11.7109375" style="29" customWidth="1"/>
    <col min="12281" max="12281" width="9.140625" style="29"/>
    <col min="12282" max="12282" width="23" style="29" customWidth="1"/>
    <col min="12283" max="12530" width="9.140625" style="29"/>
    <col min="12531" max="12531" width="20.7109375" style="29" customWidth="1"/>
    <col min="12532" max="12536" width="11.7109375" style="29" customWidth="1"/>
    <col min="12537" max="12537" width="9.140625" style="29"/>
    <col min="12538" max="12538" width="23" style="29" customWidth="1"/>
    <col min="12539" max="12786" width="9.140625" style="29"/>
    <col min="12787" max="12787" width="20.7109375" style="29" customWidth="1"/>
    <col min="12788" max="12792" width="11.7109375" style="29" customWidth="1"/>
    <col min="12793" max="12793" width="9.140625" style="29"/>
    <col min="12794" max="12794" width="23" style="29" customWidth="1"/>
    <col min="12795" max="13042" width="9.140625" style="29"/>
    <col min="13043" max="13043" width="20.7109375" style="29" customWidth="1"/>
    <col min="13044" max="13048" width="11.7109375" style="29" customWidth="1"/>
    <col min="13049" max="13049" width="9.140625" style="29"/>
    <col min="13050" max="13050" width="23" style="29" customWidth="1"/>
    <col min="13051" max="13298" width="9.140625" style="29"/>
    <col min="13299" max="13299" width="20.7109375" style="29" customWidth="1"/>
    <col min="13300" max="13304" width="11.7109375" style="29" customWidth="1"/>
    <col min="13305" max="13305" width="9.140625" style="29"/>
    <col min="13306" max="13306" width="23" style="29" customWidth="1"/>
    <col min="13307" max="13554" width="9.140625" style="29"/>
    <col min="13555" max="13555" width="20.7109375" style="29" customWidth="1"/>
    <col min="13556" max="13560" width="11.7109375" style="29" customWidth="1"/>
    <col min="13561" max="13561" width="9.140625" style="29"/>
    <col min="13562" max="13562" width="23" style="29" customWidth="1"/>
    <col min="13563" max="13810" width="9.140625" style="29"/>
    <col min="13811" max="13811" width="20.7109375" style="29" customWidth="1"/>
    <col min="13812" max="13816" width="11.7109375" style="29" customWidth="1"/>
    <col min="13817" max="13817" width="9.140625" style="29"/>
    <col min="13818" max="13818" width="23" style="29" customWidth="1"/>
    <col min="13819" max="14066" width="9.140625" style="29"/>
    <col min="14067" max="14067" width="20.7109375" style="29" customWidth="1"/>
    <col min="14068" max="14072" width="11.7109375" style="29" customWidth="1"/>
    <col min="14073" max="14073" width="9.140625" style="29"/>
    <col min="14074" max="14074" width="23" style="29" customWidth="1"/>
    <col min="14075" max="14322" width="9.140625" style="29"/>
    <col min="14323" max="14323" width="20.7109375" style="29" customWidth="1"/>
    <col min="14324" max="14328" width="11.7109375" style="29" customWidth="1"/>
    <col min="14329" max="14329" width="9.140625" style="29"/>
    <col min="14330" max="14330" width="23" style="29" customWidth="1"/>
    <col min="14331" max="14578" width="9.140625" style="29"/>
    <col min="14579" max="14579" width="20.7109375" style="29" customWidth="1"/>
    <col min="14580" max="14584" width="11.7109375" style="29" customWidth="1"/>
    <col min="14585" max="14585" width="9.140625" style="29"/>
    <col min="14586" max="14586" width="23" style="29" customWidth="1"/>
    <col min="14587" max="14834" width="9.140625" style="29"/>
    <col min="14835" max="14835" width="20.7109375" style="29" customWidth="1"/>
    <col min="14836" max="14840" width="11.7109375" style="29" customWidth="1"/>
    <col min="14841" max="14841" width="9.140625" style="29"/>
    <col min="14842" max="14842" width="23" style="29" customWidth="1"/>
    <col min="14843" max="15090" width="9.140625" style="29"/>
    <col min="15091" max="15091" width="20.7109375" style="29" customWidth="1"/>
    <col min="15092" max="15096" width="11.7109375" style="29" customWidth="1"/>
    <col min="15097" max="15097" width="9.140625" style="29"/>
    <col min="15098" max="15098" width="23" style="29" customWidth="1"/>
    <col min="15099" max="15346" width="9.140625" style="29"/>
    <col min="15347" max="15347" width="20.7109375" style="29" customWidth="1"/>
    <col min="15348" max="15352" width="11.7109375" style="29" customWidth="1"/>
    <col min="15353" max="15353" width="9.140625" style="29"/>
    <col min="15354" max="15354" width="23" style="29" customWidth="1"/>
    <col min="15355" max="15602" width="9.140625" style="29"/>
    <col min="15603" max="15603" width="20.7109375" style="29" customWidth="1"/>
    <col min="15604" max="15608" width="11.7109375" style="29" customWidth="1"/>
    <col min="15609" max="15609" width="9.140625" style="29"/>
    <col min="15610" max="15610" width="23" style="29" customWidth="1"/>
    <col min="15611" max="15858" width="9.140625" style="29"/>
    <col min="15859" max="15859" width="20.7109375" style="29" customWidth="1"/>
    <col min="15860" max="15864" width="11.7109375" style="29" customWidth="1"/>
    <col min="15865" max="15865" width="9.140625" style="29"/>
    <col min="15866" max="15866" width="23" style="29" customWidth="1"/>
    <col min="15867" max="16114" width="9.140625" style="29"/>
    <col min="16115" max="16115" width="20.7109375" style="29" customWidth="1"/>
    <col min="16116" max="16120" width="11.7109375" style="29" customWidth="1"/>
    <col min="16121" max="16121" width="9.140625" style="29"/>
    <col min="16122" max="16122" width="23" style="29" customWidth="1"/>
    <col min="16123" max="16384" width="9.140625" style="29"/>
  </cols>
  <sheetData>
    <row r="1" spans="1:11" x14ac:dyDescent="0.2">
      <c r="A1" s="108" t="s">
        <v>522</v>
      </c>
    </row>
    <row r="3" spans="1:11" ht="12.75" x14ac:dyDescent="0.2">
      <c r="A3" s="223" t="s">
        <v>243</v>
      </c>
      <c r="B3" s="29" t="s">
        <v>244</v>
      </c>
      <c r="C3" s="29" t="s">
        <v>220</v>
      </c>
      <c r="D3" s="29" t="s">
        <v>275</v>
      </c>
    </row>
    <row r="4" spans="1:11" s="33" customFormat="1" ht="14.1" customHeight="1" x14ac:dyDescent="0.2">
      <c r="A4" s="490" t="s">
        <v>168</v>
      </c>
      <c r="B4" s="493">
        <v>82.70278973638851</v>
      </c>
      <c r="C4" s="493">
        <v>17.296946308990556</v>
      </c>
      <c r="D4" s="233">
        <f t="shared" ref="D4:D32" si="0">SUM(B4:C4)</f>
        <v>99.999736045379066</v>
      </c>
      <c r="H4" s="29"/>
    </row>
    <row r="5" spans="1:11" s="38" customFormat="1" ht="14.1" customHeight="1" x14ac:dyDescent="0.2">
      <c r="A5" s="490" t="s">
        <v>164</v>
      </c>
      <c r="B5" s="493">
        <v>80.181558267724412</v>
      </c>
      <c r="C5" s="493">
        <v>19.818441732275581</v>
      </c>
      <c r="D5" s="233">
        <f t="shared" si="0"/>
        <v>100</v>
      </c>
      <c r="H5" s="29"/>
      <c r="J5" s="473"/>
      <c r="K5" s="473"/>
    </row>
    <row r="6" spans="1:11" s="38" customFormat="1" ht="14.1" customHeight="1" x14ac:dyDescent="0.2">
      <c r="A6" s="490" t="s">
        <v>167</v>
      </c>
      <c r="B6" s="494">
        <v>75.935233590486249</v>
      </c>
      <c r="C6" s="494">
        <v>24.064766409513748</v>
      </c>
      <c r="D6" s="233">
        <f t="shared" si="0"/>
        <v>100</v>
      </c>
      <c r="H6" s="29"/>
      <c r="J6" s="473"/>
      <c r="K6" s="473"/>
    </row>
    <row r="7" spans="1:11" s="38" customFormat="1" ht="14.1" customHeight="1" x14ac:dyDescent="0.2">
      <c r="A7" s="490" t="s">
        <v>177</v>
      </c>
      <c r="B7" s="527">
        <v>73.180562782331904</v>
      </c>
      <c r="C7" s="527">
        <v>26.819437217668103</v>
      </c>
      <c r="D7" s="233">
        <f t="shared" si="0"/>
        <v>100</v>
      </c>
      <c r="H7" s="29"/>
      <c r="J7" s="473"/>
      <c r="K7" s="473"/>
    </row>
    <row r="8" spans="1:11" s="38" customFormat="1" ht="14.1" customHeight="1" x14ac:dyDescent="0.2">
      <c r="A8" s="490" t="s">
        <v>169</v>
      </c>
      <c r="B8" s="493">
        <v>71.965817696242354</v>
      </c>
      <c r="C8" s="493">
        <v>28.03418230375765</v>
      </c>
      <c r="D8" s="233">
        <f t="shared" si="0"/>
        <v>100</v>
      </c>
      <c r="H8" s="29"/>
      <c r="J8" s="473"/>
      <c r="K8" s="473"/>
    </row>
    <row r="9" spans="1:11" s="38" customFormat="1" ht="14.1" customHeight="1" x14ac:dyDescent="0.2">
      <c r="A9" s="490" t="s">
        <v>178</v>
      </c>
      <c r="B9" s="494">
        <v>70.981251698691423</v>
      </c>
      <c r="C9" s="494">
        <v>29.018748301308577</v>
      </c>
      <c r="D9" s="233">
        <f t="shared" si="0"/>
        <v>100</v>
      </c>
      <c r="H9" s="29"/>
      <c r="J9" s="473"/>
      <c r="K9" s="473"/>
    </row>
    <row r="10" spans="1:11" s="38" customFormat="1" ht="14.1" customHeight="1" x14ac:dyDescent="0.2">
      <c r="A10" s="490" t="s">
        <v>162</v>
      </c>
      <c r="B10" s="493">
        <v>70.535670850359992</v>
      </c>
      <c r="C10" s="493">
        <v>29.464329149640012</v>
      </c>
      <c r="D10" s="233">
        <f t="shared" si="0"/>
        <v>100</v>
      </c>
      <c r="H10" s="29"/>
      <c r="J10" s="473"/>
      <c r="K10" s="473"/>
    </row>
    <row r="11" spans="1:11" s="38" customFormat="1" ht="14.1" customHeight="1" x14ac:dyDescent="0.2">
      <c r="A11" s="490" t="s">
        <v>171</v>
      </c>
      <c r="B11" s="493">
        <v>69.808185847934737</v>
      </c>
      <c r="C11" s="493">
        <v>30.191814152065266</v>
      </c>
      <c r="D11" s="233">
        <f t="shared" si="0"/>
        <v>100</v>
      </c>
      <c r="H11" s="29"/>
      <c r="J11" s="473"/>
      <c r="K11" s="473"/>
    </row>
    <row r="12" spans="1:11" s="38" customFormat="1" ht="14.1" customHeight="1" x14ac:dyDescent="0.2">
      <c r="A12" s="490" t="s">
        <v>158</v>
      </c>
      <c r="B12" s="493">
        <v>69.161981715316287</v>
      </c>
      <c r="C12" s="493">
        <v>30.838018284683709</v>
      </c>
      <c r="D12" s="233">
        <f t="shared" si="0"/>
        <v>100</v>
      </c>
      <c r="H12" s="29"/>
      <c r="J12" s="473"/>
      <c r="K12" s="473"/>
    </row>
    <row r="13" spans="1:11" s="38" customFormat="1" ht="14.1" customHeight="1" x14ac:dyDescent="0.2">
      <c r="A13" s="490" t="s">
        <v>175</v>
      </c>
      <c r="B13" s="493">
        <v>68.990792093071079</v>
      </c>
      <c r="C13" s="493">
        <v>31.009197912782483</v>
      </c>
      <c r="D13" s="233">
        <f t="shared" si="0"/>
        <v>99.999990005853562</v>
      </c>
      <c r="H13" s="29"/>
      <c r="J13" s="473"/>
      <c r="K13" s="473"/>
    </row>
    <row r="14" spans="1:11" s="38" customFormat="1" ht="14.1" customHeight="1" x14ac:dyDescent="0.2">
      <c r="A14" s="490" t="s">
        <v>165</v>
      </c>
      <c r="B14" s="493">
        <v>68.274472061877006</v>
      </c>
      <c r="C14" s="493">
        <v>31.725524110938291</v>
      </c>
      <c r="D14" s="233">
        <f t="shared" si="0"/>
        <v>99.999996172815301</v>
      </c>
      <c r="H14" s="29"/>
      <c r="J14" s="473"/>
      <c r="K14" s="473"/>
    </row>
    <row r="15" spans="1:11" s="38" customFormat="1" ht="14.1" customHeight="1" x14ac:dyDescent="0.2">
      <c r="A15" s="490" t="s">
        <v>157</v>
      </c>
      <c r="B15" s="493">
        <v>68.008661270737136</v>
      </c>
      <c r="C15" s="493">
        <v>31.991347111245933</v>
      </c>
      <c r="D15" s="233">
        <f t="shared" si="0"/>
        <v>100.00000838198306</v>
      </c>
      <c r="H15" s="29"/>
      <c r="J15" s="473"/>
      <c r="K15" s="473"/>
    </row>
    <row r="16" spans="1:11" s="38" customFormat="1" ht="14.1" customHeight="1" x14ac:dyDescent="0.2">
      <c r="A16" s="490" t="s">
        <v>242</v>
      </c>
      <c r="B16" s="493">
        <v>67.533811818169966</v>
      </c>
      <c r="C16" s="493">
        <v>32.466188181830027</v>
      </c>
      <c r="D16" s="233">
        <f t="shared" si="0"/>
        <v>100</v>
      </c>
      <c r="H16" s="29"/>
      <c r="J16" s="473"/>
      <c r="K16" s="473"/>
    </row>
    <row r="17" spans="1:11" s="38" customFormat="1" ht="14.1" customHeight="1" x14ac:dyDescent="0.2">
      <c r="A17" s="490" t="s">
        <v>170</v>
      </c>
      <c r="B17" s="493">
        <v>67.223186663794465</v>
      </c>
      <c r="C17" s="493">
        <v>32.776813336205542</v>
      </c>
      <c r="D17" s="233">
        <f t="shared" si="0"/>
        <v>100</v>
      </c>
      <c r="G17" s="29"/>
      <c r="H17" s="29"/>
      <c r="I17" s="29"/>
      <c r="J17" s="473"/>
      <c r="K17" s="473"/>
    </row>
    <row r="18" spans="1:11" s="38" customFormat="1" ht="14.1" customHeight="1" x14ac:dyDescent="0.2">
      <c r="A18" s="490" t="s">
        <v>159</v>
      </c>
      <c r="B18" s="493">
        <v>66.890590740503171</v>
      </c>
      <c r="C18" s="493">
        <v>33.109409259496843</v>
      </c>
      <c r="D18" s="233">
        <f t="shared" si="0"/>
        <v>100.00000000000001</v>
      </c>
      <c r="H18" s="29"/>
      <c r="J18" s="473"/>
      <c r="K18" s="473"/>
    </row>
    <row r="19" spans="1:11" s="38" customFormat="1" ht="14.1" customHeight="1" x14ac:dyDescent="0.2">
      <c r="A19" s="490" t="s">
        <v>179</v>
      </c>
      <c r="B19" s="493">
        <v>66.753158857200802</v>
      </c>
      <c r="C19" s="493">
        <v>33.246841142799191</v>
      </c>
      <c r="D19" s="233">
        <f t="shared" si="0"/>
        <v>100</v>
      </c>
      <c r="H19" s="29"/>
      <c r="J19" s="473"/>
      <c r="K19" s="473"/>
    </row>
    <row r="20" spans="1:11" s="33" customFormat="1" ht="14.1" customHeight="1" x14ac:dyDescent="0.2">
      <c r="A20" s="490" t="s">
        <v>483</v>
      </c>
      <c r="B20" s="493">
        <v>66.214513699210798</v>
      </c>
      <c r="C20" s="493">
        <v>33.785485961503582</v>
      </c>
      <c r="D20" s="233">
        <f t="shared" si="0"/>
        <v>99.99999966071438</v>
      </c>
      <c r="G20" s="38"/>
      <c r="H20" s="29"/>
      <c r="I20" s="38"/>
      <c r="J20" s="472"/>
      <c r="K20" s="472"/>
    </row>
    <row r="21" spans="1:11" s="38" customFormat="1" ht="14.1" customHeight="1" x14ac:dyDescent="0.2">
      <c r="A21" s="490" t="s">
        <v>180</v>
      </c>
      <c r="B21" s="493">
        <v>65.783467273410707</v>
      </c>
      <c r="C21" s="493">
        <v>34.216532726589307</v>
      </c>
      <c r="D21" s="233">
        <f t="shared" si="0"/>
        <v>100.00000000000001</v>
      </c>
      <c r="H21" s="29"/>
      <c r="J21" s="473"/>
      <c r="K21" s="473"/>
    </row>
    <row r="22" spans="1:11" s="38" customFormat="1" ht="14.1" customHeight="1" x14ac:dyDescent="0.2">
      <c r="A22" s="490" t="s">
        <v>172</v>
      </c>
      <c r="B22" s="493">
        <v>65.031672815601567</v>
      </c>
      <c r="C22" s="493">
        <v>34.96832718439844</v>
      </c>
      <c r="D22" s="233">
        <f t="shared" si="0"/>
        <v>100</v>
      </c>
      <c r="H22" s="29"/>
      <c r="J22" s="473"/>
      <c r="K22" s="473"/>
    </row>
    <row r="23" spans="1:11" s="38" customFormat="1" ht="14.1" customHeight="1" x14ac:dyDescent="0.2">
      <c r="A23" s="490" t="s">
        <v>174</v>
      </c>
      <c r="B23" s="493">
        <v>64.253922790822273</v>
      </c>
      <c r="C23" s="493">
        <v>35.746077209177734</v>
      </c>
      <c r="D23" s="233">
        <f t="shared" si="0"/>
        <v>100</v>
      </c>
      <c r="G23" s="29"/>
      <c r="H23" s="29"/>
      <c r="I23" s="29"/>
      <c r="J23" s="473"/>
      <c r="K23" s="473"/>
    </row>
    <row r="24" spans="1:11" s="38" customFormat="1" ht="14.1" customHeight="1" x14ac:dyDescent="0.2">
      <c r="A24" s="490" t="s">
        <v>241</v>
      </c>
      <c r="B24" s="494">
        <v>64.229113094168994</v>
      </c>
      <c r="C24" s="494">
        <v>35.770886404786687</v>
      </c>
      <c r="D24" s="233">
        <f t="shared" si="0"/>
        <v>99.999999498955674</v>
      </c>
      <c r="G24" s="29"/>
      <c r="H24" s="29"/>
      <c r="I24" s="29"/>
      <c r="J24" s="473"/>
      <c r="K24" s="473"/>
    </row>
    <row r="25" spans="1:11" s="38" customFormat="1" ht="14.1" customHeight="1" x14ac:dyDescent="0.2">
      <c r="A25" s="490" t="s">
        <v>166</v>
      </c>
      <c r="B25" s="493">
        <v>63.425696369319084</v>
      </c>
      <c r="C25" s="493">
        <v>36.574303630680923</v>
      </c>
      <c r="D25" s="233">
        <f t="shared" si="0"/>
        <v>100</v>
      </c>
      <c r="H25" s="29"/>
      <c r="J25" s="473"/>
      <c r="K25" s="473"/>
    </row>
    <row r="26" spans="1:11" s="38" customFormat="1" ht="14.1" customHeight="1" x14ac:dyDescent="0.2">
      <c r="A26" s="490" t="s">
        <v>173</v>
      </c>
      <c r="B26" s="527">
        <v>63.357103675260561</v>
      </c>
      <c r="C26" s="527">
        <v>36.642896324739446</v>
      </c>
      <c r="D26" s="233">
        <f t="shared" si="0"/>
        <v>100</v>
      </c>
      <c r="G26" s="33"/>
      <c r="H26" s="29"/>
      <c r="I26" s="33"/>
      <c r="J26" s="473"/>
      <c r="K26" s="473"/>
    </row>
    <row r="27" spans="1:11" s="38" customFormat="1" ht="14.1" customHeight="1" x14ac:dyDescent="0.2">
      <c r="A27" s="490" t="s">
        <v>163</v>
      </c>
      <c r="B27" s="493">
        <v>62.951039910456473</v>
      </c>
      <c r="C27" s="493">
        <v>37.048960089543527</v>
      </c>
      <c r="D27" s="233">
        <f t="shared" si="0"/>
        <v>100</v>
      </c>
      <c r="H27" s="29"/>
      <c r="J27" s="473"/>
      <c r="K27" s="473"/>
    </row>
    <row r="28" spans="1:11" s="38" customFormat="1" ht="14.1" customHeight="1" x14ac:dyDescent="0.2">
      <c r="A28" s="490" t="s">
        <v>181</v>
      </c>
      <c r="B28" s="493">
        <v>61.577587598901985</v>
      </c>
      <c r="C28" s="493">
        <v>38.422412401098015</v>
      </c>
      <c r="D28" s="233">
        <f t="shared" si="0"/>
        <v>100</v>
      </c>
      <c r="H28" s="29"/>
      <c r="J28" s="473"/>
      <c r="K28" s="473"/>
    </row>
    <row r="29" spans="1:11" s="38" customFormat="1" ht="14.1" customHeight="1" x14ac:dyDescent="0.2">
      <c r="A29" s="490" t="s">
        <v>161</v>
      </c>
      <c r="B29" s="493">
        <v>61.52098861483033</v>
      </c>
      <c r="C29" s="493">
        <v>38.479012564834527</v>
      </c>
      <c r="D29" s="233">
        <f t="shared" si="0"/>
        <v>100.00000117966485</v>
      </c>
      <c r="H29" s="29"/>
      <c r="J29" s="473"/>
      <c r="K29" s="473"/>
    </row>
    <row r="30" spans="1:11" ht="12.75" x14ac:dyDescent="0.2">
      <c r="A30" s="490" t="s">
        <v>160</v>
      </c>
      <c r="B30" s="493">
        <v>60.089567729398539</v>
      </c>
      <c r="C30" s="493">
        <v>39.910420438981497</v>
      </c>
      <c r="D30" s="233">
        <f t="shared" si="0"/>
        <v>99.999988168380042</v>
      </c>
      <c r="G30" s="38"/>
      <c r="I30" s="38"/>
      <c r="J30" s="303"/>
      <c r="K30" s="303"/>
    </row>
    <row r="31" spans="1:11" ht="12.75" x14ac:dyDescent="0.2">
      <c r="A31" s="490" t="s">
        <v>183</v>
      </c>
      <c r="B31" s="493">
        <v>58.310467267887745</v>
      </c>
      <c r="C31" s="493">
        <v>41.689532732112269</v>
      </c>
      <c r="D31" s="233">
        <f t="shared" si="0"/>
        <v>100.00000000000001</v>
      </c>
      <c r="J31" s="303"/>
      <c r="K31" s="303"/>
    </row>
    <row r="32" spans="1:11" ht="12.75" x14ac:dyDescent="0.2">
      <c r="A32" s="490" t="s">
        <v>182</v>
      </c>
      <c r="B32" s="493">
        <v>52.906761574040175</v>
      </c>
      <c r="C32" s="493">
        <v>47.093238425959818</v>
      </c>
      <c r="D32" s="233">
        <f t="shared" si="0"/>
        <v>100</v>
      </c>
      <c r="G32" s="38"/>
      <c r="I32" s="38"/>
      <c r="J32" s="303"/>
      <c r="K32" s="303"/>
    </row>
  </sheetData>
  <sortState xmlns:xlrd2="http://schemas.microsoft.com/office/spreadsheetml/2017/richdata2" ref="A4:D33">
    <sortCondition ref="C4:C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Sheet74">
    <tabColor rgb="FFFF0000"/>
  </sheetPr>
  <dimension ref="A1:K95"/>
  <sheetViews>
    <sheetView workbookViewId="0"/>
  </sheetViews>
  <sheetFormatPr defaultRowHeight="11.25" x14ac:dyDescent="0.2"/>
  <cols>
    <col min="1" max="1" width="20.7109375" style="29" customWidth="1"/>
    <col min="2" max="7" width="15.7109375" style="29" customWidth="1"/>
    <col min="8" max="256" width="9.140625" style="29"/>
    <col min="257" max="257" width="20.7109375" style="29" customWidth="1"/>
    <col min="258" max="263" width="15.7109375" style="29" customWidth="1"/>
    <col min="264" max="512" width="9.140625" style="29"/>
    <col min="513" max="513" width="20.7109375" style="29" customWidth="1"/>
    <col min="514" max="519" width="15.7109375" style="29" customWidth="1"/>
    <col min="520" max="768" width="9.140625" style="29"/>
    <col min="769" max="769" width="20.7109375" style="29" customWidth="1"/>
    <col min="770" max="775" width="15.7109375" style="29" customWidth="1"/>
    <col min="776" max="1024" width="9.140625" style="29"/>
    <col min="1025" max="1025" width="20.7109375" style="29" customWidth="1"/>
    <col min="1026" max="1031" width="15.7109375" style="29" customWidth="1"/>
    <col min="1032" max="1280" width="9.140625" style="29"/>
    <col min="1281" max="1281" width="20.7109375" style="29" customWidth="1"/>
    <col min="1282" max="1287" width="15.7109375" style="29" customWidth="1"/>
    <col min="1288" max="1536" width="9.140625" style="29"/>
    <col min="1537" max="1537" width="20.7109375" style="29" customWidth="1"/>
    <col min="1538" max="1543" width="15.7109375" style="29" customWidth="1"/>
    <col min="1544" max="1792" width="9.140625" style="29"/>
    <col min="1793" max="1793" width="20.7109375" style="29" customWidth="1"/>
    <col min="1794" max="1799" width="15.7109375" style="29" customWidth="1"/>
    <col min="1800" max="2048" width="9.140625" style="29"/>
    <col min="2049" max="2049" width="20.7109375" style="29" customWidth="1"/>
    <col min="2050" max="2055" width="15.7109375" style="29" customWidth="1"/>
    <col min="2056" max="2304" width="9.140625" style="29"/>
    <col min="2305" max="2305" width="20.7109375" style="29" customWidth="1"/>
    <col min="2306" max="2311" width="15.7109375" style="29" customWidth="1"/>
    <col min="2312" max="2560" width="9.140625" style="29"/>
    <col min="2561" max="2561" width="20.7109375" style="29" customWidth="1"/>
    <col min="2562" max="2567" width="15.7109375" style="29" customWidth="1"/>
    <col min="2568" max="2816" width="9.140625" style="29"/>
    <col min="2817" max="2817" width="20.7109375" style="29" customWidth="1"/>
    <col min="2818" max="2823" width="15.7109375" style="29" customWidth="1"/>
    <col min="2824" max="3072" width="9.140625" style="29"/>
    <col min="3073" max="3073" width="20.7109375" style="29" customWidth="1"/>
    <col min="3074" max="3079" width="15.7109375" style="29" customWidth="1"/>
    <col min="3080" max="3328" width="9.140625" style="29"/>
    <col min="3329" max="3329" width="20.7109375" style="29" customWidth="1"/>
    <col min="3330" max="3335" width="15.7109375" style="29" customWidth="1"/>
    <col min="3336" max="3584" width="9.140625" style="29"/>
    <col min="3585" max="3585" width="20.7109375" style="29" customWidth="1"/>
    <col min="3586" max="3591" width="15.7109375" style="29" customWidth="1"/>
    <col min="3592" max="3840" width="9.140625" style="29"/>
    <col min="3841" max="3841" width="20.7109375" style="29" customWidth="1"/>
    <col min="3842" max="3847" width="15.7109375" style="29" customWidth="1"/>
    <col min="3848" max="4096" width="9.140625" style="29"/>
    <col min="4097" max="4097" width="20.7109375" style="29" customWidth="1"/>
    <col min="4098" max="4103" width="15.7109375" style="29" customWidth="1"/>
    <col min="4104" max="4352" width="9.140625" style="29"/>
    <col min="4353" max="4353" width="20.7109375" style="29" customWidth="1"/>
    <col min="4354" max="4359" width="15.7109375" style="29" customWidth="1"/>
    <col min="4360" max="4608" width="9.140625" style="29"/>
    <col min="4609" max="4609" width="20.7109375" style="29" customWidth="1"/>
    <col min="4610" max="4615" width="15.7109375" style="29" customWidth="1"/>
    <col min="4616" max="4864" width="9.140625" style="29"/>
    <col min="4865" max="4865" width="20.7109375" style="29" customWidth="1"/>
    <col min="4866" max="4871" width="15.7109375" style="29" customWidth="1"/>
    <col min="4872" max="5120" width="9.140625" style="29"/>
    <col min="5121" max="5121" width="20.7109375" style="29" customWidth="1"/>
    <col min="5122" max="5127" width="15.7109375" style="29" customWidth="1"/>
    <col min="5128" max="5376" width="9.140625" style="29"/>
    <col min="5377" max="5377" width="20.7109375" style="29" customWidth="1"/>
    <col min="5378" max="5383" width="15.7109375" style="29" customWidth="1"/>
    <col min="5384" max="5632" width="9.140625" style="29"/>
    <col min="5633" max="5633" width="20.7109375" style="29" customWidth="1"/>
    <col min="5634" max="5639" width="15.7109375" style="29" customWidth="1"/>
    <col min="5640" max="5888" width="9.140625" style="29"/>
    <col min="5889" max="5889" width="20.7109375" style="29" customWidth="1"/>
    <col min="5890" max="5895" width="15.7109375" style="29" customWidth="1"/>
    <col min="5896" max="6144" width="9.140625" style="29"/>
    <col min="6145" max="6145" width="20.7109375" style="29" customWidth="1"/>
    <col min="6146" max="6151" width="15.7109375" style="29" customWidth="1"/>
    <col min="6152" max="6400" width="9.140625" style="29"/>
    <col min="6401" max="6401" width="20.7109375" style="29" customWidth="1"/>
    <col min="6402" max="6407" width="15.7109375" style="29" customWidth="1"/>
    <col min="6408" max="6656" width="9.140625" style="29"/>
    <col min="6657" max="6657" width="20.7109375" style="29" customWidth="1"/>
    <col min="6658" max="6663" width="15.7109375" style="29" customWidth="1"/>
    <col min="6664" max="6912" width="9.140625" style="29"/>
    <col min="6913" max="6913" width="20.7109375" style="29" customWidth="1"/>
    <col min="6914" max="6919" width="15.7109375" style="29" customWidth="1"/>
    <col min="6920" max="7168" width="9.140625" style="29"/>
    <col min="7169" max="7169" width="20.7109375" style="29" customWidth="1"/>
    <col min="7170" max="7175" width="15.7109375" style="29" customWidth="1"/>
    <col min="7176" max="7424" width="9.140625" style="29"/>
    <col min="7425" max="7425" width="20.7109375" style="29" customWidth="1"/>
    <col min="7426" max="7431" width="15.7109375" style="29" customWidth="1"/>
    <col min="7432" max="7680" width="9.140625" style="29"/>
    <col min="7681" max="7681" width="20.7109375" style="29" customWidth="1"/>
    <col min="7682" max="7687" width="15.7109375" style="29" customWidth="1"/>
    <col min="7688" max="7936" width="9.140625" style="29"/>
    <col min="7937" max="7937" width="20.7109375" style="29" customWidth="1"/>
    <col min="7938" max="7943" width="15.7109375" style="29" customWidth="1"/>
    <col min="7944" max="8192" width="9.140625" style="29"/>
    <col min="8193" max="8193" width="20.7109375" style="29" customWidth="1"/>
    <col min="8194" max="8199" width="15.7109375" style="29" customWidth="1"/>
    <col min="8200" max="8448" width="9.140625" style="29"/>
    <col min="8449" max="8449" width="20.7109375" style="29" customWidth="1"/>
    <col min="8450" max="8455" width="15.7109375" style="29" customWidth="1"/>
    <col min="8456" max="8704" width="9.140625" style="29"/>
    <col min="8705" max="8705" width="20.7109375" style="29" customWidth="1"/>
    <col min="8706" max="8711" width="15.7109375" style="29" customWidth="1"/>
    <col min="8712" max="8960" width="9.140625" style="29"/>
    <col min="8961" max="8961" width="20.7109375" style="29" customWidth="1"/>
    <col min="8962" max="8967" width="15.7109375" style="29" customWidth="1"/>
    <col min="8968" max="9216" width="9.140625" style="29"/>
    <col min="9217" max="9217" width="20.7109375" style="29" customWidth="1"/>
    <col min="9218" max="9223" width="15.7109375" style="29" customWidth="1"/>
    <col min="9224" max="9472" width="9.140625" style="29"/>
    <col min="9473" max="9473" width="20.7109375" style="29" customWidth="1"/>
    <col min="9474" max="9479" width="15.7109375" style="29" customWidth="1"/>
    <col min="9480" max="9728" width="9.140625" style="29"/>
    <col min="9729" max="9729" width="20.7109375" style="29" customWidth="1"/>
    <col min="9730" max="9735" width="15.7109375" style="29" customWidth="1"/>
    <col min="9736" max="9984" width="9.140625" style="29"/>
    <col min="9985" max="9985" width="20.7109375" style="29" customWidth="1"/>
    <col min="9986" max="9991" width="15.7109375" style="29" customWidth="1"/>
    <col min="9992" max="10240" width="9.140625" style="29"/>
    <col min="10241" max="10241" width="20.7109375" style="29" customWidth="1"/>
    <col min="10242" max="10247" width="15.7109375" style="29" customWidth="1"/>
    <col min="10248" max="10496" width="9.140625" style="29"/>
    <col min="10497" max="10497" width="20.7109375" style="29" customWidth="1"/>
    <col min="10498" max="10503" width="15.7109375" style="29" customWidth="1"/>
    <col min="10504" max="10752" width="9.140625" style="29"/>
    <col min="10753" max="10753" width="20.7109375" style="29" customWidth="1"/>
    <col min="10754" max="10759" width="15.7109375" style="29" customWidth="1"/>
    <col min="10760" max="11008" width="9.140625" style="29"/>
    <col min="11009" max="11009" width="20.7109375" style="29" customWidth="1"/>
    <col min="11010" max="11015" width="15.7109375" style="29" customWidth="1"/>
    <col min="11016" max="11264" width="9.140625" style="29"/>
    <col min="11265" max="11265" width="20.7109375" style="29" customWidth="1"/>
    <col min="11266" max="11271" width="15.7109375" style="29" customWidth="1"/>
    <col min="11272" max="11520" width="9.140625" style="29"/>
    <col min="11521" max="11521" width="20.7109375" style="29" customWidth="1"/>
    <col min="11522" max="11527" width="15.7109375" style="29" customWidth="1"/>
    <col min="11528" max="11776" width="9.140625" style="29"/>
    <col min="11777" max="11777" width="20.7109375" style="29" customWidth="1"/>
    <col min="11778" max="11783" width="15.7109375" style="29" customWidth="1"/>
    <col min="11784" max="12032" width="9.140625" style="29"/>
    <col min="12033" max="12033" width="20.7109375" style="29" customWidth="1"/>
    <col min="12034" max="12039" width="15.7109375" style="29" customWidth="1"/>
    <col min="12040" max="12288" width="9.140625" style="29"/>
    <col min="12289" max="12289" width="20.7109375" style="29" customWidth="1"/>
    <col min="12290" max="12295" width="15.7109375" style="29" customWidth="1"/>
    <col min="12296" max="12544" width="9.140625" style="29"/>
    <col min="12545" max="12545" width="20.7109375" style="29" customWidth="1"/>
    <col min="12546" max="12551" width="15.7109375" style="29" customWidth="1"/>
    <col min="12552" max="12800" width="9.140625" style="29"/>
    <col min="12801" max="12801" width="20.7109375" style="29" customWidth="1"/>
    <col min="12802" max="12807" width="15.7109375" style="29" customWidth="1"/>
    <col min="12808" max="13056" width="9.140625" style="29"/>
    <col min="13057" max="13057" width="20.7109375" style="29" customWidth="1"/>
    <col min="13058" max="13063" width="15.7109375" style="29" customWidth="1"/>
    <col min="13064" max="13312" width="9.140625" style="29"/>
    <col min="13313" max="13313" width="20.7109375" style="29" customWidth="1"/>
    <col min="13314" max="13319" width="15.7109375" style="29" customWidth="1"/>
    <col min="13320" max="13568" width="9.140625" style="29"/>
    <col min="13569" max="13569" width="20.7109375" style="29" customWidth="1"/>
    <col min="13570" max="13575" width="15.7109375" style="29" customWidth="1"/>
    <col min="13576" max="13824" width="9.140625" style="29"/>
    <col min="13825" max="13825" width="20.7109375" style="29" customWidth="1"/>
    <col min="13826" max="13831" width="15.7109375" style="29" customWidth="1"/>
    <col min="13832" max="14080" width="9.140625" style="29"/>
    <col min="14081" max="14081" width="20.7109375" style="29" customWidth="1"/>
    <col min="14082" max="14087" width="15.7109375" style="29" customWidth="1"/>
    <col min="14088" max="14336" width="9.140625" style="29"/>
    <col min="14337" max="14337" width="20.7109375" style="29" customWidth="1"/>
    <col min="14338" max="14343" width="15.7109375" style="29" customWidth="1"/>
    <col min="14344" max="14592" width="9.140625" style="29"/>
    <col min="14593" max="14593" width="20.7109375" style="29" customWidth="1"/>
    <col min="14594" max="14599" width="15.7109375" style="29" customWidth="1"/>
    <col min="14600" max="14848" width="9.140625" style="29"/>
    <col min="14849" max="14849" width="20.7109375" style="29" customWidth="1"/>
    <col min="14850" max="14855" width="15.7109375" style="29" customWidth="1"/>
    <col min="14856" max="15104" width="9.140625" style="29"/>
    <col min="15105" max="15105" width="20.7109375" style="29" customWidth="1"/>
    <col min="15106" max="15111" width="15.7109375" style="29" customWidth="1"/>
    <col min="15112" max="15360" width="9.140625" style="29"/>
    <col min="15361" max="15361" width="20.7109375" style="29" customWidth="1"/>
    <col min="15362" max="15367" width="15.7109375" style="29" customWidth="1"/>
    <col min="15368" max="15616" width="9.140625" style="29"/>
    <col min="15617" max="15617" width="20.7109375" style="29" customWidth="1"/>
    <col min="15618" max="15623" width="15.7109375" style="29" customWidth="1"/>
    <col min="15624" max="15872" width="9.140625" style="29"/>
    <col min="15873" max="15873" width="20.7109375" style="29" customWidth="1"/>
    <col min="15874" max="15879" width="15.7109375" style="29" customWidth="1"/>
    <col min="15880" max="16128" width="9.140625" style="29"/>
    <col min="16129" max="16129" width="20.7109375" style="29" customWidth="1"/>
    <col min="16130" max="16135" width="15.7109375" style="29" customWidth="1"/>
    <col min="16136" max="16384" width="9.140625" style="29"/>
  </cols>
  <sheetData>
    <row r="1" spans="1:11" ht="12.75" x14ac:dyDescent="0.2">
      <c r="A1" s="49" t="s">
        <v>299</v>
      </c>
    </row>
    <row r="2" spans="1:11" x14ac:dyDescent="0.2">
      <c r="A2" s="30"/>
    </row>
    <row r="3" spans="1:11" ht="24.95" customHeight="1" x14ac:dyDescent="0.2">
      <c r="A3" s="135"/>
      <c r="B3" s="51">
        <v>2012</v>
      </c>
      <c r="C3" s="51">
        <v>2013</v>
      </c>
      <c r="D3" s="51">
        <v>2014</v>
      </c>
      <c r="E3" s="51">
        <v>2015</v>
      </c>
      <c r="F3" s="128" t="s">
        <v>518</v>
      </c>
    </row>
    <row r="4" spans="1:11" s="33" customFormat="1" ht="12" customHeight="1" x14ac:dyDescent="0.25">
      <c r="A4" s="146" t="s">
        <v>241</v>
      </c>
      <c r="B4" s="284">
        <v>11.063504476374741</v>
      </c>
      <c r="C4" s="284">
        <v>10.966426971773572</v>
      </c>
      <c r="D4" s="284">
        <v>11.070069542312687</v>
      </c>
      <c r="E4" s="284">
        <v>11.185838313948066</v>
      </c>
      <c r="F4" s="207">
        <f>((E4-D4)/D4)*100</f>
        <v>1.0457817920012193</v>
      </c>
      <c r="H4" s="471"/>
      <c r="I4" s="471"/>
      <c r="J4" s="471"/>
      <c r="K4" s="471"/>
    </row>
    <row r="5" spans="1:11" s="38" customFormat="1" ht="12" customHeight="1" x14ac:dyDescent="0.25">
      <c r="A5" s="136" t="s">
        <v>483</v>
      </c>
      <c r="B5" s="285">
        <v>10.427485889237847</v>
      </c>
      <c r="C5" s="285">
        <v>10.497222463956321</v>
      </c>
      <c r="D5" s="285">
        <v>10.730965536961465</v>
      </c>
      <c r="E5" s="285">
        <v>10.900462869078231</v>
      </c>
      <c r="F5" s="207">
        <f t="shared" ref="F5:F33" si="0">((E5-D5)/D5)*100</f>
        <v>1.5795161351786431</v>
      </c>
      <c r="H5" s="471"/>
      <c r="I5" s="471"/>
      <c r="J5" s="471"/>
      <c r="K5" s="471"/>
    </row>
    <row r="6" spans="1:11" s="38" customFormat="1" ht="12" customHeight="1" x14ac:dyDescent="0.25">
      <c r="A6" s="139" t="s">
        <v>157</v>
      </c>
      <c r="B6" s="287">
        <v>5.263397590390035</v>
      </c>
      <c r="C6" s="287">
        <v>5.1649631123942745</v>
      </c>
      <c r="D6" s="287">
        <v>4.9046835930152497</v>
      </c>
      <c r="E6" s="287">
        <v>4.9193774768236072</v>
      </c>
      <c r="F6" s="208">
        <f t="shared" si="0"/>
        <v>0.29958882218789784</v>
      </c>
      <c r="H6" s="471"/>
      <c r="I6" s="471"/>
      <c r="J6" s="471"/>
      <c r="K6" s="471"/>
    </row>
    <row r="7" spans="1:11" s="38" customFormat="1" ht="12" customHeight="1" x14ac:dyDescent="0.25">
      <c r="A7" s="139" t="s">
        <v>158</v>
      </c>
      <c r="B7" s="287">
        <v>4.1567150468491647</v>
      </c>
      <c r="C7" s="287">
        <v>4.0522551259877089</v>
      </c>
      <c r="D7" s="287">
        <v>4.191368441369093</v>
      </c>
      <c r="E7" s="287">
        <v>3.754117110622591</v>
      </c>
      <c r="F7" s="208">
        <f t="shared" si="0"/>
        <v>-10.432185498912515</v>
      </c>
      <c r="H7" s="471"/>
      <c r="I7" s="471"/>
      <c r="J7" s="471"/>
      <c r="K7" s="471"/>
    </row>
    <row r="8" spans="1:11" s="38" customFormat="1" ht="12" customHeight="1" x14ac:dyDescent="0.25">
      <c r="A8" s="139" t="s">
        <v>159</v>
      </c>
      <c r="B8" s="287">
        <v>2.1322257182087756</v>
      </c>
      <c r="C8" s="287">
        <v>2.6832650096805324</v>
      </c>
      <c r="D8" s="287">
        <v>2.8733028572880555</v>
      </c>
      <c r="E8" s="287">
        <v>2.7233207467373601</v>
      </c>
      <c r="F8" s="208">
        <f>((E8-D8)/D8)*100</f>
        <v>-5.2198503951739621</v>
      </c>
      <c r="H8" s="471"/>
      <c r="I8" s="471"/>
      <c r="J8" s="471"/>
      <c r="K8" s="471"/>
    </row>
    <row r="9" spans="1:11" s="38" customFormat="1" ht="12" customHeight="1" x14ac:dyDescent="0.25">
      <c r="A9" s="139" t="s">
        <v>160</v>
      </c>
      <c r="B9" s="287">
        <v>35.747337503826124</v>
      </c>
      <c r="C9" s="287">
        <v>35.908651969395926</v>
      </c>
      <c r="D9" s="287">
        <v>35.702070489170559</v>
      </c>
      <c r="E9" s="287">
        <v>36.421334871759434</v>
      </c>
      <c r="F9" s="208">
        <f t="shared" si="0"/>
        <v>2.0146293274700926</v>
      </c>
      <c r="H9" s="471"/>
      <c r="I9" s="471"/>
      <c r="J9" s="471"/>
      <c r="K9" s="471"/>
    </row>
    <row r="10" spans="1:11" s="38" customFormat="1" ht="12" customHeight="1" x14ac:dyDescent="0.25">
      <c r="A10" s="139" t="s">
        <v>161</v>
      </c>
      <c r="B10" s="287">
        <v>11.887942579469923</v>
      </c>
      <c r="C10" s="287">
        <v>12.081553473446736</v>
      </c>
      <c r="D10" s="287">
        <v>12.200131243166574</v>
      </c>
      <c r="E10" s="287">
        <v>12.456996644761823</v>
      </c>
      <c r="F10" s="208">
        <f t="shared" si="0"/>
        <v>2.1054314619699035</v>
      </c>
      <c r="H10" s="471"/>
      <c r="I10" s="471"/>
      <c r="J10" s="471"/>
      <c r="K10" s="471"/>
    </row>
    <row r="11" spans="1:11" s="38" customFormat="1" ht="12" customHeight="1" x14ac:dyDescent="0.25">
      <c r="A11" s="139" t="s">
        <v>162</v>
      </c>
      <c r="B11" s="287">
        <v>0.83483618875864141</v>
      </c>
      <c r="C11" s="287">
        <v>0.72853119755691753</v>
      </c>
      <c r="D11" s="287">
        <v>0.65439174084461238</v>
      </c>
      <c r="E11" s="287">
        <v>0.51475238373224363</v>
      </c>
      <c r="F11" s="208">
        <f t="shared" si="0"/>
        <v>-21.338801882208749</v>
      </c>
      <c r="H11" s="471"/>
      <c r="I11" s="471"/>
      <c r="J11" s="471"/>
      <c r="K11" s="471"/>
    </row>
    <row r="12" spans="1:11" s="38" customFormat="1" ht="12" customHeight="1" x14ac:dyDescent="0.25">
      <c r="A12" s="139" t="s">
        <v>163</v>
      </c>
      <c r="B12" s="287">
        <v>30.599519827015236</v>
      </c>
      <c r="C12" s="287">
        <v>30.839776694628203</v>
      </c>
      <c r="D12" s="287">
        <v>30.722156361203766</v>
      </c>
      <c r="E12" s="287">
        <v>30.20053016026165</v>
      </c>
      <c r="F12" s="208">
        <f t="shared" si="0"/>
        <v>-1.6978827749240619</v>
      </c>
      <c r="H12" s="471"/>
      <c r="I12" s="471"/>
      <c r="J12" s="471"/>
      <c r="K12" s="471"/>
    </row>
    <row r="13" spans="1:11" s="38" customFormat="1" ht="12" customHeight="1" x14ac:dyDescent="0.25">
      <c r="A13" s="139" t="s">
        <v>164</v>
      </c>
      <c r="B13" s="287">
        <v>3.1634305657192821</v>
      </c>
      <c r="C13" s="287">
        <v>4.6864074947021237</v>
      </c>
      <c r="D13" s="287">
        <v>5.9692843544773471</v>
      </c>
      <c r="E13" s="287">
        <v>5.4095402564615034</v>
      </c>
      <c r="F13" s="208">
        <f t="shared" si="0"/>
        <v>-9.3770721040621829</v>
      </c>
      <c r="H13" s="471"/>
      <c r="I13" s="471"/>
      <c r="J13" s="471"/>
      <c r="K13" s="471"/>
    </row>
    <row r="14" spans="1:11" s="38" customFormat="1" ht="12" customHeight="1" x14ac:dyDescent="0.25">
      <c r="A14" s="139" t="s">
        <v>165</v>
      </c>
      <c r="B14" s="287">
        <v>14.926141287776174</v>
      </c>
      <c r="C14" s="287">
        <v>14.445809169247822</v>
      </c>
      <c r="D14" s="287">
        <v>14.165489221301097</v>
      </c>
      <c r="E14" s="287">
        <v>13.355990521900548</v>
      </c>
      <c r="F14" s="208">
        <f t="shared" si="0"/>
        <v>-5.714583427046632</v>
      </c>
      <c r="H14" s="471"/>
      <c r="I14" s="471"/>
      <c r="J14" s="471"/>
      <c r="K14" s="471"/>
    </row>
    <row r="15" spans="1:11" s="38" customFormat="1" ht="12" customHeight="1" x14ac:dyDescent="0.25">
      <c r="A15" s="139" t="s">
        <v>242</v>
      </c>
      <c r="B15" s="287">
        <v>10.922310871196308</v>
      </c>
      <c r="C15" s="287">
        <v>10.950787189413129</v>
      </c>
      <c r="D15" s="287">
        <v>11.007370065714065</v>
      </c>
      <c r="E15" s="287">
        <v>10.86629729894811</v>
      </c>
      <c r="F15" s="208">
        <f t="shared" si="0"/>
        <v>-1.2816210041431311</v>
      </c>
      <c r="H15" s="471"/>
      <c r="I15" s="471"/>
      <c r="J15" s="471"/>
      <c r="K15" s="471"/>
    </row>
    <row r="16" spans="1:11" s="38" customFormat="1" ht="12" customHeight="1" x14ac:dyDescent="0.25">
      <c r="A16" s="139" t="s">
        <v>166</v>
      </c>
      <c r="B16" s="287">
        <v>5.0605052044474865</v>
      </c>
      <c r="C16" s="287">
        <v>4.9133895956400453</v>
      </c>
      <c r="D16" s="287">
        <v>4.8714525049563715</v>
      </c>
      <c r="E16" s="287">
        <v>4.6846692241854972</v>
      </c>
      <c r="F16" s="208">
        <f t="shared" si="0"/>
        <v>-3.8342420578017538</v>
      </c>
      <c r="H16" s="471"/>
      <c r="I16" s="471"/>
      <c r="J16" s="471"/>
      <c r="K16" s="471"/>
    </row>
    <row r="17" spans="1:11" s="38" customFormat="1" ht="12" customHeight="1" x14ac:dyDescent="0.25">
      <c r="A17" s="139" t="s">
        <v>167</v>
      </c>
      <c r="B17" s="287">
        <v>5.6434700556656789</v>
      </c>
      <c r="C17" s="287">
        <v>5.6741106194882773</v>
      </c>
      <c r="D17" s="287">
        <v>7.1293080931562915</v>
      </c>
      <c r="E17" s="287">
        <v>7.7143775296096919</v>
      </c>
      <c r="F17" s="208">
        <f t="shared" si="0"/>
        <v>8.2065388226808711</v>
      </c>
      <c r="H17" s="471"/>
      <c r="I17" s="471"/>
      <c r="J17" s="471"/>
      <c r="K17" s="471"/>
    </row>
    <row r="18" spans="1:11" s="38" customFormat="1" ht="12" customHeight="1" x14ac:dyDescent="0.25">
      <c r="A18" s="139" t="s">
        <v>168</v>
      </c>
      <c r="B18" s="287">
        <v>13.866756995439204</v>
      </c>
      <c r="C18" s="287">
        <v>12.312321302935498</v>
      </c>
      <c r="D18" s="287">
        <v>12.413922005794161</v>
      </c>
      <c r="E18" s="287">
        <v>13.302784985205344</v>
      </c>
      <c r="F18" s="208">
        <f t="shared" si="0"/>
        <v>7.1602107617263</v>
      </c>
      <c r="H18" s="471"/>
      <c r="I18" s="471"/>
      <c r="J18" s="471"/>
      <c r="K18" s="471"/>
    </row>
    <row r="19" spans="1:11" s="38" customFormat="1" ht="12" customHeight="1" x14ac:dyDescent="0.25">
      <c r="A19" s="139" t="s">
        <v>169</v>
      </c>
      <c r="B19" s="287">
        <v>2.78836323078353</v>
      </c>
      <c r="C19" s="287">
        <v>1.8462362841450197</v>
      </c>
      <c r="D19" s="287">
        <v>1.4562545406022507</v>
      </c>
      <c r="E19" s="287">
        <v>1.1112880381491943</v>
      </c>
      <c r="F19" s="208">
        <f t="shared" si="0"/>
        <v>-23.688613002393904</v>
      </c>
      <c r="H19" s="471"/>
      <c r="I19" s="471"/>
      <c r="J19" s="471"/>
      <c r="K19" s="471"/>
    </row>
    <row r="20" spans="1:11" s="38" customFormat="1" ht="12" customHeight="1" x14ac:dyDescent="0.25">
      <c r="A20" s="139" t="s">
        <v>170</v>
      </c>
      <c r="B20" s="287">
        <v>5.8668779037822709</v>
      </c>
      <c r="C20" s="287">
        <v>5.1799574336780303</v>
      </c>
      <c r="D20" s="287">
        <v>3.7984054669703871</v>
      </c>
      <c r="E20" s="287">
        <v>2.8740761122404832</v>
      </c>
      <c r="F20" s="208">
        <f t="shared" si="0"/>
        <v>-24.334667869650843</v>
      </c>
      <c r="H20" s="471"/>
      <c r="I20" s="471"/>
      <c r="J20" s="471"/>
      <c r="K20" s="471"/>
    </row>
    <row r="21" spans="1:11" s="38" customFormat="1" ht="12" customHeight="1" x14ac:dyDescent="0.25">
      <c r="A21" s="139" t="s">
        <v>171</v>
      </c>
      <c r="B21" s="287">
        <v>3.6132114547462804</v>
      </c>
      <c r="C21" s="287">
        <v>3.5957589600535385</v>
      </c>
      <c r="D21" s="287">
        <v>3.6643957692555378</v>
      </c>
      <c r="E21" s="287">
        <v>3.7346684193938251</v>
      </c>
      <c r="F21" s="208">
        <f t="shared" si="0"/>
        <v>1.9177145309433641</v>
      </c>
      <c r="H21" s="471"/>
      <c r="I21" s="471"/>
      <c r="J21" s="471"/>
      <c r="K21" s="471"/>
    </row>
    <row r="22" spans="1:11" s="33" customFormat="1" ht="12" customHeight="1" x14ac:dyDescent="0.25">
      <c r="A22" s="139" t="s">
        <v>172</v>
      </c>
      <c r="B22" s="287">
        <v>4.1437271747783004</v>
      </c>
      <c r="C22" s="287">
        <v>4.2006104378949738</v>
      </c>
      <c r="D22" s="287">
        <v>3.5943325298591748</v>
      </c>
      <c r="E22" s="287">
        <v>4.2439557862881809</v>
      </c>
      <c r="F22" s="208">
        <f t="shared" si="0"/>
        <v>18.073543586532274</v>
      </c>
      <c r="H22" s="471"/>
      <c r="I22" s="471"/>
      <c r="J22" s="471"/>
      <c r="K22" s="471"/>
    </row>
    <row r="23" spans="1:11" s="38" customFormat="1" ht="12" customHeight="1" x14ac:dyDescent="0.25">
      <c r="A23" s="146" t="s">
        <v>173</v>
      </c>
      <c r="B23" s="288">
        <v>12.510600641569264</v>
      </c>
      <c r="C23" s="288">
        <v>12.689549001084638</v>
      </c>
      <c r="D23" s="288">
        <v>12.999810126167887</v>
      </c>
      <c r="E23" s="288">
        <v>13.072856929137785</v>
      </c>
      <c r="F23" s="207">
        <f t="shared" si="0"/>
        <v>0.56190669141281679</v>
      </c>
      <c r="H23" s="471"/>
      <c r="I23" s="471"/>
      <c r="J23" s="471"/>
      <c r="K23" s="471"/>
    </row>
    <row r="24" spans="1:11" s="38" customFormat="1" ht="12" customHeight="1" x14ac:dyDescent="0.25">
      <c r="A24" s="139" t="s">
        <v>174</v>
      </c>
      <c r="B24" s="287">
        <v>13.073962130444352</v>
      </c>
      <c r="C24" s="287">
        <v>13.439011199613555</v>
      </c>
      <c r="D24" s="287">
        <v>12.971583770793476</v>
      </c>
      <c r="E24" s="287">
        <v>14.488311474227547</v>
      </c>
      <c r="F24" s="208">
        <f t="shared" si="0"/>
        <v>11.692694818416092</v>
      </c>
      <c r="H24" s="471"/>
      <c r="I24" s="471"/>
      <c r="J24" s="471"/>
      <c r="K24" s="471"/>
    </row>
    <row r="25" spans="1:11" s="38" customFormat="1" ht="12" customHeight="1" x14ac:dyDescent="0.25">
      <c r="A25" s="139" t="s">
        <v>175</v>
      </c>
      <c r="B25" s="287">
        <v>8.2601905858134206</v>
      </c>
      <c r="C25" s="287">
        <v>8.4004967242410018</v>
      </c>
      <c r="D25" s="287">
        <v>8.6616877669180319</v>
      </c>
      <c r="E25" s="287">
        <v>9.0824903853812806</v>
      </c>
      <c r="F25" s="208">
        <f t="shared" si="0"/>
        <v>4.8582058114636597</v>
      </c>
      <c r="H25" s="471"/>
      <c r="I25" s="471"/>
      <c r="J25" s="471"/>
      <c r="K25" s="471"/>
    </row>
    <row r="26" spans="1:11" s="38" customFormat="1" ht="12" customHeight="1" x14ac:dyDescent="0.25">
      <c r="A26" s="139" t="s">
        <v>176</v>
      </c>
      <c r="B26" s="287">
        <v>3.9144833918090303</v>
      </c>
      <c r="C26" s="287">
        <v>3.9809638978868653</v>
      </c>
      <c r="D26" s="287">
        <v>3.8035027648028152</v>
      </c>
      <c r="E26" s="524" t="s">
        <v>274</v>
      </c>
      <c r="F26" s="208" t="e">
        <f t="shared" si="0"/>
        <v>#VALUE!</v>
      </c>
      <c r="H26" s="471"/>
      <c r="I26" s="471"/>
      <c r="J26" s="471"/>
      <c r="K26" s="471"/>
    </row>
    <row r="27" spans="1:11" s="38" customFormat="1" ht="12" customHeight="1" x14ac:dyDescent="0.25">
      <c r="A27" s="139" t="s">
        <v>177</v>
      </c>
      <c r="B27" s="287">
        <v>8.8732127477133691</v>
      </c>
      <c r="C27" s="287">
        <v>8.3701089748789919</v>
      </c>
      <c r="D27" s="287">
        <v>8.1644864576722469</v>
      </c>
      <c r="E27" s="287">
        <v>7.9923895293463136</v>
      </c>
      <c r="F27" s="208">
        <f t="shared" si="0"/>
        <v>-2.1078720531676809</v>
      </c>
      <c r="H27" s="471"/>
      <c r="I27" s="471"/>
      <c r="J27" s="471"/>
      <c r="K27" s="471"/>
    </row>
    <row r="28" spans="1:11" s="38" customFormat="1" ht="12" customHeight="1" x14ac:dyDescent="0.25">
      <c r="A28" s="139" t="s">
        <v>178</v>
      </c>
      <c r="B28" s="287">
        <v>4.0602507259776797</v>
      </c>
      <c r="C28" s="287">
        <v>4.3265903703573168</v>
      </c>
      <c r="D28" s="287">
        <v>4.1361036625862777</v>
      </c>
      <c r="E28" s="287">
        <v>4.3410346513355158</v>
      </c>
      <c r="F28" s="208">
        <f t="shared" si="0"/>
        <v>4.9546869582348938</v>
      </c>
      <c r="H28" s="471"/>
      <c r="I28" s="471"/>
      <c r="J28" s="471"/>
      <c r="K28" s="471"/>
    </row>
    <row r="29" spans="1:11" s="38" customFormat="1" ht="12" customHeight="1" x14ac:dyDescent="0.25">
      <c r="A29" s="139" t="s">
        <v>179</v>
      </c>
      <c r="B29" s="287">
        <v>7.6667564413322564</v>
      </c>
      <c r="C29" s="287">
        <v>7.5616675995190787</v>
      </c>
      <c r="D29" s="287">
        <v>7.8366394663374708</v>
      </c>
      <c r="E29" s="287">
        <v>7.7581731262076845</v>
      </c>
      <c r="F29" s="208">
        <f t="shared" si="0"/>
        <v>-1.0012753612928205</v>
      </c>
      <c r="H29" s="471"/>
      <c r="I29" s="471"/>
      <c r="J29" s="471"/>
      <c r="K29" s="471"/>
    </row>
    <row r="30" spans="1:11" s="38" customFormat="1" ht="12" customHeight="1" x14ac:dyDescent="0.25">
      <c r="A30" s="139" t="s">
        <v>180</v>
      </c>
      <c r="B30" s="287">
        <v>5.1540772875988949</v>
      </c>
      <c r="C30" s="287">
        <v>5.0667078785068886</v>
      </c>
      <c r="D30" s="287">
        <v>4.8367300065392849</v>
      </c>
      <c r="E30" s="287">
        <v>4.3848641757575839</v>
      </c>
      <c r="F30" s="208">
        <f t="shared" si="0"/>
        <v>-9.3423827704001656</v>
      </c>
      <c r="H30" s="471"/>
      <c r="I30" s="471"/>
      <c r="J30" s="471"/>
      <c r="K30" s="471"/>
    </row>
    <row r="31" spans="1:11" s="38" customFormat="1" ht="12" customHeight="1" x14ac:dyDescent="0.25">
      <c r="A31" s="139" t="s">
        <v>181</v>
      </c>
      <c r="B31" s="287">
        <v>5.0306326494196734</v>
      </c>
      <c r="C31" s="287">
        <v>5.3412879105419764</v>
      </c>
      <c r="D31" s="287">
        <v>5.6293790921918845</v>
      </c>
      <c r="E31" s="287">
        <v>6.1775253429144517</v>
      </c>
      <c r="F31" s="208">
        <f t="shared" si="0"/>
        <v>9.7372417409739249</v>
      </c>
      <c r="H31" s="471"/>
      <c r="I31" s="471"/>
      <c r="J31" s="471"/>
      <c r="K31" s="471"/>
    </row>
    <row r="32" spans="1:11" s="38" customFormat="1" ht="12" customHeight="1" x14ac:dyDescent="0.25">
      <c r="A32" s="139" t="s">
        <v>182</v>
      </c>
      <c r="B32" s="287">
        <v>2.7150198722445134</v>
      </c>
      <c r="C32" s="287">
        <v>2.6645319243057801</v>
      </c>
      <c r="D32" s="287">
        <v>2.67062996970028</v>
      </c>
      <c r="E32" s="287">
        <v>2.5774554385706949</v>
      </c>
      <c r="F32" s="208">
        <f t="shared" si="0"/>
        <v>-3.4888596393622393</v>
      </c>
      <c r="H32" s="471"/>
      <c r="I32" s="471"/>
      <c r="J32" s="471"/>
      <c r="K32" s="471"/>
    </row>
    <row r="33" spans="1:11" s="38" customFormat="1" ht="12" customHeight="1" x14ac:dyDescent="0.25">
      <c r="A33" s="149" t="s">
        <v>183</v>
      </c>
      <c r="B33" s="289">
        <v>14.439104776113695</v>
      </c>
      <c r="C33" s="289">
        <v>13.626880384285281</v>
      </c>
      <c r="D33" s="289">
        <v>12.978212053106025</v>
      </c>
      <c r="E33" s="289">
        <v>11.865827751072704</v>
      </c>
      <c r="F33" s="209">
        <f t="shared" si="0"/>
        <v>-8.5711675651585519</v>
      </c>
      <c r="H33" s="471"/>
      <c r="I33" s="471"/>
      <c r="J33" s="471"/>
      <c r="K33" s="471"/>
    </row>
    <row r="34" spans="1:11" s="38" customFormat="1" ht="8.1" customHeight="1" x14ac:dyDescent="0.2">
      <c r="A34" s="138"/>
      <c r="B34" s="286"/>
      <c r="C34" s="286"/>
      <c r="D34" s="286"/>
      <c r="E34" s="286"/>
      <c r="F34" s="342"/>
      <c r="H34" s="29"/>
      <c r="I34" s="29"/>
    </row>
    <row r="35" spans="1:11" x14ac:dyDescent="0.2">
      <c r="A35" s="534" t="s">
        <v>591</v>
      </c>
      <c r="B35" s="286"/>
      <c r="C35" s="286"/>
      <c r="D35" s="286"/>
      <c r="E35" s="286"/>
      <c r="F35" s="342"/>
      <c r="G35" s="151"/>
      <c r="H35" s="33"/>
      <c r="I35" s="33"/>
    </row>
    <row r="36" spans="1:11" ht="15" customHeight="1" x14ac:dyDescent="0.2">
      <c r="B36" s="151"/>
      <c r="C36" s="151"/>
      <c r="D36" s="151"/>
      <c r="E36" s="151"/>
      <c r="F36" s="151"/>
      <c r="G36" s="151"/>
      <c r="H36" s="38"/>
      <c r="I36" s="38"/>
    </row>
    <row r="37" spans="1:11" s="33" customFormat="1" ht="12" customHeight="1" x14ac:dyDescent="0.2">
      <c r="A37" s="49" t="s">
        <v>300</v>
      </c>
      <c r="B37" s="151"/>
      <c r="C37" s="151"/>
      <c r="D37" s="151"/>
      <c r="E37" s="151"/>
      <c r="F37" s="151"/>
      <c r="G37" s="148"/>
      <c r="H37" s="38"/>
      <c r="I37" s="38"/>
    </row>
    <row r="38" spans="1:11" s="38" customFormat="1" ht="11.25" customHeight="1" x14ac:dyDescent="0.2">
      <c r="A38" s="29"/>
      <c r="B38" s="147"/>
      <c r="C38" s="147"/>
      <c r="D38" s="147"/>
      <c r="E38" s="147"/>
      <c r="F38" s="147"/>
    </row>
    <row r="39" spans="1:11" s="38" customFormat="1" ht="24.95" customHeight="1" x14ac:dyDescent="0.25">
      <c r="A39" s="135"/>
      <c r="B39" s="152">
        <v>2012</v>
      </c>
      <c r="C39" s="152">
        <v>2013</v>
      </c>
      <c r="D39" s="152">
        <v>2014</v>
      </c>
      <c r="E39" s="152">
        <v>2015</v>
      </c>
      <c r="F39" s="128" t="s">
        <v>518</v>
      </c>
    </row>
    <row r="40" spans="1:11" s="38" customFormat="1" ht="12" customHeight="1" x14ac:dyDescent="0.25">
      <c r="A40" s="146" t="s">
        <v>241</v>
      </c>
      <c r="B40" s="290">
        <v>55.660091936267342</v>
      </c>
      <c r="C40" s="290">
        <v>55.592969131208868</v>
      </c>
      <c r="D40" s="290">
        <v>56.315392105513453</v>
      </c>
      <c r="E40" s="290">
        <v>55.088829380239567</v>
      </c>
      <c r="F40" s="207">
        <f>((E40-D40)/D40)*100</f>
        <v>-2.1780239458792696</v>
      </c>
      <c r="H40" s="473"/>
      <c r="I40" s="473"/>
      <c r="J40" s="473"/>
      <c r="K40" s="473"/>
    </row>
    <row r="41" spans="1:11" s="38" customFormat="1" ht="12" customHeight="1" x14ac:dyDescent="0.25">
      <c r="A41" s="136" t="s">
        <v>483</v>
      </c>
      <c r="B41" s="291">
        <v>56.126341384762277</v>
      </c>
      <c r="C41" s="291">
        <v>56.111800571952728</v>
      </c>
      <c r="D41" s="291">
        <v>56.552654981383455</v>
      </c>
      <c r="E41" s="291">
        <v>55.415480112215988</v>
      </c>
      <c r="F41" s="207">
        <f t="shared" ref="F41:F69" si="1">((E41-D41)/D41)*100</f>
        <v>-2.0108249021055031</v>
      </c>
      <c r="H41" s="473"/>
      <c r="I41" s="473"/>
      <c r="J41" s="473"/>
      <c r="K41" s="473"/>
    </row>
    <row r="42" spans="1:11" s="38" customFormat="1" ht="12" customHeight="1" x14ac:dyDescent="0.25">
      <c r="A42" s="139" t="s">
        <v>157</v>
      </c>
      <c r="B42" s="292">
        <v>72.178621962046378</v>
      </c>
      <c r="C42" s="292">
        <v>72.842637422066588</v>
      </c>
      <c r="D42" s="292">
        <v>73.240635840997527</v>
      </c>
      <c r="E42" s="292">
        <v>73.30017600984155</v>
      </c>
      <c r="F42" s="208">
        <f t="shared" si="1"/>
        <v>8.1293899432116706E-2</v>
      </c>
      <c r="H42" s="473"/>
      <c r="I42" s="473"/>
      <c r="J42" s="473"/>
      <c r="K42" s="473"/>
    </row>
    <row r="43" spans="1:11" s="38" customFormat="1" ht="12" customHeight="1" x14ac:dyDescent="0.25">
      <c r="A43" s="139" t="s">
        <v>158</v>
      </c>
      <c r="B43" s="292">
        <v>86.369631081803604</v>
      </c>
      <c r="C43" s="292">
        <v>84.394904458598731</v>
      </c>
      <c r="D43" s="292">
        <v>82.924704418170506</v>
      </c>
      <c r="E43" s="292">
        <v>82.188295165394393</v>
      </c>
      <c r="F43" s="208">
        <f t="shared" si="1"/>
        <v>-0.88804567703077708</v>
      </c>
      <c r="H43" s="473"/>
      <c r="I43" s="473"/>
      <c r="J43" s="473"/>
      <c r="K43" s="473"/>
    </row>
    <row r="44" spans="1:11" s="38" customFormat="1" ht="12" customHeight="1" x14ac:dyDescent="0.25">
      <c r="A44" s="139" t="s">
        <v>159</v>
      </c>
      <c r="B44" s="292">
        <v>56.184842450509542</v>
      </c>
      <c r="C44" s="292">
        <v>52.043905675170379</v>
      </c>
      <c r="D44" s="292">
        <v>48.247614614847564</v>
      </c>
      <c r="E44" s="292">
        <v>45.553004119123145</v>
      </c>
      <c r="F44" s="208">
        <f t="shared" si="1"/>
        <v>-5.5849610747288381</v>
      </c>
      <c r="H44" s="473"/>
      <c r="I44" s="473"/>
      <c r="J44" s="473"/>
      <c r="K44" s="473"/>
    </row>
    <row r="45" spans="1:11" s="38" customFormat="1" ht="12" customHeight="1" x14ac:dyDescent="0.25">
      <c r="A45" s="139" t="s">
        <v>160</v>
      </c>
      <c r="B45" s="292">
        <v>91.679438716067992</v>
      </c>
      <c r="C45" s="292">
        <v>91.887537663702162</v>
      </c>
      <c r="D45" s="292">
        <v>91.857422857625508</v>
      </c>
      <c r="E45" s="292">
        <v>91.822057918237476</v>
      </c>
      <c r="F45" s="208">
        <f t="shared" si="1"/>
        <v>-3.8499816659178079E-2</v>
      </c>
      <c r="H45" s="473"/>
      <c r="I45" s="473"/>
      <c r="J45" s="473"/>
      <c r="K45" s="473"/>
    </row>
    <row r="46" spans="1:11" s="38" customFormat="1" ht="12" customHeight="1" x14ac:dyDescent="0.25">
      <c r="A46" s="139" t="s">
        <v>161</v>
      </c>
      <c r="B46" s="292">
        <v>40.434562627427276</v>
      </c>
      <c r="C46" s="292">
        <v>39.577317769959677</v>
      </c>
      <c r="D46" s="292">
        <v>39.202437305098449</v>
      </c>
      <c r="E46" s="292">
        <v>38.663036034097701</v>
      </c>
      <c r="F46" s="208">
        <f t="shared" si="1"/>
        <v>-1.3759380999777717</v>
      </c>
      <c r="H46" s="473"/>
      <c r="I46" s="473"/>
      <c r="J46" s="473"/>
      <c r="K46" s="473"/>
    </row>
    <row r="47" spans="1:11" s="38" customFormat="1" ht="12" customHeight="1" x14ac:dyDescent="0.25">
      <c r="A47" s="139" t="s">
        <v>162</v>
      </c>
      <c r="B47" s="292">
        <v>64.986498649864984</v>
      </c>
      <c r="C47" s="292">
        <v>63.420662382600099</v>
      </c>
      <c r="D47" s="292">
        <v>67.028985507246375</v>
      </c>
      <c r="E47" s="292">
        <v>68.576491435321913</v>
      </c>
      <c r="F47" s="208">
        <f t="shared" si="1"/>
        <v>2.3087115467505317</v>
      </c>
      <c r="H47" s="473"/>
      <c r="I47" s="473"/>
      <c r="J47" s="473"/>
      <c r="K47" s="473"/>
    </row>
    <row r="48" spans="1:11" s="38" customFormat="1" ht="12" customHeight="1" x14ac:dyDescent="0.25">
      <c r="A48" s="139" t="s">
        <v>163</v>
      </c>
      <c r="B48" s="292">
        <v>69.015704279515035</v>
      </c>
      <c r="C48" s="292">
        <v>69.22496000934467</v>
      </c>
      <c r="D48" s="292">
        <v>68.847370767773896</v>
      </c>
      <c r="E48" s="292">
        <v>67.878047201000285</v>
      </c>
      <c r="F48" s="208">
        <f t="shared" si="1"/>
        <v>-1.4079311322478734</v>
      </c>
      <c r="H48" s="473"/>
      <c r="I48" s="473"/>
      <c r="J48" s="473"/>
      <c r="K48" s="473"/>
    </row>
    <row r="49" spans="1:11" s="38" customFormat="1" ht="12" customHeight="1" x14ac:dyDescent="0.25">
      <c r="A49" s="139" t="s">
        <v>164</v>
      </c>
      <c r="B49" s="292">
        <v>76.610492309175953</v>
      </c>
      <c r="C49" s="292">
        <v>82.11368661031517</v>
      </c>
      <c r="D49" s="292">
        <v>87.271463662170703</v>
      </c>
      <c r="E49" s="292">
        <v>83.797445938494846</v>
      </c>
      <c r="F49" s="208">
        <f t="shared" si="1"/>
        <v>-3.9807029444628514</v>
      </c>
      <c r="H49" s="473"/>
      <c r="I49" s="473"/>
      <c r="J49" s="473"/>
      <c r="K49" s="473"/>
    </row>
    <row r="50" spans="1:11" s="38" customFormat="1" ht="12" customHeight="1" x14ac:dyDescent="0.25">
      <c r="A50" s="139" t="s">
        <v>165</v>
      </c>
      <c r="B50" s="292">
        <v>64.131142434952068</v>
      </c>
      <c r="C50" s="292">
        <v>65.606832282068723</v>
      </c>
      <c r="D50" s="292">
        <v>65.354564929660114</v>
      </c>
      <c r="E50" s="292">
        <v>63.095895458983101</v>
      </c>
      <c r="F50" s="208">
        <f t="shared" si="1"/>
        <v>-3.4560240330694212</v>
      </c>
      <c r="H50" s="473"/>
      <c r="I50" s="473"/>
      <c r="J50" s="473"/>
      <c r="K50" s="473"/>
    </row>
    <row r="51" spans="1:11" s="38" customFormat="1" ht="12" customHeight="1" x14ac:dyDescent="0.25">
      <c r="A51" s="139" t="s">
        <v>166</v>
      </c>
      <c r="B51" s="292">
        <v>65.220834825904902</v>
      </c>
      <c r="C51" s="292">
        <v>64.974963826562941</v>
      </c>
      <c r="D51" s="292">
        <v>65.07499955884937</v>
      </c>
      <c r="E51" s="292">
        <v>65.135061498253307</v>
      </c>
      <c r="F51" s="208">
        <f t="shared" si="1"/>
        <v>9.2296488376647778E-2</v>
      </c>
      <c r="H51" s="473"/>
      <c r="I51" s="473"/>
      <c r="J51" s="473"/>
      <c r="K51" s="473"/>
    </row>
    <row r="52" spans="1:11" s="38" customFormat="1" ht="12" customHeight="1" x14ac:dyDescent="0.25">
      <c r="A52" s="139" t="s">
        <v>242</v>
      </c>
      <c r="B52" s="292">
        <v>92.239713386168702</v>
      </c>
      <c r="C52" s="292">
        <v>92.39584239366792</v>
      </c>
      <c r="D52" s="292">
        <v>91.407851174523103</v>
      </c>
      <c r="E52" s="292">
        <v>90.234402170132853</v>
      </c>
      <c r="F52" s="208">
        <f t="shared" si="1"/>
        <v>-1.2837507821399368</v>
      </c>
      <c r="H52" s="473"/>
      <c r="I52" s="473"/>
      <c r="J52" s="473"/>
      <c r="K52" s="473"/>
    </row>
    <row r="53" spans="1:11" s="38" customFormat="1" ht="12" customHeight="1" x14ac:dyDescent="0.25">
      <c r="A53" s="139" t="s">
        <v>167</v>
      </c>
      <c r="B53" s="292">
        <v>65.580703265721667</v>
      </c>
      <c r="C53" s="292">
        <v>66.615549762306387</v>
      </c>
      <c r="D53" s="292">
        <v>72.801801801801801</v>
      </c>
      <c r="E53" s="292">
        <v>75.724904026790824</v>
      </c>
      <c r="F53" s="208">
        <f t="shared" si="1"/>
        <v>4.0151509339658649</v>
      </c>
      <c r="H53" s="473"/>
      <c r="I53" s="473"/>
      <c r="J53" s="473"/>
      <c r="K53" s="473"/>
    </row>
    <row r="54" spans="1:11" s="38" customFormat="1" ht="12" customHeight="1" x14ac:dyDescent="0.25">
      <c r="A54" s="139" t="s">
        <v>168</v>
      </c>
      <c r="B54" s="292">
        <v>80.480527638190964</v>
      </c>
      <c r="C54" s="292">
        <v>86.654508611955421</v>
      </c>
      <c r="D54" s="292">
        <v>89.641228598468544</v>
      </c>
      <c r="E54" s="292">
        <v>87.041152426683595</v>
      </c>
      <c r="F54" s="208">
        <f t="shared" si="1"/>
        <v>-2.9005360730066667</v>
      </c>
      <c r="H54" s="473"/>
      <c r="I54" s="473"/>
      <c r="J54" s="473"/>
      <c r="K54" s="473"/>
    </row>
    <row r="55" spans="1:11" s="33" customFormat="1" ht="12" customHeight="1" x14ac:dyDescent="0.25">
      <c r="A55" s="139" t="s">
        <v>169</v>
      </c>
      <c r="B55" s="292">
        <v>49.126436781609193</v>
      </c>
      <c r="C55" s="292">
        <v>49.868073878627968</v>
      </c>
      <c r="D55" s="292">
        <v>45.795153736509874</v>
      </c>
      <c r="E55" s="292">
        <v>40.899949723479132</v>
      </c>
      <c r="F55" s="208">
        <f t="shared" si="1"/>
        <v>-10.68934944775188</v>
      </c>
      <c r="H55" s="473"/>
      <c r="I55" s="473"/>
      <c r="J55" s="473"/>
      <c r="K55" s="473"/>
    </row>
    <row r="56" spans="1:11" s="38" customFormat="1" ht="12" customHeight="1" x14ac:dyDescent="0.25">
      <c r="A56" s="139" t="s">
        <v>170</v>
      </c>
      <c r="B56" s="293">
        <v>68.945661526242645</v>
      </c>
      <c r="C56" s="293">
        <v>67.85932488162517</v>
      </c>
      <c r="D56" s="293">
        <v>64.122938530734643</v>
      </c>
      <c r="E56" s="293">
        <v>62.914908358002144</v>
      </c>
      <c r="F56" s="208">
        <f t="shared" si="1"/>
        <v>-1.8839282796646644</v>
      </c>
      <c r="H56" s="473"/>
      <c r="I56" s="473"/>
      <c r="J56" s="473"/>
      <c r="K56" s="473"/>
    </row>
    <row r="57" spans="1:11" s="38" customFormat="1" ht="12" customHeight="1" x14ac:dyDescent="0.25">
      <c r="A57" s="139" t="s">
        <v>171</v>
      </c>
      <c r="B57" s="292">
        <v>55.747239470652687</v>
      </c>
      <c r="C57" s="292">
        <v>53.033932661173566</v>
      </c>
      <c r="D57" s="292">
        <v>53.084158415841586</v>
      </c>
      <c r="E57" s="292">
        <v>52.62747322884902</v>
      </c>
      <c r="F57" s="208">
        <f t="shared" si="1"/>
        <v>-0.86030409188191992</v>
      </c>
      <c r="H57" s="473"/>
      <c r="I57" s="473"/>
      <c r="J57" s="473"/>
      <c r="K57" s="473"/>
    </row>
    <row r="58" spans="1:11" s="38" customFormat="1" ht="12" customHeight="1" x14ac:dyDescent="0.25">
      <c r="A58" s="139" t="s">
        <v>172</v>
      </c>
      <c r="B58" s="292">
        <v>45.897167324669944</v>
      </c>
      <c r="C58" s="292">
        <v>43.718192478908833</v>
      </c>
      <c r="D58" s="292">
        <v>41.847935887938576</v>
      </c>
      <c r="E58" s="292">
        <v>43.296644005611306</v>
      </c>
      <c r="F58" s="208">
        <f t="shared" si="1"/>
        <v>3.4618388862765324</v>
      </c>
      <c r="H58" s="473"/>
      <c r="I58" s="473"/>
      <c r="J58" s="473"/>
      <c r="K58" s="473"/>
    </row>
    <row r="59" spans="1:11" s="38" customFormat="1" ht="12" customHeight="1" x14ac:dyDescent="0.25">
      <c r="A59" s="146" t="s">
        <v>173</v>
      </c>
      <c r="B59" s="291">
        <v>80.182729148246395</v>
      </c>
      <c r="C59" s="291">
        <v>79.65148340134553</v>
      </c>
      <c r="D59" s="291">
        <v>77.38101233946108</v>
      </c>
      <c r="E59" s="291">
        <v>74.666221628838457</v>
      </c>
      <c r="F59" s="207">
        <f t="shared" si="1"/>
        <v>-3.5083421999096713</v>
      </c>
      <c r="H59" s="473"/>
      <c r="I59" s="473"/>
      <c r="J59" s="473"/>
      <c r="K59" s="473"/>
    </row>
    <row r="60" spans="1:11" s="38" customFormat="1" ht="12" customHeight="1" x14ac:dyDescent="0.25">
      <c r="A60" s="139" t="s">
        <v>174</v>
      </c>
      <c r="B60" s="292">
        <v>53.081755841169468</v>
      </c>
      <c r="C60" s="292">
        <v>55.09669857394023</v>
      </c>
      <c r="D60" s="292">
        <v>52.923682835670938</v>
      </c>
      <c r="E60" s="292">
        <v>45.553777777777775</v>
      </c>
      <c r="F60" s="208">
        <f t="shared" si="1"/>
        <v>-13.925533264147285</v>
      </c>
      <c r="H60" s="473"/>
      <c r="I60" s="473"/>
      <c r="J60" s="473"/>
      <c r="K60" s="473"/>
    </row>
    <row r="61" spans="1:11" s="38" customFormat="1" ht="12" customHeight="1" x14ac:dyDescent="0.25">
      <c r="A61" s="139" t="s">
        <v>175</v>
      </c>
      <c r="B61" s="292">
        <v>46.211543640707298</v>
      </c>
      <c r="C61" s="292">
        <v>46.170036085886707</v>
      </c>
      <c r="D61" s="292">
        <v>45.812096926425859</v>
      </c>
      <c r="E61" s="292">
        <v>45.045065862952683</v>
      </c>
      <c r="F61" s="208">
        <f t="shared" si="1"/>
        <v>-1.674298089225269</v>
      </c>
      <c r="H61" s="473"/>
      <c r="I61" s="473"/>
      <c r="J61" s="473"/>
      <c r="K61" s="473"/>
    </row>
    <row r="62" spans="1:11" s="38" customFormat="1" ht="12" customHeight="1" x14ac:dyDescent="0.25">
      <c r="A62" s="139" t="s">
        <v>176</v>
      </c>
      <c r="B62" s="292">
        <v>62.121314736065415</v>
      </c>
      <c r="C62" s="292">
        <v>63.854834917542732</v>
      </c>
      <c r="D62" s="292">
        <v>62.201862493112337</v>
      </c>
      <c r="E62" s="525" t="s">
        <v>274</v>
      </c>
      <c r="F62" s="208" t="e">
        <f t="shared" si="1"/>
        <v>#VALUE!</v>
      </c>
      <c r="H62" s="473"/>
      <c r="I62" s="473"/>
      <c r="J62" s="473"/>
      <c r="K62" s="473"/>
    </row>
    <row r="63" spans="1:11" s="38" customFormat="1" ht="12" customHeight="1" x14ac:dyDescent="0.25">
      <c r="A63" s="139" t="s">
        <v>177</v>
      </c>
      <c r="B63" s="292">
        <v>56.859625636169007</v>
      </c>
      <c r="C63" s="292">
        <v>55.193543002676051</v>
      </c>
      <c r="D63" s="292">
        <v>53.41407397738854</v>
      </c>
      <c r="E63" s="292">
        <v>52.470362965674546</v>
      </c>
      <c r="F63" s="208">
        <f t="shared" si="1"/>
        <v>-1.7667834363532902</v>
      </c>
      <c r="H63" s="473"/>
      <c r="I63" s="473"/>
      <c r="J63" s="473"/>
      <c r="K63" s="473"/>
    </row>
    <row r="64" spans="1:11" s="38" customFormat="1" ht="12" customHeight="1" x14ac:dyDescent="0.25">
      <c r="A64" s="139" t="s">
        <v>178</v>
      </c>
      <c r="B64" s="292">
        <v>88.935689835158158</v>
      </c>
      <c r="C64" s="292">
        <v>80.840360185817133</v>
      </c>
      <c r="D64" s="292">
        <v>80.240081066334085</v>
      </c>
      <c r="E64" s="292">
        <v>80.651503236343842</v>
      </c>
      <c r="F64" s="208">
        <f t="shared" si="1"/>
        <v>0.51273897601080021</v>
      </c>
      <c r="H64" s="473"/>
      <c r="I64" s="473"/>
      <c r="J64" s="473"/>
      <c r="K64" s="473"/>
    </row>
    <row r="65" spans="1:11" ht="12" customHeight="1" x14ac:dyDescent="0.2">
      <c r="A65" s="139" t="s">
        <v>179</v>
      </c>
      <c r="B65" s="292">
        <v>63.79361456140871</v>
      </c>
      <c r="C65" s="292">
        <v>61.721518227133508</v>
      </c>
      <c r="D65" s="292">
        <v>62.801688007630716</v>
      </c>
      <c r="E65" s="292">
        <v>63.528124689200517</v>
      </c>
      <c r="F65" s="208">
        <f t="shared" si="1"/>
        <v>1.1567152167654084</v>
      </c>
      <c r="H65" s="473"/>
      <c r="I65" s="473"/>
      <c r="J65" s="473"/>
      <c r="K65" s="473"/>
    </row>
    <row r="66" spans="1:11" ht="12" customHeight="1" x14ac:dyDescent="0.2">
      <c r="A66" s="139" t="s">
        <v>180</v>
      </c>
      <c r="B66" s="292">
        <v>75.806058389711723</v>
      </c>
      <c r="C66" s="292">
        <v>76.041028094675625</v>
      </c>
      <c r="D66" s="292">
        <v>75.352368277781139</v>
      </c>
      <c r="E66" s="292">
        <v>73.838431577060348</v>
      </c>
      <c r="F66" s="208">
        <f t="shared" si="1"/>
        <v>-2.0091428250002323</v>
      </c>
      <c r="H66" s="473"/>
      <c r="I66" s="473"/>
      <c r="J66" s="473"/>
      <c r="K66" s="473"/>
    </row>
    <row r="67" spans="1:11" ht="12" customHeight="1" x14ac:dyDescent="0.2">
      <c r="A67" s="139" t="s">
        <v>181</v>
      </c>
      <c r="B67" s="292">
        <v>64.42430942224091</v>
      </c>
      <c r="C67" s="292">
        <v>65.467643371270185</v>
      </c>
      <c r="D67" s="292">
        <v>65.484829366854996</v>
      </c>
      <c r="E67" s="292">
        <v>63.933281652205899</v>
      </c>
      <c r="F67" s="208">
        <f t="shared" si="1"/>
        <v>-2.3693239024219084</v>
      </c>
      <c r="H67" s="473"/>
      <c r="I67" s="473"/>
      <c r="J67" s="473"/>
      <c r="K67" s="473"/>
    </row>
    <row r="68" spans="1:11" ht="12" customHeight="1" x14ac:dyDescent="0.2">
      <c r="A68" s="139" t="s">
        <v>182</v>
      </c>
      <c r="B68" s="292">
        <v>39.17845713195733</v>
      </c>
      <c r="C68" s="292">
        <v>39.177282331384085</v>
      </c>
      <c r="D68" s="292">
        <v>37.832197105609374</v>
      </c>
      <c r="E68" s="292">
        <v>37.864485444755339</v>
      </c>
      <c r="F68" s="208">
        <f t="shared" si="1"/>
        <v>8.53461908538658E-2</v>
      </c>
      <c r="H68" s="473"/>
      <c r="I68" s="473"/>
      <c r="J68" s="473"/>
      <c r="K68" s="473"/>
    </row>
    <row r="69" spans="1:11" x14ac:dyDescent="0.2">
      <c r="A69" s="149" t="s">
        <v>183</v>
      </c>
      <c r="B69" s="294">
        <v>42.275676138527267</v>
      </c>
      <c r="C69" s="294">
        <v>40.146496371356207</v>
      </c>
      <c r="D69" s="294">
        <v>42.32008492350618</v>
      </c>
      <c r="E69" s="294">
        <v>41.302990526924972</v>
      </c>
      <c r="F69" s="209">
        <f t="shared" si="1"/>
        <v>-2.4033373241561584</v>
      </c>
      <c r="G69" s="148"/>
      <c r="H69" s="473"/>
      <c r="I69" s="473"/>
      <c r="J69" s="473"/>
      <c r="K69" s="473"/>
    </row>
    <row r="70" spans="1:11" ht="8.1" customHeight="1" x14ac:dyDescent="0.2">
      <c r="A70" s="138"/>
      <c r="B70" s="460"/>
      <c r="C70" s="460"/>
      <c r="D70" s="460"/>
      <c r="E70" s="460"/>
      <c r="F70" s="342"/>
      <c r="G70" s="148"/>
    </row>
    <row r="71" spans="1:11" x14ac:dyDescent="0.2">
      <c r="A71" s="534" t="s">
        <v>591</v>
      </c>
      <c r="B71" s="147"/>
      <c r="C71" s="147"/>
      <c r="D71" s="147"/>
      <c r="E71" s="147"/>
      <c r="F71" s="147"/>
      <c r="G71" s="148"/>
    </row>
    <row r="72" spans="1:11" x14ac:dyDescent="0.2">
      <c r="B72" s="147"/>
      <c r="C72" s="147"/>
      <c r="D72" s="147"/>
      <c r="E72" s="147"/>
      <c r="F72" s="147"/>
      <c r="G72" s="148"/>
    </row>
    <row r="73" spans="1:11" x14ac:dyDescent="0.2">
      <c r="B73" s="147"/>
      <c r="C73" s="147"/>
      <c r="D73" s="147"/>
      <c r="E73" s="147"/>
      <c r="F73" s="147"/>
      <c r="G73" s="148"/>
    </row>
    <row r="74" spans="1:11" x14ac:dyDescent="0.2">
      <c r="B74" s="147"/>
      <c r="C74" s="147"/>
      <c r="D74" s="147"/>
      <c r="E74" s="147"/>
      <c r="F74" s="147"/>
      <c r="G74" s="148"/>
    </row>
    <row r="75" spans="1:11" x14ac:dyDescent="0.2">
      <c r="B75" s="147"/>
      <c r="C75" s="147"/>
      <c r="D75" s="147"/>
      <c r="E75" s="147"/>
      <c r="F75" s="147"/>
      <c r="G75" s="148"/>
    </row>
    <row r="76" spans="1:11" x14ac:dyDescent="0.2">
      <c r="B76" s="147"/>
      <c r="C76" s="147"/>
      <c r="D76" s="147"/>
      <c r="E76" s="147"/>
      <c r="F76" s="147"/>
      <c r="G76" s="148"/>
    </row>
    <row r="77" spans="1:11" x14ac:dyDescent="0.2">
      <c r="B77" s="147"/>
      <c r="C77" s="147"/>
      <c r="D77" s="147"/>
      <c r="E77" s="147"/>
      <c r="F77" s="147"/>
      <c r="G77" s="148"/>
    </row>
    <row r="78" spans="1:11" x14ac:dyDescent="0.2">
      <c r="B78" s="147"/>
      <c r="C78" s="147"/>
      <c r="D78" s="147"/>
      <c r="E78" s="147"/>
      <c r="F78" s="147"/>
      <c r="G78" s="148"/>
    </row>
    <row r="79" spans="1:11" x14ac:dyDescent="0.2">
      <c r="B79" s="147"/>
      <c r="C79" s="147"/>
      <c r="D79" s="147"/>
      <c r="E79" s="147"/>
      <c r="F79" s="147"/>
      <c r="G79" s="148"/>
    </row>
    <row r="80" spans="1:11" x14ac:dyDescent="0.2">
      <c r="B80" s="147"/>
      <c r="C80" s="147"/>
      <c r="D80" s="147"/>
      <c r="E80" s="147"/>
      <c r="F80" s="147"/>
      <c r="G80" s="148"/>
    </row>
    <row r="81" spans="2:7" x14ac:dyDescent="0.2">
      <c r="B81" s="147"/>
      <c r="C81" s="147"/>
      <c r="D81" s="147"/>
      <c r="E81" s="147"/>
      <c r="F81" s="147"/>
      <c r="G81" s="148"/>
    </row>
    <row r="82" spans="2:7" x14ac:dyDescent="0.2">
      <c r="B82" s="147"/>
      <c r="C82" s="147"/>
      <c r="D82" s="147"/>
      <c r="E82" s="147"/>
      <c r="F82" s="147"/>
      <c r="G82" s="148"/>
    </row>
    <row r="83" spans="2:7" x14ac:dyDescent="0.2">
      <c r="B83" s="147"/>
      <c r="C83" s="147"/>
      <c r="D83" s="147"/>
      <c r="E83" s="147"/>
      <c r="F83" s="147"/>
      <c r="G83" s="148"/>
    </row>
    <row r="84" spans="2:7" x14ac:dyDescent="0.2">
      <c r="B84" s="147"/>
      <c r="C84" s="147"/>
      <c r="D84" s="147"/>
      <c r="E84" s="147"/>
      <c r="F84" s="147"/>
      <c r="G84" s="148"/>
    </row>
    <row r="85" spans="2:7" x14ac:dyDescent="0.2">
      <c r="B85" s="147"/>
      <c r="C85" s="147"/>
      <c r="D85" s="147"/>
      <c r="E85" s="147"/>
      <c r="F85" s="147"/>
      <c r="G85" s="148"/>
    </row>
    <row r="86" spans="2:7" x14ac:dyDescent="0.2">
      <c r="B86" s="147"/>
      <c r="C86" s="147"/>
      <c r="D86" s="147"/>
      <c r="E86" s="147"/>
      <c r="F86" s="147"/>
      <c r="G86" s="148"/>
    </row>
    <row r="87" spans="2:7" x14ac:dyDescent="0.2">
      <c r="B87" s="147"/>
      <c r="C87" s="147"/>
      <c r="D87" s="147"/>
      <c r="E87" s="147"/>
      <c r="F87" s="147"/>
      <c r="G87" s="148"/>
    </row>
    <row r="88" spans="2:7" x14ac:dyDescent="0.2">
      <c r="B88" s="147"/>
      <c r="C88" s="147"/>
      <c r="D88" s="147"/>
      <c r="E88" s="147"/>
      <c r="F88" s="147"/>
      <c r="G88" s="148"/>
    </row>
    <row r="89" spans="2:7" x14ac:dyDescent="0.2">
      <c r="B89" s="147"/>
      <c r="C89" s="147"/>
      <c r="D89" s="147"/>
      <c r="E89" s="147"/>
      <c r="F89" s="147"/>
      <c r="G89" s="148"/>
    </row>
    <row r="90" spans="2:7" x14ac:dyDescent="0.2">
      <c r="B90" s="147"/>
      <c r="C90" s="147"/>
      <c r="D90" s="147"/>
      <c r="E90" s="147"/>
      <c r="F90" s="147"/>
      <c r="G90" s="148"/>
    </row>
    <row r="91" spans="2:7" x14ac:dyDescent="0.2">
      <c r="B91" s="147"/>
      <c r="C91" s="147"/>
      <c r="D91" s="147"/>
      <c r="E91" s="147"/>
      <c r="F91" s="147"/>
      <c r="G91" s="148"/>
    </row>
    <row r="92" spans="2:7" x14ac:dyDescent="0.2">
      <c r="B92" s="147"/>
      <c r="C92" s="147"/>
      <c r="D92" s="147"/>
      <c r="E92" s="147"/>
      <c r="F92" s="147"/>
      <c r="G92" s="148"/>
    </row>
    <row r="93" spans="2:7" x14ac:dyDescent="0.2">
      <c r="B93" s="147"/>
      <c r="C93" s="147"/>
      <c r="D93" s="147"/>
      <c r="E93" s="147"/>
      <c r="F93" s="147"/>
      <c r="G93" s="148"/>
    </row>
    <row r="94" spans="2:7" x14ac:dyDescent="0.2">
      <c r="B94" s="147"/>
      <c r="C94" s="147"/>
      <c r="D94" s="147"/>
      <c r="E94" s="147"/>
      <c r="F94" s="147"/>
      <c r="G94" s="148"/>
    </row>
    <row r="95" spans="2:7" x14ac:dyDescent="0.2">
      <c r="B95" s="147"/>
      <c r="C95" s="147"/>
      <c r="D95" s="147"/>
      <c r="E95" s="147"/>
      <c r="F95" s="147"/>
    </row>
  </sheetData>
  <printOptions horizontalCentered="1"/>
  <pageMargins left="0.70866141732283472" right="0.70866141732283472" top="0.70866141732283472" bottom="1.0236220472440944" header="0.51181102362204722" footer="0.51181102362204722"/>
  <pageSetup paperSize="9" scale="85"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Sheet75">
    <tabColor rgb="FFFF0000"/>
  </sheetPr>
  <dimension ref="A1:K40"/>
  <sheetViews>
    <sheetView workbookViewId="0"/>
  </sheetViews>
  <sheetFormatPr defaultRowHeight="11.25" x14ac:dyDescent="0.2"/>
  <cols>
    <col min="1" max="1" width="20.7109375" style="29" customWidth="1"/>
    <col min="2" max="6" width="13" style="29" customWidth="1"/>
    <col min="7" max="256" width="9.140625" style="29"/>
    <col min="257" max="257" width="20.7109375" style="29" customWidth="1"/>
    <col min="258" max="262" width="13" style="29" customWidth="1"/>
    <col min="263" max="512" width="9.140625" style="29"/>
    <col min="513" max="513" width="20.7109375" style="29" customWidth="1"/>
    <col min="514" max="518" width="13" style="29" customWidth="1"/>
    <col min="519" max="768" width="9.140625" style="29"/>
    <col min="769" max="769" width="20.7109375" style="29" customWidth="1"/>
    <col min="770" max="774" width="13" style="29" customWidth="1"/>
    <col min="775" max="1024" width="9.140625" style="29"/>
    <col min="1025" max="1025" width="20.7109375" style="29" customWidth="1"/>
    <col min="1026" max="1030" width="13" style="29" customWidth="1"/>
    <col min="1031" max="1280" width="9.140625" style="29"/>
    <col min="1281" max="1281" width="20.7109375" style="29" customWidth="1"/>
    <col min="1282" max="1286" width="13" style="29" customWidth="1"/>
    <col min="1287" max="1536" width="9.140625" style="29"/>
    <col min="1537" max="1537" width="20.7109375" style="29" customWidth="1"/>
    <col min="1538" max="1542" width="13" style="29" customWidth="1"/>
    <col min="1543" max="1792" width="9.140625" style="29"/>
    <col min="1793" max="1793" width="20.7109375" style="29" customWidth="1"/>
    <col min="1794" max="1798" width="13" style="29" customWidth="1"/>
    <col min="1799" max="2048" width="9.140625" style="29"/>
    <col min="2049" max="2049" width="20.7109375" style="29" customWidth="1"/>
    <col min="2050" max="2054" width="13" style="29" customWidth="1"/>
    <col min="2055" max="2304" width="9.140625" style="29"/>
    <col min="2305" max="2305" width="20.7109375" style="29" customWidth="1"/>
    <col min="2306" max="2310" width="13" style="29" customWidth="1"/>
    <col min="2311" max="2560" width="9.140625" style="29"/>
    <col min="2561" max="2561" width="20.7109375" style="29" customWidth="1"/>
    <col min="2562" max="2566" width="13" style="29" customWidth="1"/>
    <col min="2567" max="2816" width="9.140625" style="29"/>
    <col min="2817" max="2817" width="20.7109375" style="29" customWidth="1"/>
    <col min="2818" max="2822" width="13" style="29" customWidth="1"/>
    <col min="2823" max="3072" width="9.140625" style="29"/>
    <col min="3073" max="3073" width="20.7109375" style="29" customWidth="1"/>
    <col min="3074" max="3078" width="13" style="29" customWidth="1"/>
    <col min="3079" max="3328" width="9.140625" style="29"/>
    <col min="3329" max="3329" width="20.7109375" style="29" customWidth="1"/>
    <col min="3330" max="3334" width="13" style="29" customWidth="1"/>
    <col min="3335" max="3584" width="9.140625" style="29"/>
    <col min="3585" max="3585" width="20.7109375" style="29" customWidth="1"/>
    <col min="3586" max="3590" width="13" style="29" customWidth="1"/>
    <col min="3591" max="3840" width="9.140625" style="29"/>
    <col min="3841" max="3841" width="20.7109375" style="29" customWidth="1"/>
    <col min="3842" max="3846" width="13" style="29" customWidth="1"/>
    <col min="3847" max="4096" width="9.140625" style="29"/>
    <col min="4097" max="4097" width="20.7109375" style="29" customWidth="1"/>
    <col min="4098" max="4102" width="13" style="29" customWidth="1"/>
    <col min="4103" max="4352" width="9.140625" style="29"/>
    <col min="4353" max="4353" width="20.7109375" style="29" customWidth="1"/>
    <col min="4354" max="4358" width="13" style="29" customWidth="1"/>
    <col min="4359" max="4608" width="9.140625" style="29"/>
    <col min="4609" max="4609" width="20.7109375" style="29" customWidth="1"/>
    <col min="4610" max="4614" width="13" style="29" customWidth="1"/>
    <col min="4615" max="4864" width="9.140625" style="29"/>
    <col min="4865" max="4865" width="20.7109375" style="29" customWidth="1"/>
    <col min="4866" max="4870" width="13" style="29" customWidth="1"/>
    <col min="4871" max="5120" width="9.140625" style="29"/>
    <col min="5121" max="5121" width="20.7109375" style="29" customWidth="1"/>
    <col min="5122" max="5126" width="13" style="29" customWidth="1"/>
    <col min="5127" max="5376" width="9.140625" style="29"/>
    <col min="5377" max="5377" width="20.7109375" style="29" customWidth="1"/>
    <col min="5378" max="5382" width="13" style="29" customWidth="1"/>
    <col min="5383" max="5632" width="9.140625" style="29"/>
    <col min="5633" max="5633" width="20.7109375" style="29" customWidth="1"/>
    <col min="5634" max="5638" width="13" style="29" customWidth="1"/>
    <col min="5639" max="5888" width="9.140625" style="29"/>
    <col min="5889" max="5889" width="20.7109375" style="29" customWidth="1"/>
    <col min="5890" max="5894" width="13" style="29" customWidth="1"/>
    <col min="5895" max="6144" width="9.140625" style="29"/>
    <col min="6145" max="6145" width="20.7109375" style="29" customWidth="1"/>
    <col min="6146" max="6150" width="13" style="29" customWidth="1"/>
    <col min="6151" max="6400" width="9.140625" style="29"/>
    <col min="6401" max="6401" width="20.7109375" style="29" customWidth="1"/>
    <col min="6402" max="6406" width="13" style="29" customWidth="1"/>
    <col min="6407" max="6656" width="9.140625" style="29"/>
    <col min="6657" max="6657" width="20.7109375" style="29" customWidth="1"/>
    <col min="6658" max="6662" width="13" style="29" customWidth="1"/>
    <col min="6663" max="6912" width="9.140625" style="29"/>
    <col min="6913" max="6913" width="20.7109375" style="29" customWidth="1"/>
    <col min="6914" max="6918" width="13" style="29" customWidth="1"/>
    <col min="6919" max="7168" width="9.140625" style="29"/>
    <col min="7169" max="7169" width="20.7109375" style="29" customWidth="1"/>
    <col min="7170" max="7174" width="13" style="29" customWidth="1"/>
    <col min="7175" max="7424" width="9.140625" style="29"/>
    <col min="7425" max="7425" width="20.7109375" style="29" customWidth="1"/>
    <col min="7426" max="7430" width="13" style="29" customWidth="1"/>
    <col min="7431" max="7680" width="9.140625" style="29"/>
    <col min="7681" max="7681" width="20.7109375" style="29" customWidth="1"/>
    <col min="7682" max="7686" width="13" style="29" customWidth="1"/>
    <col min="7687" max="7936" width="9.140625" style="29"/>
    <col min="7937" max="7937" width="20.7109375" style="29" customWidth="1"/>
    <col min="7938" max="7942" width="13" style="29" customWidth="1"/>
    <col min="7943" max="8192" width="9.140625" style="29"/>
    <col min="8193" max="8193" width="20.7109375" style="29" customWidth="1"/>
    <col min="8194" max="8198" width="13" style="29" customWidth="1"/>
    <col min="8199" max="8448" width="9.140625" style="29"/>
    <col min="8449" max="8449" width="20.7109375" style="29" customWidth="1"/>
    <col min="8450" max="8454" width="13" style="29" customWidth="1"/>
    <col min="8455" max="8704" width="9.140625" style="29"/>
    <col min="8705" max="8705" width="20.7109375" style="29" customWidth="1"/>
    <col min="8706" max="8710" width="13" style="29" customWidth="1"/>
    <col min="8711" max="8960" width="9.140625" style="29"/>
    <col min="8961" max="8961" width="20.7109375" style="29" customWidth="1"/>
    <col min="8962" max="8966" width="13" style="29" customWidth="1"/>
    <col min="8967" max="9216" width="9.140625" style="29"/>
    <col min="9217" max="9217" width="20.7109375" style="29" customWidth="1"/>
    <col min="9218" max="9222" width="13" style="29" customWidth="1"/>
    <col min="9223" max="9472" width="9.140625" style="29"/>
    <col min="9473" max="9473" width="20.7109375" style="29" customWidth="1"/>
    <col min="9474" max="9478" width="13" style="29" customWidth="1"/>
    <col min="9479" max="9728" width="9.140625" style="29"/>
    <col min="9729" max="9729" width="20.7109375" style="29" customWidth="1"/>
    <col min="9730" max="9734" width="13" style="29" customWidth="1"/>
    <col min="9735" max="9984" width="9.140625" style="29"/>
    <col min="9985" max="9985" width="20.7109375" style="29" customWidth="1"/>
    <col min="9986" max="9990" width="13" style="29" customWidth="1"/>
    <col min="9991" max="10240" width="9.140625" style="29"/>
    <col min="10241" max="10241" width="20.7109375" style="29" customWidth="1"/>
    <col min="10242" max="10246" width="13" style="29" customWidth="1"/>
    <col min="10247" max="10496" width="9.140625" style="29"/>
    <col min="10497" max="10497" width="20.7109375" style="29" customWidth="1"/>
    <col min="10498" max="10502" width="13" style="29" customWidth="1"/>
    <col min="10503" max="10752" width="9.140625" style="29"/>
    <col min="10753" max="10753" width="20.7109375" style="29" customWidth="1"/>
    <col min="10754" max="10758" width="13" style="29" customWidth="1"/>
    <col min="10759" max="11008" width="9.140625" style="29"/>
    <col min="11009" max="11009" width="20.7109375" style="29" customWidth="1"/>
    <col min="11010" max="11014" width="13" style="29" customWidth="1"/>
    <col min="11015" max="11264" width="9.140625" style="29"/>
    <col min="11265" max="11265" width="20.7109375" style="29" customWidth="1"/>
    <col min="11266" max="11270" width="13" style="29" customWidth="1"/>
    <col min="11271" max="11520" width="9.140625" style="29"/>
    <col min="11521" max="11521" width="20.7109375" style="29" customWidth="1"/>
    <col min="11522" max="11526" width="13" style="29" customWidth="1"/>
    <col min="11527" max="11776" width="9.140625" style="29"/>
    <col min="11777" max="11777" width="20.7109375" style="29" customWidth="1"/>
    <col min="11778" max="11782" width="13" style="29" customWidth="1"/>
    <col min="11783" max="12032" width="9.140625" style="29"/>
    <col min="12033" max="12033" width="20.7109375" style="29" customWidth="1"/>
    <col min="12034" max="12038" width="13" style="29" customWidth="1"/>
    <col min="12039" max="12288" width="9.140625" style="29"/>
    <col min="12289" max="12289" width="20.7109375" style="29" customWidth="1"/>
    <col min="12290" max="12294" width="13" style="29" customWidth="1"/>
    <col min="12295" max="12544" width="9.140625" style="29"/>
    <col min="12545" max="12545" width="20.7109375" style="29" customWidth="1"/>
    <col min="12546" max="12550" width="13" style="29" customWidth="1"/>
    <col min="12551" max="12800" width="9.140625" style="29"/>
    <col min="12801" max="12801" width="20.7109375" style="29" customWidth="1"/>
    <col min="12802" max="12806" width="13" style="29" customWidth="1"/>
    <col min="12807" max="13056" width="9.140625" style="29"/>
    <col min="13057" max="13057" width="20.7109375" style="29" customWidth="1"/>
    <col min="13058" max="13062" width="13" style="29" customWidth="1"/>
    <col min="13063" max="13312" width="9.140625" style="29"/>
    <col min="13313" max="13313" width="20.7109375" style="29" customWidth="1"/>
    <col min="13314" max="13318" width="13" style="29" customWidth="1"/>
    <col min="13319" max="13568" width="9.140625" style="29"/>
    <col min="13569" max="13569" width="20.7109375" style="29" customWidth="1"/>
    <col min="13570" max="13574" width="13" style="29" customWidth="1"/>
    <col min="13575" max="13824" width="9.140625" style="29"/>
    <col min="13825" max="13825" width="20.7109375" style="29" customWidth="1"/>
    <col min="13826" max="13830" width="13" style="29" customWidth="1"/>
    <col min="13831" max="14080" width="9.140625" style="29"/>
    <col min="14081" max="14081" width="20.7109375" style="29" customWidth="1"/>
    <col min="14082" max="14086" width="13" style="29" customWidth="1"/>
    <col min="14087" max="14336" width="9.140625" style="29"/>
    <col min="14337" max="14337" width="20.7109375" style="29" customWidth="1"/>
    <col min="14338" max="14342" width="13" style="29" customWidth="1"/>
    <col min="14343" max="14592" width="9.140625" style="29"/>
    <col min="14593" max="14593" width="20.7109375" style="29" customWidth="1"/>
    <col min="14594" max="14598" width="13" style="29" customWidth="1"/>
    <col min="14599" max="14848" width="9.140625" style="29"/>
    <col min="14849" max="14849" width="20.7109375" style="29" customWidth="1"/>
    <col min="14850" max="14854" width="13" style="29" customWidth="1"/>
    <col min="14855" max="15104" width="9.140625" style="29"/>
    <col min="15105" max="15105" width="20.7109375" style="29" customWidth="1"/>
    <col min="15106" max="15110" width="13" style="29" customWidth="1"/>
    <col min="15111" max="15360" width="9.140625" style="29"/>
    <col min="15361" max="15361" width="20.7109375" style="29" customWidth="1"/>
    <col min="15362" max="15366" width="13" style="29" customWidth="1"/>
    <col min="15367" max="15616" width="9.140625" style="29"/>
    <col min="15617" max="15617" width="20.7109375" style="29" customWidth="1"/>
    <col min="15618" max="15622" width="13" style="29" customWidth="1"/>
    <col min="15623" max="15872" width="9.140625" style="29"/>
    <col min="15873" max="15873" width="20.7109375" style="29" customWidth="1"/>
    <col min="15874" max="15878" width="13" style="29" customWidth="1"/>
    <col min="15879" max="16128" width="9.140625" style="29"/>
    <col min="16129" max="16129" width="20.7109375" style="29" customWidth="1"/>
    <col min="16130" max="16134" width="13" style="29" customWidth="1"/>
    <col min="16135" max="16384" width="9.140625" style="29"/>
  </cols>
  <sheetData>
    <row r="1" spans="1:11" ht="12" x14ac:dyDescent="0.2">
      <c r="A1" s="48" t="s">
        <v>298</v>
      </c>
    </row>
    <row r="3" spans="1:11" ht="27.95" customHeight="1" x14ac:dyDescent="0.2">
      <c r="A3" s="135"/>
      <c r="B3" s="51">
        <v>2012</v>
      </c>
      <c r="C3" s="51">
        <v>2013</v>
      </c>
      <c r="D3" s="51">
        <v>2014</v>
      </c>
      <c r="E3" s="51">
        <v>2015</v>
      </c>
      <c r="F3" s="128" t="s">
        <v>518</v>
      </c>
    </row>
    <row r="4" spans="1:11" s="33" customFormat="1" ht="14.1" customHeight="1" x14ac:dyDescent="0.25">
      <c r="A4" s="146" t="s">
        <v>241</v>
      </c>
      <c r="B4" s="299">
        <v>44.339908063732651</v>
      </c>
      <c r="C4" s="299">
        <v>44.407030868791125</v>
      </c>
      <c r="D4" s="299">
        <v>43.684607894486554</v>
      </c>
      <c r="E4" s="299">
        <v>44.911168380123385</v>
      </c>
      <c r="F4" s="129">
        <f>((E4-D4)/D4)*100</f>
        <v>2.8077635230225697</v>
      </c>
      <c r="H4" s="153">
        <f>B4+T17_18!B40</f>
        <v>100</v>
      </c>
      <c r="I4" s="153">
        <f>C4+T17_18!C40</f>
        <v>100</v>
      </c>
      <c r="J4" s="153">
        <f>D4+T17_18!D40</f>
        <v>100</v>
      </c>
      <c r="K4" s="153">
        <f>E4+T17_18!E40</f>
        <v>99.999997760362959</v>
      </c>
    </row>
    <row r="5" spans="1:11" s="38" customFormat="1" ht="14.1" customHeight="1" x14ac:dyDescent="0.25">
      <c r="A5" s="136" t="s">
        <v>483</v>
      </c>
      <c r="B5" s="300">
        <v>43.873658615237723</v>
      </c>
      <c r="C5" s="300">
        <v>43.888199428047272</v>
      </c>
      <c r="D5" s="300">
        <v>43.447345018616538</v>
      </c>
      <c r="E5" s="300">
        <v>44.584519887784026</v>
      </c>
      <c r="F5" s="129">
        <f t="shared" ref="F5:F33" si="0">((E5-D5)/D5)*100</f>
        <v>2.6173633134089682</v>
      </c>
      <c r="H5" s="153">
        <f>B5+T17_18!B41</f>
        <v>100</v>
      </c>
      <c r="I5" s="153">
        <f>C5+T17_18!C41</f>
        <v>100</v>
      </c>
      <c r="J5" s="153">
        <f>D5+T17_18!D41</f>
        <v>100</v>
      </c>
      <c r="K5" s="153">
        <f>E5+T17_18!E41</f>
        <v>100.00000000000001</v>
      </c>
    </row>
    <row r="6" spans="1:11" s="38" customFormat="1" ht="14.1" customHeight="1" x14ac:dyDescent="0.25">
      <c r="A6" s="139" t="s">
        <v>157</v>
      </c>
      <c r="B6" s="301">
        <v>27.821378037953615</v>
      </c>
      <c r="C6" s="301">
        <v>27.157362577933402</v>
      </c>
      <c r="D6" s="301">
        <v>26.75936415900247</v>
      </c>
      <c r="E6" s="301">
        <v>26.699823990158443</v>
      </c>
      <c r="F6" s="132">
        <f t="shared" si="0"/>
        <v>-0.22250218088233692</v>
      </c>
      <c r="H6" s="153">
        <f>B6+T17_18!B42</f>
        <v>100</v>
      </c>
      <c r="I6" s="153">
        <f>C6+T17_18!C42</f>
        <v>99.999999999999986</v>
      </c>
      <c r="J6" s="153">
        <f>D6+T17_18!D42</f>
        <v>100</v>
      </c>
      <c r="K6" s="153">
        <f>E6+T17_18!E42</f>
        <v>100</v>
      </c>
    </row>
    <row r="7" spans="1:11" s="38" customFormat="1" ht="14.1" customHeight="1" x14ac:dyDescent="0.25">
      <c r="A7" s="139" t="s">
        <v>158</v>
      </c>
      <c r="B7" s="301">
        <v>13.633933345214755</v>
      </c>
      <c r="C7" s="301">
        <v>15.601633896427582</v>
      </c>
      <c r="D7" s="301">
        <v>17.075295581829497</v>
      </c>
      <c r="E7" s="301">
        <v>17.8117048346056</v>
      </c>
      <c r="F7" s="132">
        <f t="shared" si="0"/>
        <v>4.3127174533935726</v>
      </c>
      <c r="H7" s="153">
        <f>B7+T17_18!B43</f>
        <v>100.00356442701836</v>
      </c>
      <c r="I7" s="153">
        <f>C7+T17_18!C43</f>
        <v>99.996538355026317</v>
      </c>
      <c r="J7" s="153">
        <f>D7+T17_18!D43</f>
        <v>100</v>
      </c>
      <c r="K7" s="153">
        <f>E7+T17_18!E43</f>
        <v>100</v>
      </c>
    </row>
    <row r="8" spans="1:11" s="38" customFormat="1" ht="14.1" customHeight="1" x14ac:dyDescent="0.25">
      <c r="A8" s="139" t="s">
        <v>159</v>
      </c>
      <c r="B8" s="301">
        <v>43.813693334895163</v>
      </c>
      <c r="C8" s="301">
        <v>47.956094324829621</v>
      </c>
      <c r="D8" s="301">
        <v>51.752385385152436</v>
      </c>
      <c r="E8" s="301">
        <v>54.446995880876848</v>
      </c>
      <c r="F8" s="132">
        <f t="shared" si="0"/>
        <v>5.2067368019281393</v>
      </c>
      <c r="H8" s="153">
        <f>B8+T17_18!B44</f>
        <v>99.998535785404698</v>
      </c>
      <c r="I8" s="153">
        <f>C8+T17_18!C44</f>
        <v>100</v>
      </c>
      <c r="J8" s="153">
        <f>D8+T17_18!D44</f>
        <v>100</v>
      </c>
      <c r="K8" s="153">
        <f>E8+T17_18!E44</f>
        <v>100</v>
      </c>
    </row>
    <row r="9" spans="1:11" s="38" customFormat="1" ht="14.1" customHeight="1" x14ac:dyDescent="0.25">
      <c r="A9" s="139" t="s">
        <v>160</v>
      </c>
      <c r="B9" s="301">
        <v>8.3205256658532676</v>
      </c>
      <c r="C9" s="301">
        <v>8.1124623362978383</v>
      </c>
      <c r="D9" s="301">
        <v>8.142610526863999</v>
      </c>
      <c r="E9" s="301">
        <v>8.177942081762529</v>
      </c>
      <c r="F9" s="132">
        <f t="shared" si="0"/>
        <v>0.43390942968430812</v>
      </c>
      <c r="H9" s="153">
        <f>B9+T17_18!B45</f>
        <v>99.999964381921259</v>
      </c>
      <c r="I9" s="153">
        <f>C9+T17_18!C45</f>
        <v>100</v>
      </c>
      <c r="J9" s="153">
        <f>D9+T17_18!D45</f>
        <v>100.00003338448951</v>
      </c>
      <c r="K9" s="153">
        <f>E9+T17_18!E45</f>
        <v>100</v>
      </c>
    </row>
    <row r="10" spans="1:11" s="38" customFormat="1" ht="14.1" customHeight="1" x14ac:dyDescent="0.25">
      <c r="A10" s="139" t="s">
        <v>161</v>
      </c>
      <c r="B10" s="301">
        <v>59.565437372572738</v>
      </c>
      <c r="C10" s="301">
        <v>60.422682230040316</v>
      </c>
      <c r="D10" s="301">
        <v>60.797562694901551</v>
      </c>
      <c r="E10" s="301">
        <v>61.336954496004459</v>
      </c>
      <c r="F10" s="132">
        <f t="shared" si="0"/>
        <v>0.88719313274073353</v>
      </c>
      <c r="H10" s="153">
        <f>B10+T17_18!B46</f>
        <v>100.00000000000001</v>
      </c>
      <c r="I10" s="153">
        <f>C10+T17_18!C46</f>
        <v>100</v>
      </c>
      <c r="J10" s="153">
        <f>D10+T17_18!D46</f>
        <v>100</v>
      </c>
      <c r="K10" s="153">
        <f>E10+T17_18!E46</f>
        <v>99.999990530102167</v>
      </c>
    </row>
    <row r="11" spans="1:11" s="38" customFormat="1" ht="14.1" customHeight="1" x14ac:dyDescent="0.25">
      <c r="A11" s="139" t="s">
        <v>162</v>
      </c>
      <c r="B11" s="301">
        <v>35.013501350135016</v>
      </c>
      <c r="C11" s="301">
        <v>36.579337617399901</v>
      </c>
      <c r="D11" s="301">
        <v>32.971014492753625</v>
      </c>
      <c r="E11" s="301">
        <v>31.423508564678087</v>
      </c>
      <c r="F11" s="132">
        <f t="shared" si="0"/>
        <v>-4.6935344631741573</v>
      </c>
      <c r="H11" s="153">
        <f>B11+T17_18!B47</f>
        <v>100</v>
      </c>
      <c r="I11" s="153">
        <f>C11+T17_18!C47</f>
        <v>100</v>
      </c>
      <c r="J11" s="153">
        <f>D11+T17_18!D47</f>
        <v>100</v>
      </c>
      <c r="K11" s="153">
        <f>E11+T17_18!E47</f>
        <v>100</v>
      </c>
    </row>
    <row r="12" spans="1:11" s="38" customFormat="1" ht="14.1" customHeight="1" x14ac:dyDescent="0.25">
      <c r="A12" s="139" t="s">
        <v>163</v>
      </c>
      <c r="B12" s="301">
        <v>30.984295720484972</v>
      </c>
      <c r="C12" s="301">
        <v>30.77503999065533</v>
      </c>
      <c r="D12" s="301">
        <v>31.152629232226115</v>
      </c>
      <c r="E12" s="301">
        <v>32.121952798999729</v>
      </c>
      <c r="F12" s="132">
        <f t="shared" si="0"/>
        <v>3.1115305213817668</v>
      </c>
      <c r="H12" s="153">
        <f>B12+T17_18!B48</f>
        <v>100</v>
      </c>
      <c r="I12" s="153">
        <f>C12+T17_18!C48</f>
        <v>100</v>
      </c>
      <c r="J12" s="153">
        <f>D12+T17_18!D48</f>
        <v>100.00000000000001</v>
      </c>
      <c r="K12" s="153">
        <f>E12+T17_18!E48</f>
        <v>100.00000000000001</v>
      </c>
    </row>
    <row r="13" spans="1:11" s="38" customFormat="1" ht="14.1" customHeight="1" x14ac:dyDescent="0.25">
      <c r="A13" s="139" t="s">
        <v>164</v>
      </c>
      <c r="B13" s="301">
        <v>23.38950769082405</v>
      </c>
      <c r="C13" s="301">
        <v>17.886313389684823</v>
      </c>
      <c r="D13" s="301">
        <v>12.728536337829292</v>
      </c>
      <c r="E13" s="301">
        <v>16.202554061505147</v>
      </c>
      <c r="F13" s="132">
        <f t="shared" si="0"/>
        <v>27.293143779234473</v>
      </c>
      <c r="H13" s="153">
        <f>B13+T17_18!B49</f>
        <v>100</v>
      </c>
      <c r="I13" s="153">
        <f>C13+T17_18!C49</f>
        <v>100</v>
      </c>
      <c r="J13" s="153">
        <f>D13+T17_18!D49</f>
        <v>100</v>
      </c>
      <c r="K13" s="153">
        <f>E13+T17_18!E49</f>
        <v>100</v>
      </c>
    </row>
    <row r="14" spans="1:11" s="38" customFormat="1" ht="14.1" customHeight="1" x14ac:dyDescent="0.25">
      <c r="A14" s="139" t="s">
        <v>165</v>
      </c>
      <c r="B14" s="301">
        <v>35.868857565047939</v>
      </c>
      <c r="C14" s="301">
        <v>34.393141048498101</v>
      </c>
      <c r="D14" s="301">
        <v>34.6454350703399</v>
      </c>
      <c r="E14" s="301">
        <v>36.90413319620869</v>
      </c>
      <c r="F14" s="132">
        <f t="shared" si="0"/>
        <v>6.5194682106978954</v>
      </c>
      <c r="H14" s="153">
        <f>B14+T17_18!B50</f>
        <v>100</v>
      </c>
      <c r="I14" s="153">
        <f>C14+T17_18!C50</f>
        <v>99.999973330566831</v>
      </c>
      <c r="J14" s="153">
        <f>D14+T17_18!D50</f>
        <v>100.00000000000001</v>
      </c>
      <c r="K14" s="153">
        <f>E14+T17_18!E50</f>
        <v>100.00002865519178</v>
      </c>
    </row>
    <row r="15" spans="1:11" s="38" customFormat="1" ht="14.1" customHeight="1" x14ac:dyDescent="0.25">
      <c r="A15" s="139" t="s">
        <v>166</v>
      </c>
      <c r="B15" s="301">
        <v>34.779151230257796</v>
      </c>
      <c r="C15" s="301">
        <v>35.025036173437066</v>
      </c>
      <c r="D15" s="301">
        <v>34.925000441150637</v>
      </c>
      <c r="E15" s="301">
        <v>34.864938501746686</v>
      </c>
      <c r="F15" s="132">
        <f t="shared" si="0"/>
        <v>-0.17197405481828654</v>
      </c>
      <c r="H15" s="153">
        <f>B15+T17_18!B51</f>
        <v>99.999986056162697</v>
      </c>
      <c r="I15" s="153">
        <f>C15+T17_18!C51</f>
        <v>100</v>
      </c>
      <c r="J15" s="153">
        <f>D15+T17_18!D51</f>
        <v>100</v>
      </c>
      <c r="K15" s="153">
        <f>E15+T17_18!E51</f>
        <v>100</v>
      </c>
    </row>
    <row r="16" spans="1:11" s="38" customFormat="1" ht="14.1" customHeight="1" x14ac:dyDescent="0.25">
      <c r="A16" s="139" t="s">
        <v>242</v>
      </c>
      <c r="B16" s="301">
        <v>7.7602866138312896</v>
      </c>
      <c r="C16" s="301">
        <v>7.6041576063320866</v>
      </c>
      <c r="D16" s="301">
        <v>8.5921488254769027</v>
      </c>
      <c r="E16" s="301">
        <v>9.7655978298671489</v>
      </c>
      <c r="F16" s="132">
        <f t="shared" si="0"/>
        <v>13.657223917151068</v>
      </c>
      <c r="H16" s="153">
        <f>B16+T17_18!B52</f>
        <v>99.999999999999986</v>
      </c>
      <c r="I16" s="153">
        <f>C16+T17_18!C52</f>
        <v>100</v>
      </c>
      <c r="J16" s="153">
        <f>D16+T17_18!D52</f>
        <v>100</v>
      </c>
      <c r="K16" s="153">
        <f>E16+T17_18!E52</f>
        <v>100</v>
      </c>
    </row>
    <row r="17" spans="1:11" s="38" customFormat="1" ht="14.1" customHeight="1" x14ac:dyDescent="0.25">
      <c r="A17" s="139" t="s">
        <v>167</v>
      </c>
      <c r="B17" s="301">
        <v>34.419296734278333</v>
      </c>
      <c r="C17" s="301">
        <v>33.384450237693599</v>
      </c>
      <c r="D17" s="301">
        <v>27.198198198198199</v>
      </c>
      <c r="E17" s="301">
        <v>24.275095973209183</v>
      </c>
      <c r="F17" s="132">
        <f t="shared" si="0"/>
        <v>-10.747411294262363</v>
      </c>
      <c r="H17" s="153">
        <f>B17+T17_18!B53</f>
        <v>100</v>
      </c>
      <c r="I17" s="153">
        <f>C17+T17_18!C53</f>
        <v>99.999999999999986</v>
      </c>
      <c r="J17" s="153">
        <f>D17+T17_18!D53</f>
        <v>100</v>
      </c>
      <c r="K17" s="153">
        <f>E17+T17_18!E53</f>
        <v>100</v>
      </c>
    </row>
    <row r="18" spans="1:11" s="38" customFormat="1" ht="14.1" customHeight="1" x14ac:dyDescent="0.25">
      <c r="A18" s="139" t="s">
        <v>168</v>
      </c>
      <c r="B18" s="301">
        <v>19.519472361809047</v>
      </c>
      <c r="C18" s="301">
        <v>13.34549138804458</v>
      </c>
      <c r="D18" s="301">
        <v>10.358771401531445</v>
      </c>
      <c r="E18" s="301">
        <v>12.958847573316401</v>
      </c>
      <c r="F18" s="132">
        <f t="shared" si="0"/>
        <v>25.100236997223043</v>
      </c>
      <c r="H18" s="153">
        <f>B18+T17_18!B54</f>
        <v>100.00000000000001</v>
      </c>
      <c r="I18" s="153">
        <f>C18+T17_18!C54</f>
        <v>100</v>
      </c>
      <c r="J18" s="153">
        <f>D18+T17_18!D54</f>
        <v>99.999999999999986</v>
      </c>
      <c r="K18" s="153">
        <f>E18+T17_18!E54</f>
        <v>100</v>
      </c>
    </row>
    <row r="19" spans="1:11" s="38" customFormat="1" ht="14.1" customHeight="1" x14ac:dyDescent="0.25">
      <c r="A19" s="139" t="s">
        <v>169</v>
      </c>
      <c r="B19" s="301">
        <v>50.873563218390807</v>
      </c>
      <c r="C19" s="301">
        <v>50.115435356200535</v>
      </c>
      <c r="D19" s="301">
        <v>54.204846263490126</v>
      </c>
      <c r="E19" s="301">
        <v>59.100050276520868</v>
      </c>
      <c r="F19" s="132">
        <f t="shared" si="0"/>
        <v>9.030934225392178</v>
      </c>
      <c r="H19" s="153">
        <f>B19+T17_18!B55</f>
        <v>100</v>
      </c>
      <c r="I19" s="153">
        <f>C19+T17_18!C55</f>
        <v>99.983509234828503</v>
      </c>
      <c r="J19" s="153">
        <f>D19+T17_18!D55</f>
        <v>100</v>
      </c>
      <c r="K19" s="153">
        <f>E19+T17_18!E55</f>
        <v>100</v>
      </c>
    </row>
    <row r="20" spans="1:11" s="38" customFormat="1" ht="14.1" customHeight="1" x14ac:dyDescent="0.25">
      <c r="A20" s="139" t="s">
        <v>170</v>
      </c>
      <c r="B20" s="301">
        <v>31.054338473757365</v>
      </c>
      <c r="C20" s="301">
        <v>32.144493661218881</v>
      </c>
      <c r="D20" s="301">
        <v>35.877061469265371</v>
      </c>
      <c r="E20" s="301">
        <v>37.091390061094664</v>
      </c>
      <c r="F20" s="132">
        <f t="shared" si="0"/>
        <v>3.3846935676980294</v>
      </c>
      <c r="H20" s="153">
        <f>B20+T17_18!B56</f>
        <v>100.00000000000001</v>
      </c>
      <c r="I20" s="153">
        <f>C20+T17_18!C56</f>
        <v>100.00381854284404</v>
      </c>
      <c r="J20" s="153">
        <f>D20+T17_18!D56</f>
        <v>100.00000000000001</v>
      </c>
      <c r="K20" s="153">
        <f>E20+T17_18!E56</f>
        <v>100.00629841909681</v>
      </c>
    </row>
    <row r="21" spans="1:11" s="38" customFormat="1" ht="14.1" customHeight="1" x14ac:dyDescent="0.25">
      <c r="A21" s="139" t="s">
        <v>171</v>
      </c>
      <c r="B21" s="301">
        <v>44.24995083026608</v>
      </c>
      <c r="C21" s="301">
        <v>46.963434859293969</v>
      </c>
      <c r="D21" s="301">
        <v>46.915841584158414</v>
      </c>
      <c r="E21" s="301">
        <v>47.372526771150987</v>
      </c>
      <c r="F21" s="132">
        <f t="shared" si="0"/>
        <v>0.973413609501949</v>
      </c>
      <c r="H21" s="153">
        <f>B21+T17_18!B57</f>
        <v>99.99719030091876</v>
      </c>
      <c r="I21" s="153">
        <f>C21+T17_18!C57</f>
        <v>99.997367520467535</v>
      </c>
      <c r="J21" s="153">
        <f>D21+T17_18!D57</f>
        <v>100</v>
      </c>
      <c r="K21" s="153">
        <f>E21+T17_18!E57</f>
        <v>100</v>
      </c>
    </row>
    <row r="22" spans="1:11" s="33" customFormat="1" ht="14.1" customHeight="1" x14ac:dyDescent="0.25">
      <c r="A22" s="139" t="s">
        <v>172</v>
      </c>
      <c r="B22" s="301">
        <v>54.102832675330056</v>
      </c>
      <c r="C22" s="301">
        <v>56.281807521091153</v>
      </c>
      <c r="D22" s="301">
        <v>58.152064112061417</v>
      </c>
      <c r="E22" s="301">
        <v>56.703355994388694</v>
      </c>
      <c r="F22" s="132">
        <f t="shared" si="0"/>
        <v>-2.4912410931467588</v>
      </c>
      <c r="H22" s="153">
        <f>B22+T17_18!B58</f>
        <v>100</v>
      </c>
      <c r="I22" s="153">
        <f>C22+T17_18!C58</f>
        <v>99.999999999999986</v>
      </c>
      <c r="J22" s="153">
        <f>D22+T17_18!D58</f>
        <v>100</v>
      </c>
      <c r="K22" s="153">
        <f>E22+T17_18!E58</f>
        <v>100</v>
      </c>
    </row>
    <row r="23" spans="1:11" s="38" customFormat="1" ht="14.1" customHeight="1" x14ac:dyDescent="0.25">
      <c r="A23" s="146" t="s">
        <v>173</v>
      </c>
      <c r="B23" s="299">
        <v>19.817270851753609</v>
      </c>
      <c r="C23" s="299">
        <v>20.348516598654459</v>
      </c>
      <c r="D23" s="299">
        <v>22.6139511458071</v>
      </c>
      <c r="E23" s="299">
        <v>25.333778371161554</v>
      </c>
      <c r="F23" s="129">
        <f>((E23-D23)/D23)*100</f>
        <v>12.027209255993917</v>
      </c>
      <c r="H23" s="153">
        <f>B23+T17_18!B59</f>
        <v>100</v>
      </c>
      <c r="I23" s="153">
        <f>C23+T17_18!C59</f>
        <v>99.999999999999986</v>
      </c>
      <c r="J23" s="153">
        <f>D23+T17_18!D59</f>
        <v>99.994963485268187</v>
      </c>
      <c r="K23" s="153">
        <f>E23+T17_18!E59</f>
        <v>100.00000000000001</v>
      </c>
    </row>
    <row r="24" spans="1:11" s="38" customFormat="1" ht="14.1" customHeight="1" x14ac:dyDescent="0.25">
      <c r="A24" s="139" t="s">
        <v>174</v>
      </c>
      <c r="B24" s="301">
        <v>46.918244158830532</v>
      </c>
      <c r="C24" s="301">
        <v>44.903301426059777</v>
      </c>
      <c r="D24" s="301">
        <v>47.076317164329062</v>
      </c>
      <c r="E24" s="301">
        <v>54.446222222222218</v>
      </c>
      <c r="F24" s="132">
        <f t="shared" si="0"/>
        <v>15.655228577390762</v>
      </c>
      <c r="H24" s="153">
        <f>B24+T17_18!B60</f>
        <v>100</v>
      </c>
      <c r="I24" s="153">
        <f>C24+T17_18!C60</f>
        <v>100</v>
      </c>
      <c r="J24" s="153">
        <f>D24+T17_18!D60</f>
        <v>100</v>
      </c>
      <c r="K24" s="153">
        <f>E24+T17_18!E60</f>
        <v>100</v>
      </c>
    </row>
    <row r="25" spans="1:11" s="38" customFormat="1" ht="14.1" customHeight="1" x14ac:dyDescent="0.25">
      <c r="A25" s="139" t="s">
        <v>175</v>
      </c>
      <c r="B25" s="301">
        <v>53.788456359292702</v>
      </c>
      <c r="C25" s="301">
        <v>53.829963914113286</v>
      </c>
      <c r="D25" s="301">
        <v>54.187903073574148</v>
      </c>
      <c r="E25" s="301">
        <v>54.954934137047317</v>
      </c>
      <c r="F25" s="132">
        <f t="shared" si="0"/>
        <v>1.4155023906935933</v>
      </c>
      <c r="H25" s="153">
        <f>B25+T17_18!B61</f>
        <v>100</v>
      </c>
      <c r="I25" s="153">
        <f>C25+T17_18!C61</f>
        <v>100</v>
      </c>
      <c r="J25" s="153">
        <f>D25+T17_18!D61</f>
        <v>100</v>
      </c>
      <c r="K25" s="153">
        <f>E25+T17_18!E61</f>
        <v>100</v>
      </c>
    </row>
    <row r="26" spans="1:11" s="38" customFormat="1" ht="14.1" customHeight="1" x14ac:dyDescent="0.25">
      <c r="A26" s="139" t="s">
        <v>176</v>
      </c>
      <c r="B26" s="301">
        <v>37.878685263934592</v>
      </c>
      <c r="C26" s="301">
        <v>36.145165082457261</v>
      </c>
      <c r="D26" s="301">
        <v>37.79813750688767</v>
      </c>
      <c r="E26" s="523" t="s">
        <v>274</v>
      </c>
      <c r="F26" s="132" t="e">
        <f t="shared" si="0"/>
        <v>#VALUE!</v>
      </c>
      <c r="H26" s="153">
        <f>B26+T17_18!B62</f>
        <v>100</v>
      </c>
      <c r="I26" s="153">
        <f>C26+T17_18!C62</f>
        <v>100</v>
      </c>
      <c r="J26" s="153">
        <f>D26+T17_18!D62</f>
        <v>100</v>
      </c>
      <c r="K26" s="153" t="e">
        <f>E26+T17_18!E62</f>
        <v>#VALUE!</v>
      </c>
    </row>
    <row r="27" spans="1:11" s="38" customFormat="1" ht="14.1" customHeight="1" x14ac:dyDescent="0.25">
      <c r="A27" s="139" t="s">
        <v>177</v>
      </c>
      <c r="B27" s="301">
        <v>43.140374363830993</v>
      </c>
      <c r="C27" s="301">
        <v>44.806456997323941</v>
      </c>
      <c r="D27" s="301">
        <v>46.58592602261146</v>
      </c>
      <c r="E27" s="301">
        <v>47.529355447300986</v>
      </c>
      <c r="F27" s="132">
        <f t="shared" si="0"/>
        <v>2.0251382879705191</v>
      </c>
      <c r="H27" s="153">
        <f>B27+T17_18!B63</f>
        <v>100</v>
      </c>
      <c r="I27" s="153">
        <f>C27+T17_18!C63</f>
        <v>100</v>
      </c>
      <c r="J27" s="153">
        <f>D27+T17_18!D63</f>
        <v>100</v>
      </c>
      <c r="K27" s="153">
        <f>E27+T17_18!E63</f>
        <v>99.99971841297554</v>
      </c>
    </row>
    <row r="28" spans="1:11" s="38" customFormat="1" ht="14.1" customHeight="1" x14ac:dyDescent="0.25">
      <c r="A28" s="139" t="s">
        <v>178</v>
      </c>
      <c r="B28" s="301">
        <v>11.064310164841833</v>
      </c>
      <c r="C28" s="301">
        <v>19.159639814182867</v>
      </c>
      <c r="D28" s="301">
        <v>19.759918933665912</v>
      </c>
      <c r="E28" s="301">
        <v>19.348496763656161</v>
      </c>
      <c r="F28" s="132">
        <f t="shared" si="0"/>
        <v>-2.0821045440059511</v>
      </c>
      <c r="H28" s="153">
        <f>B28+T17_18!B64</f>
        <v>99.999999999999986</v>
      </c>
      <c r="I28" s="153">
        <f>C28+T17_18!C64</f>
        <v>100</v>
      </c>
      <c r="J28" s="153">
        <f>D28+T17_18!D64</f>
        <v>100</v>
      </c>
      <c r="K28" s="153">
        <f>E28+T17_18!E64</f>
        <v>100</v>
      </c>
    </row>
    <row r="29" spans="1:11" s="38" customFormat="1" ht="14.1" customHeight="1" x14ac:dyDescent="0.25">
      <c r="A29" s="139" t="s">
        <v>179</v>
      </c>
      <c r="B29" s="301">
        <v>36.207867666676549</v>
      </c>
      <c r="C29" s="301">
        <v>38.279983184193142</v>
      </c>
      <c r="D29" s="301">
        <v>37.196866780356672</v>
      </c>
      <c r="E29" s="301">
        <v>36.471875310799476</v>
      </c>
      <c r="F29" s="132">
        <f t="shared" si="0"/>
        <v>-1.9490659625666575</v>
      </c>
      <c r="H29" s="153">
        <f>B29+T17_18!B65</f>
        <v>100.00148222808525</v>
      </c>
      <c r="I29" s="153">
        <f>C29+T17_18!C65</f>
        <v>100.00150141132664</v>
      </c>
      <c r="J29" s="153">
        <f>D29+T17_18!D65</f>
        <v>99.998554787987388</v>
      </c>
      <c r="K29" s="153">
        <f>E29+T17_18!E65</f>
        <v>100</v>
      </c>
    </row>
    <row r="30" spans="1:11" s="38" customFormat="1" ht="14.1" customHeight="1" x14ac:dyDescent="0.25">
      <c r="A30" s="139" t="s">
        <v>180</v>
      </c>
      <c r="B30" s="301">
        <v>24.193941610288292</v>
      </c>
      <c r="C30" s="301">
        <v>23.958971905324386</v>
      </c>
      <c r="D30" s="301">
        <v>24.647631722218861</v>
      </c>
      <c r="E30" s="301">
        <v>26.161568422939652</v>
      </c>
      <c r="F30" s="132">
        <f t="shared" si="0"/>
        <v>6.1423211681471086</v>
      </c>
      <c r="H30" s="153">
        <f>B30+T17_18!B66</f>
        <v>100.00000000000001</v>
      </c>
      <c r="I30" s="153">
        <f>C30+T17_18!C66</f>
        <v>100.00000000000001</v>
      </c>
      <c r="J30" s="153">
        <f>D30+T17_18!D66</f>
        <v>100</v>
      </c>
      <c r="K30" s="153">
        <f>E30+T17_18!E66</f>
        <v>100</v>
      </c>
    </row>
    <row r="31" spans="1:11" s="38" customFormat="1" ht="14.1" customHeight="1" x14ac:dyDescent="0.25">
      <c r="A31" s="139" t="s">
        <v>181</v>
      </c>
      <c r="B31" s="301">
        <v>35.575690577759083</v>
      </c>
      <c r="C31" s="301">
        <v>34.532356628729808</v>
      </c>
      <c r="D31" s="301">
        <v>34.514892706367576</v>
      </c>
      <c r="E31" s="301">
        <v>36.066718347794108</v>
      </c>
      <c r="F31" s="132">
        <f t="shared" si="0"/>
        <v>4.4961044921348972</v>
      </c>
      <c r="H31" s="153">
        <f>B31+T17_18!B67</f>
        <v>100</v>
      </c>
      <c r="I31" s="153">
        <f>C31+T17_18!C67</f>
        <v>100</v>
      </c>
      <c r="J31" s="153">
        <f>D31+T17_18!D67</f>
        <v>99.999722073222571</v>
      </c>
      <c r="K31" s="153">
        <f>E31+T17_18!E67</f>
        <v>100</v>
      </c>
    </row>
    <row r="32" spans="1:11" ht="14.1" customHeight="1" x14ac:dyDescent="0.2">
      <c r="A32" s="139" t="s">
        <v>182</v>
      </c>
      <c r="B32" s="301">
        <v>60.82154286804267</v>
      </c>
      <c r="C32" s="301">
        <v>60.823009909902012</v>
      </c>
      <c r="D32" s="301">
        <v>62.167503887094846</v>
      </c>
      <c r="E32" s="301">
        <v>62.135212391145387</v>
      </c>
      <c r="F32" s="132">
        <f t="shared" si="0"/>
        <v>-5.1942725588764595E-2</v>
      </c>
      <c r="H32" s="153">
        <f>B32+T17_18!B68</f>
        <v>100</v>
      </c>
      <c r="I32" s="153">
        <f>C32+T17_18!C68</f>
        <v>100.0002922412861</v>
      </c>
      <c r="J32" s="153">
        <f>D32+T17_18!D68</f>
        <v>99.99970099270422</v>
      </c>
      <c r="K32" s="153">
        <f>E32+T17_18!E68</f>
        <v>99.999697835900719</v>
      </c>
    </row>
    <row r="33" spans="1:11" ht="14.1" customHeight="1" x14ac:dyDescent="0.2">
      <c r="A33" s="149" t="s">
        <v>183</v>
      </c>
      <c r="B33" s="302">
        <v>57.724323861472726</v>
      </c>
      <c r="C33" s="302">
        <v>59.85351637033942</v>
      </c>
      <c r="D33" s="302">
        <v>57.679915076493813</v>
      </c>
      <c r="E33" s="302">
        <v>58.697009473075035</v>
      </c>
      <c r="F33" s="133">
        <f t="shared" si="0"/>
        <v>1.76334239610508</v>
      </c>
      <c r="H33" s="153">
        <f>B33+T17_18!B69</f>
        <v>100</v>
      </c>
      <c r="I33" s="153">
        <f>C33+T17_18!C69</f>
        <v>100.00001274169563</v>
      </c>
      <c r="J33" s="153">
        <f>D33+T17_18!D69</f>
        <v>100</v>
      </c>
      <c r="K33" s="153">
        <f>E33+T17_18!E69</f>
        <v>100</v>
      </c>
    </row>
    <row r="34" spans="1:11" ht="8.1" customHeight="1" x14ac:dyDescent="0.2">
      <c r="A34" s="138"/>
      <c r="B34" s="461"/>
      <c r="C34" s="461"/>
      <c r="D34" s="461"/>
      <c r="E34" s="461"/>
      <c r="F34" s="143"/>
    </row>
    <row r="35" spans="1:11" x14ac:dyDescent="0.2">
      <c r="A35" s="534" t="s">
        <v>591</v>
      </c>
    </row>
    <row r="37" spans="1:11" ht="12" x14ac:dyDescent="0.2">
      <c r="A37" s="48" t="s">
        <v>519</v>
      </c>
    </row>
    <row r="40" spans="1:11" x14ac:dyDescent="0.2">
      <c r="G40" s="214"/>
      <c r="H40" s="494" t="s">
        <v>592</v>
      </c>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codeName="Sheet76"/>
  <dimension ref="A1:H34"/>
  <sheetViews>
    <sheetView workbookViewId="0"/>
  </sheetViews>
  <sheetFormatPr defaultRowHeight="11.25" x14ac:dyDescent="0.2"/>
  <cols>
    <col min="1" max="2" width="9.140625" style="29"/>
    <col min="3" max="3" width="9.42578125" style="29" customWidth="1"/>
    <col min="4" max="4" width="11" style="29" bestFit="1" customWidth="1"/>
    <col min="5" max="5" width="11.28515625" style="29" bestFit="1" customWidth="1"/>
    <col min="6" max="247" width="9.140625" style="29"/>
    <col min="248" max="248" width="20.7109375" style="29" customWidth="1"/>
    <col min="249" max="253" width="11.7109375" style="29" customWidth="1"/>
    <col min="254" max="503" width="9.140625" style="29"/>
    <col min="504" max="504" width="20.7109375" style="29" customWidth="1"/>
    <col min="505" max="509" width="11.7109375" style="29" customWidth="1"/>
    <col min="510" max="759" width="9.140625" style="29"/>
    <col min="760" max="760" width="20.7109375" style="29" customWidth="1"/>
    <col min="761" max="765" width="11.7109375" style="29" customWidth="1"/>
    <col min="766" max="1015" width="9.140625" style="29"/>
    <col min="1016" max="1016" width="20.7109375" style="29" customWidth="1"/>
    <col min="1017" max="1021" width="11.7109375" style="29" customWidth="1"/>
    <col min="1022" max="1271" width="9.140625" style="29"/>
    <col min="1272" max="1272" width="20.7109375" style="29" customWidth="1"/>
    <col min="1273" max="1277" width="11.7109375" style="29" customWidth="1"/>
    <col min="1278" max="1527" width="9.140625" style="29"/>
    <col min="1528" max="1528" width="20.7109375" style="29" customWidth="1"/>
    <col min="1529" max="1533" width="11.7109375" style="29" customWidth="1"/>
    <col min="1534" max="1783" width="9.140625" style="29"/>
    <col min="1784" max="1784" width="20.7109375" style="29" customWidth="1"/>
    <col min="1785" max="1789" width="11.7109375" style="29" customWidth="1"/>
    <col min="1790" max="2039" width="9.140625" style="29"/>
    <col min="2040" max="2040" width="20.7109375" style="29" customWidth="1"/>
    <col min="2041" max="2045" width="11.7109375" style="29" customWidth="1"/>
    <col min="2046" max="2295" width="9.140625" style="29"/>
    <col min="2296" max="2296" width="20.7109375" style="29" customWidth="1"/>
    <col min="2297" max="2301" width="11.7109375" style="29" customWidth="1"/>
    <col min="2302" max="2551" width="9.140625" style="29"/>
    <col min="2552" max="2552" width="20.7109375" style="29" customWidth="1"/>
    <col min="2553" max="2557" width="11.7109375" style="29" customWidth="1"/>
    <col min="2558" max="2807" width="9.140625" style="29"/>
    <col min="2808" max="2808" width="20.7109375" style="29" customWidth="1"/>
    <col min="2809" max="2813" width="11.7109375" style="29" customWidth="1"/>
    <col min="2814" max="3063" width="9.140625" style="29"/>
    <col min="3064" max="3064" width="20.7109375" style="29" customWidth="1"/>
    <col min="3065" max="3069" width="11.7109375" style="29" customWidth="1"/>
    <col min="3070" max="3319" width="9.140625" style="29"/>
    <col min="3320" max="3320" width="20.7109375" style="29" customWidth="1"/>
    <col min="3321" max="3325" width="11.7109375" style="29" customWidth="1"/>
    <col min="3326" max="3575" width="9.140625" style="29"/>
    <col min="3576" max="3576" width="20.7109375" style="29" customWidth="1"/>
    <col min="3577" max="3581" width="11.7109375" style="29" customWidth="1"/>
    <col min="3582" max="3831" width="9.140625" style="29"/>
    <col min="3832" max="3832" width="20.7109375" style="29" customWidth="1"/>
    <col min="3833" max="3837" width="11.7109375" style="29" customWidth="1"/>
    <col min="3838" max="4087" width="9.140625" style="29"/>
    <col min="4088" max="4088" width="20.7109375" style="29" customWidth="1"/>
    <col min="4089" max="4093" width="11.7109375" style="29" customWidth="1"/>
    <col min="4094" max="4343" width="9.140625" style="29"/>
    <col min="4344" max="4344" width="20.7109375" style="29" customWidth="1"/>
    <col min="4345" max="4349" width="11.7109375" style="29" customWidth="1"/>
    <col min="4350" max="4599" width="9.140625" style="29"/>
    <col min="4600" max="4600" width="20.7109375" style="29" customWidth="1"/>
    <col min="4601" max="4605" width="11.7109375" style="29" customWidth="1"/>
    <col min="4606" max="4855" width="9.140625" style="29"/>
    <col min="4856" max="4856" width="20.7109375" style="29" customWidth="1"/>
    <col min="4857" max="4861" width="11.7109375" style="29" customWidth="1"/>
    <col min="4862" max="5111" width="9.140625" style="29"/>
    <col min="5112" max="5112" width="20.7109375" style="29" customWidth="1"/>
    <col min="5113" max="5117" width="11.7109375" style="29" customWidth="1"/>
    <col min="5118" max="5367" width="9.140625" style="29"/>
    <col min="5368" max="5368" width="20.7109375" style="29" customWidth="1"/>
    <col min="5369" max="5373" width="11.7109375" style="29" customWidth="1"/>
    <col min="5374" max="5623" width="9.140625" style="29"/>
    <col min="5624" max="5624" width="20.7109375" style="29" customWidth="1"/>
    <col min="5625" max="5629" width="11.7109375" style="29" customWidth="1"/>
    <col min="5630" max="5879" width="9.140625" style="29"/>
    <col min="5880" max="5880" width="20.7109375" style="29" customWidth="1"/>
    <col min="5881" max="5885" width="11.7109375" style="29" customWidth="1"/>
    <col min="5886" max="6135" width="9.140625" style="29"/>
    <col min="6136" max="6136" width="20.7109375" style="29" customWidth="1"/>
    <col min="6137" max="6141" width="11.7109375" style="29" customWidth="1"/>
    <col min="6142" max="6391" width="9.140625" style="29"/>
    <col min="6392" max="6392" width="20.7109375" style="29" customWidth="1"/>
    <col min="6393" max="6397" width="11.7109375" style="29" customWidth="1"/>
    <col min="6398" max="6647" width="9.140625" style="29"/>
    <col min="6648" max="6648" width="20.7109375" style="29" customWidth="1"/>
    <col min="6649" max="6653" width="11.7109375" style="29" customWidth="1"/>
    <col min="6654" max="6903" width="9.140625" style="29"/>
    <col min="6904" max="6904" width="20.7109375" style="29" customWidth="1"/>
    <col min="6905" max="6909" width="11.7109375" style="29" customWidth="1"/>
    <col min="6910" max="7159" width="9.140625" style="29"/>
    <col min="7160" max="7160" width="20.7109375" style="29" customWidth="1"/>
    <col min="7161" max="7165" width="11.7109375" style="29" customWidth="1"/>
    <col min="7166" max="7415" width="9.140625" style="29"/>
    <col min="7416" max="7416" width="20.7109375" style="29" customWidth="1"/>
    <col min="7417" max="7421" width="11.7109375" style="29" customWidth="1"/>
    <col min="7422" max="7671" width="9.140625" style="29"/>
    <col min="7672" max="7672" width="20.7109375" style="29" customWidth="1"/>
    <col min="7673" max="7677" width="11.7109375" style="29" customWidth="1"/>
    <col min="7678" max="7927" width="9.140625" style="29"/>
    <col min="7928" max="7928" width="20.7109375" style="29" customWidth="1"/>
    <col min="7929" max="7933" width="11.7109375" style="29" customWidth="1"/>
    <col min="7934" max="8183" width="9.140625" style="29"/>
    <col min="8184" max="8184" width="20.7109375" style="29" customWidth="1"/>
    <col min="8185" max="8189" width="11.7109375" style="29" customWidth="1"/>
    <col min="8190" max="8439" width="9.140625" style="29"/>
    <col min="8440" max="8440" width="20.7109375" style="29" customWidth="1"/>
    <col min="8441" max="8445" width="11.7109375" style="29" customWidth="1"/>
    <col min="8446" max="8695" width="9.140625" style="29"/>
    <col min="8696" max="8696" width="20.7109375" style="29" customWidth="1"/>
    <col min="8697" max="8701" width="11.7109375" style="29" customWidth="1"/>
    <col min="8702" max="8951" width="9.140625" style="29"/>
    <col min="8952" max="8952" width="20.7109375" style="29" customWidth="1"/>
    <col min="8953" max="8957" width="11.7109375" style="29" customWidth="1"/>
    <col min="8958" max="9207" width="9.140625" style="29"/>
    <col min="9208" max="9208" width="20.7109375" style="29" customWidth="1"/>
    <col min="9209" max="9213" width="11.7109375" style="29" customWidth="1"/>
    <col min="9214" max="9463" width="9.140625" style="29"/>
    <col min="9464" max="9464" width="20.7109375" style="29" customWidth="1"/>
    <col min="9465" max="9469" width="11.7109375" style="29" customWidth="1"/>
    <col min="9470" max="9719" width="9.140625" style="29"/>
    <col min="9720" max="9720" width="20.7109375" style="29" customWidth="1"/>
    <col min="9721" max="9725" width="11.7109375" style="29" customWidth="1"/>
    <col min="9726" max="9975" width="9.140625" style="29"/>
    <col min="9976" max="9976" width="20.7109375" style="29" customWidth="1"/>
    <col min="9977" max="9981" width="11.7109375" style="29" customWidth="1"/>
    <col min="9982" max="10231" width="9.140625" style="29"/>
    <col min="10232" max="10232" width="20.7109375" style="29" customWidth="1"/>
    <col min="10233" max="10237" width="11.7109375" style="29" customWidth="1"/>
    <col min="10238" max="10487" width="9.140625" style="29"/>
    <col min="10488" max="10488" width="20.7109375" style="29" customWidth="1"/>
    <col min="10489" max="10493" width="11.7109375" style="29" customWidth="1"/>
    <col min="10494" max="10743" width="9.140625" style="29"/>
    <col min="10744" max="10744" width="20.7109375" style="29" customWidth="1"/>
    <col min="10745" max="10749" width="11.7109375" style="29" customWidth="1"/>
    <col min="10750" max="10999" width="9.140625" style="29"/>
    <col min="11000" max="11000" width="20.7109375" style="29" customWidth="1"/>
    <col min="11001" max="11005" width="11.7109375" style="29" customWidth="1"/>
    <col min="11006" max="11255" width="9.140625" style="29"/>
    <col min="11256" max="11256" width="20.7109375" style="29" customWidth="1"/>
    <col min="11257" max="11261" width="11.7109375" style="29" customWidth="1"/>
    <col min="11262" max="11511" width="9.140625" style="29"/>
    <col min="11512" max="11512" width="20.7109375" style="29" customWidth="1"/>
    <col min="11513" max="11517" width="11.7109375" style="29" customWidth="1"/>
    <col min="11518" max="11767" width="9.140625" style="29"/>
    <col min="11768" max="11768" width="20.7109375" style="29" customWidth="1"/>
    <col min="11769" max="11773" width="11.7109375" style="29" customWidth="1"/>
    <col min="11774" max="12023" width="9.140625" style="29"/>
    <col min="12024" max="12024" width="20.7109375" style="29" customWidth="1"/>
    <col min="12025" max="12029" width="11.7109375" style="29" customWidth="1"/>
    <col min="12030" max="12279" width="9.140625" style="29"/>
    <col min="12280" max="12280" width="20.7109375" style="29" customWidth="1"/>
    <col min="12281" max="12285" width="11.7109375" style="29" customWidth="1"/>
    <col min="12286" max="12535" width="9.140625" style="29"/>
    <col min="12536" max="12536" width="20.7109375" style="29" customWidth="1"/>
    <col min="12537" max="12541" width="11.7109375" style="29" customWidth="1"/>
    <col min="12542" max="12791" width="9.140625" style="29"/>
    <col min="12792" max="12792" width="20.7109375" style="29" customWidth="1"/>
    <col min="12793" max="12797" width="11.7109375" style="29" customWidth="1"/>
    <col min="12798" max="13047" width="9.140625" style="29"/>
    <col min="13048" max="13048" width="20.7109375" style="29" customWidth="1"/>
    <col min="13049" max="13053" width="11.7109375" style="29" customWidth="1"/>
    <col min="13054" max="13303" width="9.140625" style="29"/>
    <col min="13304" max="13304" width="20.7109375" style="29" customWidth="1"/>
    <col min="13305" max="13309" width="11.7109375" style="29" customWidth="1"/>
    <col min="13310" max="13559" width="9.140625" style="29"/>
    <col min="13560" max="13560" width="20.7109375" style="29" customWidth="1"/>
    <col min="13561" max="13565" width="11.7109375" style="29" customWidth="1"/>
    <col min="13566" max="13815" width="9.140625" style="29"/>
    <col min="13816" max="13816" width="20.7109375" style="29" customWidth="1"/>
    <col min="13817" max="13821" width="11.7109375" style="29" customWidth="1"/>
    <col min="13822" max="14071" width="9.140625" style="29"/>
    <col min="14072" max="14072" width="20.7109375" style="29" customWidth="1"/>
    <col min="14073" max="14077" width="11.7109375" style="29" customWidth="1"/>
    <col min="14078" max="14327" width="9.140625" style="29"/>
    <col min="14328" max="14328" width="20.7109375" style="29" customWidth="1"/>
    <col min="14329" max="14333" width="11.7109375" style="29" customWidth="1"/>
    <col min="14334" max="14583" width="9.140625" style="29"/>
    <col min="14584" max="14584" width="20.7109375" style="29" customWidth="1"/>
    <col min="14585" max="14589" width="11.7109375" style="29" customWidth="1"/>
    <col min="14590" max="14839" width="9.140625" style="29"/>
    <col min="14840" max="14840" width="20.7109375" style="29" customWidth="1"/>
    <col min="14841" max="14845" width="11.7109375" style="29" customWidth="1"/>
    <col min="14846" max="15095" width="9.140625" style="29"/>
    <col min="15096" max="15096" width="20.7109375" style="29" customWidth="1"/>
    <col min="15097" max="15101" width="11.7109375" style="29" customWidth="1"/>
    <col min="15102" max="15351" width="9.140625" style="29"/>
    <col min="15352" max="15352" width="20.7109375" style="29" customWidth="1"/>
    <col min="15353" max="15357" width="11.7109375" style="29" customWidth="1"/>
    <col min="15358" max="15607" width="9.140625" style="29"/>
    <col min="15608" max="15608" width="20.7109375" style="29" customWidth="1"/>
    <col min="15609" max="15613" width="11.7109375" style="29" customWidth="1"/>
    <col min="15614" max="15863" width="9.140625" style="29"/>
    <col min="15864" max="15864" width="20.7109375" style="29" customWidth="1"/>
    <col min="15865" max="15869" width="11.7109375" style="29" customWidth="1"/>
    <col min="15870" max="16119" width="9.140625" style="29"/>
    <col min="16120" max="16120" width="20.7109375" style="29" customWidth="1"/>
    <col min="16121" max="16125" width="11.7109375" style="29" customWidth="1"/>
    <col min="16126" max="16384" width="9.140625" style="29"/>
  </cols>
  <sheetData>
    <row r="1" spans="1:6" x14ac:dyDescent="0.2">
      <c r="A1" s="29" t="s">
        <v>281</v>
      </c>
      <c r="B1" s="29" t="s">
        <v>520</v>
      </c>
      <c r="C1" s="263"/>
      <c r="D1" s="264"/>
      <c r="E1" s="264"/>
    </row>
    <row r="3" spans="1:6" x14ac:dyDescent="0.2">
      <c r="D3" s="29" t="s">
        <v>221</v>
      </c>
      <c r="E3" s="29" t="s">
        <v>220</v>
      </c>
      <c r="F3" s="29" t="s">
        <v>1</v>
      </c>
    </row>
    <row r="4" spans="1:6" ht="12.75" x14ac:dyDescent="0.2">
      <c r="A4" s="33"/>
      <c r="B4" s="33"/>
      <c r="C4" s="538" t="s">
        <v>160</v>
      </c>
      <c r="D4" s="541">
        <v>91.822057918237476</v>
      </c>
      <c r="E4" s="542">
        <v>8.177942081762529</v>
      </c>
      <c r="F4" s="233">
        <f t="shared" ref="F4:F32" si="0">SUM(D4:E4)</f>
        <v>100</v>
      </c>
    </row>
    <row r="5" spans="1:6" ht="27.95" customHeight="1" x14ac:dyDescent="0.2">
      <c r="A5" s="38"/>
      <c r="B5" s="38"/>
      <c r="C5" s="538" t="s">
        <v>242</v>
      </c>
      <c r="D5" s="543">
        <v>90.234402170132853</v>
      </c>
      <c r="E5" s="542">
        <v>9.7655978298671489</v>
      </c>
      <c r="F5" s="233">
        <f t="shared" si="0"/>
        <v>100</v>
      </c>
    </row>
    <row r="6" spans="1:6" s="33" customFormat="1" ht="14.1" customHeight="1" x14ac:dyDescent="0.2">
      <c r="C6" s="538" t="s">
        <v>168</v>
      </c>
      <c r="D6" s="541">
        <v>87.041152426683595</v>
      </c>
      <c r="E6" s="542">
        <v>12.958847573316401</v>
      </c>
      <c r="F6" s="233">
        <f t="shared" si="0"/>
        <v>100</v>
      </c>
    </row>
    <row r="7" spans="1:6" s="38" customFormat="1" ht="14.1" customHeight="1" x14ac:dyDescent="0.2">
      <c r="A7" s="29"/>
      <c r="B7" s="29"/>
      <c r="C7" s="538" t="s">
        <v>164</v>
      </c>
      <c r="D7" s="543">
        <v>83.797445938494846</v>
      </c>
      <c r="E7" s="542">
        <v>16.202554061505147</v>
      </c>
      <c r="F7" s="233">
        <f t="shared" si="0"/>
        <v>100</v>
      </c>
    </row>
    <row r="8" spans="1:6" s="38" customFormat="1" ht="14.1" customHeight="1" x14ac:dyDescent="0.2">
      <c r="C8" s="538" t="s">
        <v>158</v>
      </c>
      <c r="D8" s="541">
        <v>82.188295165394393</v>
      </c>
      <c r="E8" s="542">
        <v>17.8117048346056</v>
      </c>
      <c r="F8" s="233">
        <f t="shared" si="0"/>
        <v>100</v>
      </c>
    </row>
    <row r="9" spans="1:6" s="38" customFormat="1" ht="14.1" customHeight="1" x14ac:dyDescent="0.2">
      <c r="C9" s="538" t="s">
        <v>178</v>
      </c>
      <c r="D9" s="543">
        <v>80.651503236343842</v>
      </c>
      <c r="E9" s="542">
        <v>19.348496763656161</v>
      </c>
      <c r="F9" s="233">
        <f t="shared" si="0"/>
        <v>100</v>
      </c>
    </row>
    <row r="10" spans="1:6" s="38" customFormat="1" ht="14.1" customHeight="1" x14ac:dyDescent="0.2">
      <c r="C10" s="538" t="s">
        <v>167</v>
      </c>
      <c r="D10" s="541">
        <v>75.724904026790824</v>
      </c>
      <c r="E10" s="542">
        <v>24.275095973209183</v>
      </c>
      <c r="F10" s="233">
        <f t="shared" si="0"/>
        <v>100</v>
      </c>
    </row>
    <row r="11" spans="1:6" s="38" customFormat="1" ht="14.1" customHeight="1" x14ac:dyDescent="0.2">
      <c r="C11" s="538" t="s">
        <v>173</v>
      </c>
      <c r="D11" s="541">
        <v>74.666221628838457</v>
      </c>
      <c r="E11" s="542">
        <v>25.333778371161554</v>
      </c>
      <c r="F11" s="233">
        <f t="shared" si="0"/>
        <v>100.00000000000001</v>
      </c>
    </row>
    <row r="12" spans="1:6" s="38" customFormat="1" ht="14.1" customHeight="1" x14ac:dyDescent="0.2">
      <c r="C12" s="538" t="s">
        <v>180</v>
      </c>
      <c r="D12" s="543">
        <v>73.838431577060348</v>
      </c>
      <c r="E12" s="542">
        <v>26.161568422939652</v>
      </c>
      <c r="F12" s="233">
        <f t="shared" si="0"/>
        <v>100</v>
      </c>
    </row>
    <row r="13" spans="1:6" s="38" customFormat="1" ht="14.1" customHeight="1" x14ac:dyDescent="0.2">
      <c r="C13" s="538" t="s">
        <v>157</v>
      </c>
      <c r="D13" s="541">
        <v>73.30017600984155</v>
      </c>
      <c r="E13" s="542">
        <v>26.699823990158443</v>
      </c>
      <c r="F13" s="233">
        <f t="shared" si="0"/>
        <v>100</v>
      </c>
    </row>
    <row r="14" spans="1:6" s="38" customFormat="1" ht="14.1" customHeight="1" x14ac:dyDescent="0.2">
      <c r="C14" s="538" t="s">
        <v>162</v>
      </c>
      <c r="D14" s="541">
        <v>68.576491435321913</v>
      </c>
      <c r="E14" s="542">
        <v>31.423508564678087</v>
      </c>
      <c r="F14" s="233">
        <f t="shared" si="0"/>
        <v>100</v>
      </c>
    </row>
    <row r="15" spans="1:6" s="38" customFormat="1" ht="14.1" customHeight="1" x14ac:dyDescent="0.2">
      <c r="C15" s="538" t="s">
        <v>163</v>
      </c>
      <c r="D15" s="541">
        <v>67.878047201000285</v>
      </c>
      <c r="E15" s="542">
        <v>32.121952798999729</v>
      </c>
      <c r="F15" s="233">
        <f t="shared" si="0"/>
        <v>100.00000000000001</v>
      </c>
    </row>
    <row r="16" spans="1:6" s="38" customFormat="1" ht="14.1" customHeight="1" x14ac:dyDescent="0.2">
      <c r="C16" s="538" t="s">
        <v>166</v>
      </c>
      <c r="D16" s="541">
        <v>65.135061498253307</v>
      </c>
      <c r="E16" s="542">
        <v>34.864938501746686</v>
      </c>
      <c r="F16" s="233">
        <f t="shared" si="0"/>
        <v>100</v>
      </c>
    </row>
    <row r="17" spans="1:8" s="38" customFormat="1" ht="14.1" customHeight="1" x14ac:dyDescent="0.2">
      <c r="C17" s="538" t="s">
        <v>181</v>
      </c>
      <c r="D17" s="541">
        <v>63.933281652205899</v>
      </c>
      <c r="E17" s="542">
        <v>36.066718347794108</v>
      </c>
      <c r="F17" s="233">
        <f t="shared" si="0"/>
        <v>100</v>
      </c>
    </row>
    <row r="18" spans="1:8" s="38" customFormat="1" ht="14.1" customHeight="1" x14ac:dyDescent="0.2">
      <c r="C18" s="538" t="s">
        <v>179</v>
      </c>
      <c r="D18" s="541">
        <v>63.528124689200517</v>
      </c>
      <c r="E18" s="542">
        <v>36.471875310799476</v>
      </c>
      <c r="F18" s="233">
        <f t="shared" si="0"/>
        <v>100</v>
      </c>
    </row>
    <row r="19" spans="1:8" s="38" customFormat="1" ht="14.1" customHeight="1" x14ac:dyDescent="0.2">
      <c r="C19" s="538" t="s">
        <v>165</v>
      </c>
      <c r="D19" s="541">
        <v>63.095895458983101</v>
      </c>
      <c r="E19" s="542">
        <v>36.90413319620869</v>
      </c>
      <c r="F19" s="233">
        <f t="shared" si="0"/>
        <v>100.00002865519178</v>
      </c>
    </row>
    <row r="20" spans="1:8" s="38" customFormat="1" ht="14.1" customHeight="1" x14ac:dyDescent="0.2">
      <c r="C20" s="538" t="s">
        <v>170</v>
      </c>
      <c r="D20" s="541">
        <v>62.914908358002144</v>
      </c>
      <c r="E20" s="542">
        <v>37.091390061094664</v>
      </c>
      <c r="F20" s="233">
        <f t="shared" si="0"/>
        <v>100.00629841909681</v>
      </c>
    </row>
    <row r="21" spans="1:8" s="38" customFormat="1" ht="14.1" customHeight="1" x14ac:dyDescent="0.2">
      <c r="C21" s="538" t="s">
        <v>483</v>
      </c>
      <c r="D21" s="541">
        <v>55.415480112215988</v>
      </c>
      <c r="E21" s="140">
        <v>44.584519887784026</v>
      </c>
      <c r="F21" s="233">
        <f t="shared" si="0"/>
        <v>100.00000000000001</v>
      </c>
    </row>
    <row r="22" spans="1:8" s="33" customFormat="1" ht="14.1" customHeight="1" x14ac:dyDescent="0.2">
      <c r="A22" s="29"/>
      <c r="B22" s="29"/>
      <c r="C22" s="538" t="s">
        <v>241</v>
      </c>
      <c r="D22" s="544">
        <v>55.088829380239567</v>
      </c>
      <c r="E22" s="542">
        <v>44.911168380123385</v>
      </c>
      <c r="F22" s="233">
        <f t="shared" si="0"/>
        <v>99.999997760362959</v>
      </c>
    </row>
    <row r="23" spans="1:8" s="38" customFormat="1" ht="14.1" customHeight="1" x14ac:dyDescent="0.2">
      <c r="A23" s="29"/>
      <c r="B23" s="29"/>
      <c r="C23" s="538" t="s">
        <v>171</v>
      </c>
      <c r="D23" s="541">
        <v>52.62747322884902</v>
      </c>
      <c r="E23" s="542">
        <v>47.372526771150987</v>
      </c>
      <c r="F23" s="233">
        <f t="shared" si="0"/>
        <v>100</v>
      </c>
    </row>
    <row r="24" spans="1:8" s="38" customFormat="1" ht="14.1" customHeight="1" x14ac:dyDescent="0.2">
      <c r="C24" s="538" t="s">
        <v>177</v>
      </c>
      <c r="D24" s="541">
        <v>52.470362965674546</v>
      </c>
      <c r="E24" s="542">
        <v>47.529355447300986</v>
      </c>
      <c r="F24" s="233">
        <f t="shared" si="0"/>
        <v>99.99971841297554</v>
      </c>
    </row>
    <row r="25" spans="1:8" s="38" customFormat="1" ht="14.1" customHeight="1" x14ac:dyDescent="0.2">
      <c r="C25" s="538" t="s">
        <v>174</v>
      </c>
      <c r="D25" s="541">
        <v>45.553777777777775</v>
      </c>
      <c r="E25" s="542">
        <v>54.446222222222218</v>
      </c>
      <c r="F25" s="233">
        <f t="shared" si="0"/>
        <v>100</v>
      </c>
    </row>
    <row r="26" spans="1:8" s="38" customFormat="1" ht="14.1" customHeight="1" x14ac:dyDescent="0.2">
      <c r="C26" s="538" t="s">
        <v>159</v>
      </c>
      <c r="D26" s="541">
        <v>45.553004119123145</v>
      </c>
      <c r="E26" s="542">
        <v>54.446995880876848</v>
      </c>
      <c r="F26" s="233">
        <f t="shared" si="0"/>
        <v>100</v>
      </c>
      <c r="H26" s="232"/>
    </row>
    <row r="27" spans="1:8" s="38" customFormat="1" ht="14.1" customHeight="1" x14ac:dyDescent="0.2">
      <c r="C27" s="538" t="s">
        <v>175</v>
      </c>
      <c r="D27" s="541">
        <v>45.045065862952683</v>
      </c>
      <c r="E27" s="542">
        <v>54.954934137047317</v>
      </c>
      <c r="F27" s="233">
        <f t="shared" si="0"/>
        <v>100</v>
      </c>
    </row>
    <row r="28" spans="1:8" s="38" customFormat="1" ht="14.1" customHeight="1" x14ac:dyDescent="0.2">
      <c r="C28" s="538" t="s">
        <v>172</v>
      </c>
      <c r="D28" s="541">
        <v>43.296644005611306</v>
      </c>
      <c r="E28" s="542">
        <v>56.703355994388694</v>
      </c>
      <c r="F28" s="233">
        <f t="shared" si="0"/>
        <v>100</v>
      </c>
    </row>
    <row r="29" spans="1:8" s="38" customFormat="1" ht="14.1" customHeight="1" x14ac:dyDescent="0.2">
      <c r="C29" s="538" t="s">
        <v>183</v>
      </c>
      <c r="D29" s="543">
        <v>41.302990526924972</v>
      </c>
      <c r="E29" s="542">
        <v>58.697009473075035</v>
      </c>
      <c r="F29" s="233">
        <f t="shared" si="0"/>
        <v>100</v>
      </c>
    </row>
    <row r="30" spans="1:8" s="38" customFormat="1" ht="14.1" customHeight="1" x14ac:dyDescent="0.2">
      <c r="A30" s="29"/>
      <c r="B30" s="29"/>
      <c r="C30" s="538" t="s">
        <v>169</v>
      </c>
      <c r="D30" s="541">
        <v>40.899949723479132</v>
      </c>
      <c r="E30" s="542">
        <v>59.100050276520868</v>
      </c>
      <c r="F30" s="233">
        <f t="shared" si="0"/>
        <v>100</v>
      </c>
    </row>
    <row r="31" spans="1:8" s="38" customFormat="1" ht="14.1" customHeight="1" x14ac:dyDescent="0.2">
      <c r="C31" s="538" t="s">
        <v>161</v>
      </c>
      <c r="D31" s="541">
        <v>38.663036034097701</v>
      </c>
      <c r="E31" s="542">
        <v>61.336954496004459</v>
      </c>
      <c r="F31" s="233">
        <f t="shared" si="0"/>
        <v>99.999990530102167</v>
      </c>
    </row>
    <row r="32" spans="1:8" ht="12.75" x14ac:dyDescent="0.2">
      <c r="C32" s="538" t="s">
        <v>182</v>
      </c>
      <c r="D32" s="543">
        <v>37.864485444755339</v>
      </c>
      <c r="E32" s="542">
        <v>62.135212391145387</v>
      </c>
      <c r="F32" s="233">
        <f t="shared" si="0"/>
        <v>99.999697835900719</v>
      </c>
    </row>
    <row r="34" spans="3:3" x14ac:dyDescent="0.2">
      <c r="C34" s="108"/>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codeName="Sheet77">
    <tabColor rgb="FFFF0000"/>
  </sheetPr>
  <dimension ref="A1:K95"/>
  <sheetViews>
    <sheetView workbookViewId="0"/>
  </sheetViews>
  <sheetFormatPr defaultRowHeight="11.25" x14ac:dyDescent="0.2"/>
  <cols>
    <col min="1" max="1" width="23" style="29" customWidth="1"/>
    <col min="2" max="6" width="15" style="154" customWidth="1"/>
    <col min="7" max="247" width="9.140625" style="29"/>
    <col min="248" max="248" width="23" style="29" customWidth="1"/>
    <col min="249" max="253" width="15" style="29" customWidth="1"/>
    <col min="254" max="503" width="9.140625" style="29"/>
    <col min="504" max="504" width="23" style="29" customWidth="1"/>
    <col min="505" max="509" width="15" style="29" customWidth="1"/>
    <col min="510" max="759" width="9.140625" style="29"/>
    <col min="760" max="760" width="23" style="29" customWidth="1"/>
    <col min="761" max="765" width="15" style="29" customWidth="1"/>
    <col min="766" max="1015" width="9.140625" style="29"/>
    <col min="1016" max="1016" width="23" style="29" customWidth="1"/>
    <col min="1017" max="1021" width="15" style="29" customWidth="1"/>
    <col min="1022" max="1271" width="9.140625" style="29"/>
    <col min="1272" max="1272" width="23" style="29" customWidth="1"/>
    <col min="1273" max="1277" width="15" style="29" customWidth="1"/>
    <col min="1278" max="1527" width="9.140625" style="29"/>
    <col min="1528" max="1528" width="23" style="29" customWidth="1"/>
    <col min="1529" max="1533" width="15" style="29" customWidth="1"/>
    <col min="1534" max="1783" width="9.140625" style="29"/>
    <col min="1784" max="1784" width="23" style="29" customWidth="1"/>
    <col min="1785" max="1789" width="15" style="29" customWidth="1"/>
    <col min="1790" max="2039" width="9.140625" style="29"/>
    <col min="2040" max="2040" width="23" style="29" customWidth="1"/>
    <col min="2041" max="2045" width="15" style="29" customWidth="1"/>
    <col min="2046" max="2295" width="9.140625" style="29"/>
    <col min="2296" max="2296" width="23" style="29" customWidth="1"/>
    <col min="2297" max="2301" width="15" style="29" customWidth="1"/>
    <col min="2302" max="2551" width="9.140625" style="29"/>
    <col min="2552" max="2552" width="23" style="29" customWidth="1"/>
    <col min="2553" max="2557" width="15" style="29" customWidth="1"/>
    <col min="2558" max="2807" width="9.140625" style="29"/>
    <col min="2808" max="2808" width="23" style="29" customWidth="1"/>
    <col min="2809" max="2813" width="15" style="29" customWidth="1"/>
    <col min="2814" max="3063" width="9.140625" style="29"/>
    <col min="3064" max="3064" width="23" style="29" customWidth="1"/>
    <col min="3065" max="3069" width="15" style="29" customWidth="1"/>
    <col min="3070" max="3319" width="9.140625" style="29"/>
    <col min="3320" max="3320" width="23" style="29" customWidth="1"/>
    <col min="3321" max="3325" width="15" style="29" customWidth="1"/>
    <col min="3326" max="3575" width="9.140625" style="29"/>
    <col min="3576" max="3576" width="23" style="29" customWidth="1"/>
    <col min="3577" max="3581" width="15" style="29" customWidth="1"/>
    <col min="3582" max="3831" width="9.140625" style="29"/>
    <col min="3832" max="3832" width="23" style="29" customWidth="1"/>
    <col min="3833" max="3837" width="15" style="29" customWidth="1"/>
    <col min="3838" max="4087" width="9.140625" style="29"/>
    <col min="4088" max="4088" width="23" style="29" customWidth="1"/>
    <col min="4089" max="4093" width="15" style="29" customWidth="1"/>
    <col min="4094" max="4343" width="9.140625" style="29"/>
    <col min="4344" max="4344" width="23" style="29" customWidth="1"/>
    <col min="4345" max="4349" width="15" style="29" customWidth="1"/>
    <col min="4350" max="4599" width="9.140625" style="29"/>
    <col min="4600" max="4600" width="23" style="29" customWidth="1"/>
    <col min="4601" max="4605" width="15" style="29" customWidth="1"/>
    <col min="4606" max="4855" width="9.140625" style="29"/>
    <col min="4856" max="4856" width="23" style="29" customWidth="1"/>
    <col min="4857" max="4861" width="15" style="29" customWidth="1"/>
    <col min="4862" max="5111" width="9.140625" style="29"/>
    <col min="5112" max="5112" width="23" style="29" customWidth="1"/>
    <col min="5113" max="5117" width="15" style="29" customWidth="1"/>
    <col min="5118" max="5367" width="9.140625" style="29"/>
    <col min="5368" max="5368" width="23" style="29" customWidth="1"/>
    <col min="5369" max="5373" width="15" style="29" customWidth="1"/>
    <col min="5374" max="5623" width="9.140625" style="29"/>
    <col min="5624" max="5624" width="23" style="29" customWidth="1"/>
    <col min="5625" max="5629" width="15" style="29" customWidth="1"/>
    <col min="5630" max="5879" width="9.140625" style="29"/>
    <col min="5880" max="5880" width="23" style="29" customWidth="1"/>
    <col min="5881" max="5885" width="15" style="29" customWidth="1"/>
    <col min="5886" max="6135" width="9.140625" style="29"/>
    <col min="6136" max="6136" width="23" style="29" customWidth="1"/>
    <col min="6137" max="6141" width="15" style="29" customWidth="1"/>
    <col min="6142" max="6391" width="9.140625" style="29"/>
    <col min="6392" max="6392" width="23" style="29" customWidth="1"/>
    <col min="6393" max="6397" width="15" style="29" customWidth="1"/>
    <col min="6398" max="6647" width="9.140625" style="29"/>
    <col min="6648" max="6648" width="23" style="29" customWidth="1"/>
    <col min="6649" max="6653" width="15" style="29" customWidth="1"/>
    <col min="6654" max="6903" width="9.140625" style="29"/>
    <col min="6904" max="6904" width="23" style="29" customWidth="1"/>
    <col min="6905" max="6909" width="15" style="29" customWidth="1"/>
    <col min="6910" max="7159" width="9.140625" style="29"/>
    <col min="7160" max="7160" width="23" style="29" customWidth="1"/>
    <col min="7161" max="7165" width="15" style="29" customWidth="1"/>
    <col min="7166" max="7415" width="9.140625" style="29"/>
    <col min="7416" max="7416" width="23" style="29" customWidth="1"/>
    <col min="7417" max="7421" width="15" style="29" customWidth="1"/>
    <col min="7422" max="7671" width="9.140625" style="29"/>
    <col min="7672" max="7672" width="23" style="29" customWidth="1"/>
    <col min="7673" max="7677" width="15" style="29" customWidth="1"/>
    <col min="7678" max="7927" width="9.140625" style="29"/>
    <col min="7928" max="7928" width="23" style="29" customWidth="1"/>
    <col min="7929" max="7933" width="15" style="29" customWidth="1"/>
    <col min="7934" max="8183" width="9.140625" style="29"/>
    <col min="8184" max="8184" width="23" style="29" customWidth="1"/>
    <col min="8185" max="8189" width="15" style="29" customWidth="1"/>
    <col min="8190" max="8439" width="9.140625" style="29"/>
    <col min="8440" max="8440" width="23" style="29" customWidth="1"/>
    <col min="8441" max="8445" width="15" style="29" customWidth="1"/>
    <col min="8446" max="8695" width="9.140625" style="29"/>
    <col min="8696" max="8696" width="23" style="29" customWidth="1"/>
    <col min="8697" max="8701" width="15" style="29" customWidth="1"/>
    <col min="8702" max="8951" width="9.140625" style="29"/>
    <col min="8952" max="8952" width="23" style="29" customWidth="1"/>
    <col min="8953" max="8957" width="15" style="29" customWidth="1"/>
    <col min="8958" max="9207" width="9.140625" style="29"/>
    <col min="9208" max="9208" width="23" style="29" customWidth="1"/>
    <col min="9209" max="9213" width="15" style="29" customWidth="1"/>
    <col min="9214" max="9463" width="9.140625" style="29"/>
    <col min="9464" max="9464" width="23" style="29" customWidth="1"/>
    <col min="9465" max="9469" width="15" style="29" customWidth="1"/>
    <col min="9470" max="9719" width="9.140625" style="29"/>
    <col min="9720" max="9720" width="23" style="29" customWidth="1"/>
    <col min="9721" max="9725" width="15" style="29" customWidth="1"/>
    <col min="9726" max="9975" width="9.140625" style="29"/>
    <col min="9976" max="9976" width="23" style="29" customWidth="1"/>
    <col min="9977" max="9981" width="15" style="29" customWidth="1"/>
    <col min="9982" max="10231" width="9.140625" style="29"/>
    <col min="10232" max="10232" width="23" style="29" customWidth="1"/>
    <col min="10233" max="10237" width="15" style="29" customWidth="1"/>
    <col min="10238" max="10487" width="9.140625" style="29"/>
    <col min="10488" max="10488" width="23" style="29" customWidth="1"/>
    <col min="10489" max="10493" width="15" style="29" customWidth="1"/>
    <col min="10494" max="10743" width="9.140625" style="29"/>
    <col min="10744" max="10744" width="23" style="29" customWidth="1"/>
    <col min="10745" max="10749" width="15" style="29" customWidth="1"/>
    <col min="10750" max="10999" width="9.140625" style="29"/>
    <col min="11000" max="11000" width="23" style="29" customWidth="1"/>
    <col min="11001" max="11005" width="15" style="29" customWidth="1"/>
    <col min="11006" max="11255" width="9.140625" style="29"/>
    <col min="11256" max="11256" width="23" style="29" customWidth="1"/>
    <col min="11257" max="11261" width="15" style="29" customWidth="1"/>
    <col min="11262" max="11511" width="9.140625" style="29"/>
    <col min="11512" max="11512" width="23" style="29" customWidth="1"/>
    <col min="11513" max="11517" width="15" style="29" customWidth="1"/>
    <col min="11518" max="11767" width="9.140625" style="29"/>
    <col min="11768" max="11768" width="23" style="29" customWidth="1"/>
    <col min="11769" max="11773" width="15" style="29" customWidth="1"/>
    <col min="11774" max="12023" width="9.140625" style="29"/>
    <col min="12024" max="12024" width="23" style="29" customWidth="1"/>
    <col min="12025" max="12029" width="15" style="29" customWidth="1"/>
    <col min="12030" max="12279" width="9.140625" style="29"/>
    <col min="12280" max="12280" width="23" style="29" customWidth="1"/>
    <col min="12281" max="12285" width="15" style="29" customWidth="1"/>
    <col min="12286" max="12535" width="9.140625" style="29"/>
    <col min="12536" max="12536" width="23" style="29" customWidth="1"/>
    <col min="12537" max="12541" width="15" style="29" customWidth="1"/>
    <col min="12542" max="12791" width="9.140625" style="29"/>
    <col min="12792" max="12792" width="23" style="29" customWidth="1"/>
    <col min="12793" max="12797" width="15" style="29" customWidth="1"/>
    <col min="12798" max="13047" width="9.140625" style="29"/>
    <col min="13048" max="13048" width="23" style="29" customWidth="1"/>
    <col min="13049" max="13053" width="15" style="29" customWidth="1"/>
    <col min="13054" max="13303" width="9.140625" style="29"/>
    <col min="13304" max="13304" width="23" style="29" customWidth="1"/>
    <col min="13305" max="13309" width="15" style="29" customWidth="1"/>
    <col min="13310" max="13559" width="9.140625" style="29"/>
    <col min="13560" max="13560" width="23" style="29" customWidth="1"/>
    <col min="13561" max="13565" width="15" style="29" customWidth="1"/>
    <col min="13566" max="13815" width="9.140625" style="29"/>
    <col min="13816" max="13816" width="23" style="29" customWidth="1"/>
    <col min="13817" max="13821" width="15" style="29" customWidth="1"/>
    <col min="13822" max="14071" width="9.140625" style="29"/>
    <col min="14072" max="14072" width="23" style="29" customWidth="1"/>
    <col min="14073" max="14077" width="15" style="29" customWidth="1"/>
    <col min="14078" max="14327" width="9.140625" style="29"/>
    <col min="14328" max="14328" width="23" style="29" customWidth="1"/>
    <col min="14329" max="14333" width="15" style="29" customWidth="1"/>
    <col min="14334" max="14583" width="9.140625" style="29"/>
    <col min="14584" max="14584" width="23" style="29" customWidth="1"/>
    <col min="14585" max="14589" width="15" style="29" customWidth="1"/>
    <col min="14590" max="14839" width="9.140625" style="29"/>
    <col min="14840" max="14840" width="23" style="29" customWidth="1"/>
    <col min="14841" max="14845" width="15" style="29" customWidth="1"/>
    <col min="14846" max="15095" width="9.140625" style="29"/>
    <col min="15096" max="15096" width="23" style="29" customWidth="1"/>
    <col min="15097" max="15101" width="15" style="29" customWidth="1"/>
    <col min="15102" max="15351" width="9.140625" style="29"/>
    <col min="15352" max="15352" width="23" style="29" customWidth="1"/>
    <col min="15353" max="15357" width="15" style="29" customWidth="1"/>
    <col min="15358" max="15607" width="9.140625" style="29"/>
    <col min="15608" max="15608" width="23" style="29" customWidth="1"/>
    <col min="15609" max="15613" width="15" style="29" customWidth="1"/>
    <col min="15614" max="15863" width="9.140625" style="29"/>
    <col min="15864" max="15864" width="23" style="29" customWidth="1"/>
    <col min="15865" max="15869" width="15" style="29" customWidth="1"/>
    <col min="15870" max="16119" width="9.140625" style="29"/>
    <col min="16120" max="16120" width="23" style="29" customWidth="1"/>
    <col min="16121" max="16125" width="15" style="29" customWidth="1"/>
    <col min="16126" max="16384" width="9.140625" style="29"/>
  </cols>
  <sheetData>
    <row r="1" spans="1:11" ht="12.75" x14ac:dyDescent="0.2">
      <c r="A1" s="49" t="s">
        <v>296</v>
      </c>
    </row>
    <row r="2" spans="1:11" x14ac:dyDescent="0.2">
      <c r="A2" s="30"/>
    </row>
    <row r="3" spans="1:11" ht="24.75" customHeight="1" x14ac:dyDescent="0.2">
      <c r="A3" s="135"/>
      <c r="B3" s="51">
        <v>2012</v>
      </c>
      <c r="C3" s="51">
        <v>2013</v>
      </c>
      <c r="D3" s="51">
        <v>2014</v>
      </c>
      <c r="E3" s="51">
        <v>2015</v>
      </c>
      <c r="F3" s="128" t="s">
        <v>518</v>
      </c>
    </row>
    <row r="4" spans="1:11" s="33" customFormat="1" ht="12" customHeight="1" x14ac:dyDescent="0.2">
      <c r="A4" s="146" t="s">
        <v>241</v>
      </c>
      <c r="B4" s="279">
        <v>88.936495523625254</v>
      </c>
      <c r="C4" s="279">
        <v>89.033573028226414</v>
      </c>
      <c r="D4" s="279">
        <v>88.929930457687306</v>
      </c>
      <c r="E4" s="279">
        <v>88.814161936574138</v>
      </c>
      <c r="F4" s="129">
        <f>((E4-D4)/D4)*100</f>
        <v>-0.13017948008882146</v>
      </c>
      <c r="H4" s="153">
        <f>B4+T17_18!B4</f>
        <v>100</v>
      </c>
      <c r="I4" s="153">
        <f>C4+T17_18!C4</f>
        <v>99.999999999999986</v>
      </c>
      <c r="J4" s="153">
        <f>D4+T17_18!D4</f>
        <v>100</v>
      </c>
      <c r="K4" s="153">
        <f>E4+T17_18!E4</f>
        <v>100.00000025052221</v>
      </c>
    </row>
    <row r="5" spans="1:11" s="38" customFormat="1" ht="12" customHeight="1" x14ac:dyDescent="0.2">
      <c r="A5" s="136" t="s">
        <v>483</v>
      </c>
      <c r="B5" s="280">
        <v>89.572513747551938</v>
      </c>
      <c r="C5" s="280">
        <v>89.502777536043681</v>
      </c>
      <c r="D5" s="280">
        <v>89.269034463038523</v>
      </c>
      <c r="E5" s="280">
        <v>89.099537130921803</v>
      </c>
      <c r="F5" s="129">
        <f t="shared" ref="F5:F33" si="0">((E5-D5)/D5)*100</f>
        <v>-0.18987248281138222</v>
      </c>
      <c r="H5" s="153">
        <f>B5+T17_18!B5</f>
        <v>99.999999636789781</v>
      </c>
      <c r="I5" s="153">
        <f>C5+T17_18!C5</f>
        <v>100</v>
      </c>
      <c r="J5" s="153">
        <f>D5+T17_18!D5</f>
        <v>99.999999999999986</v>
      </c>
      <c r="K5" s="153">
        <f>E5+T17_18!E5</f>
        <v>100.00000000000003</v>
      </c>
    </row>
    <row r="6" spans="1:11" s="38" customFormat="1" ht="12" customHeight="1" x14ac:dyDescent="0.2">
      <c r="A6" s="139" t="s">
        <v>157</v>
      </c>
      <c r="B6" s="281">
        <v>94.736602409609958</v>
      </c>
      <c r="C6" s="281">
        <v>94.83503688760571</v>
      </c>
      <c r="D6" s="281">
        <v>95.095325035246461</v>
      </c>
      <c r="E6" s="281">
        <v>95.080622523176402</v>
      </c>
      <c r="F6" s="132">
        <f t="shared" si="0"/>
        <v>-1.5460814782019647E-2</v>
      </c>
      <c r="H6" s="153">
        <f>B6+T17_18!B6</f>
        <v>100</v>
      </c>
      <c r="I6" s="153">
        <f>C6+T17_18!C6</f>
        <v>99.999999999999986</v>
      </c>
      <c r="J6" s="153">
        <f>D6+T17_18!D6</f>
        <v>100.00000862826171</v>
      </c>
      <c r="K6" s="153">
        <f>E6+T17_18!E6</f>
        <v>100.00000000000001</v>
      </c>
    </row>
    <row r="7" spans="1:11" s="38" customFormat="1" ht="12" customHeight="1" x14ac:dyDescent="0.2">
      <c r="A7" s="139" t="s">
        <v>158</v>
      </c>
      <c r="B7" s="281">
        <v>95.843284953150842</v>
      </c>
      <c r="C7" s="281">
        <v>95.947744874012287</v>
      </c>
      <c r="D7" s="281">
        <v>95.808631558630893</v>
      </c>
      <c r="E7" s="281">
        <v>96.246010255521966</v>
      </c>
      <c r="F7" s="132">
        <f t="shared" si="0"/>
        <v>0.45651283164754941</v>
      </c>
      <c r="H7" s="153">
        <f>B7+T17_18!B7</f>
        <v>100</v>
      </c>
      <c r="I7" s="153">
        <f>C7+T17_18!C7</f>
        <v>100</v>
      </c>
      <c r="J7" s="153">
        <f>D7+T17_18!D7</f>
        <v>99.999999999999986</v>
      </c>
      <c r="K7" s="153">
        <f>E7+T17_18!E7</f>
        <v>100.00012736614455</v>
      </c>
    </row>
    <row r="8" spans="1:11" s="38" customFormat="1" ht="12" customHeight="1" x14ac:dyDescent="0.2">
      <c r="A8" s="139" t="s">
        <v>159</v>
      </c>
      <c r="B8" s="281">
        <v>97.867774281791213</v>
      </c>
      <c r="C8" s="281">
        <v>97.316734990319446</v>
      </c>
      <c r="D8" s="281">
        <v>97.126697142711933</v>
      </c>
      <c r="E8" s="281">
        <v>97.276711488014158</v>
      </c>
      <c r="F8" s="132">
        <f t="shared" si="0"/>
        <v>0.15445222551097657</v>
      </c>
      <c r="H8" s="153">
        <f>B8+T17_18!B8</f>
        <v>99.999999999999986</v>
      </c>
      <c r="I8" s="153">
        <f>C8+T17_18!C8</f>
        <v>99.999999999999972</v>
      </c>
      <c r="J8" s="153">
        <f>D8+T17_18!D8</f>
        <v>99.999999999999986</v>
      </c>
      <c r="K8" s="153">
        <f>E8+T17_18!E8</f>
        <v>100.00003223475152</v>
      </c>
    </row>
    <row r="9" spans="1:11" s="38" customFormat="1" ht="12" customHeight="1" x14ac:dyDescent="0.2">
      <c r="A9" s="139" t="s">
        <v>160</v>
      </c>
      <c r="B9" s="281">
        <v>64.252662496173869</v>
      </c>
      <c r="C9" s="281">
        <v>64.091348030604081</v>
      </c>
      <c r="D9" s="281">
        <v>64.297917591875475</v>
      </c>
      <c r="E9" s="281">
        <v>63.578653296620615</v>
      </c>
      <c r="F9" s="132">
        <f t="shared" si="0"/>
        <v>-1.1186432192412776</v>
      </c>
      <c r="H9" s="153">
        <f>B9+T17_18!B9</f>
        <v>100</v>
      </c>
      <c r="I9" s="153">
        <f>C9+T17_18!C9</f>
        <v>100</v>
      </c>
      <c r="J9" s="153">
        <f>D9+T17_18!D9</f>
        <v>99.999988081046041</v>
      </c>
      <c r="K9" s="153">
        <f>E9+T17_18!E9</f>
        <v>99.999988168380042</v>
      </c>
    </row>
    <row r="10" spans="1:11" s="38" customFormat="1" ht="12" customHeight="1" x14ac:dyDescent="0.2">
      <c r="A10" s="139" t="s">
        <v>161</v>
      </c>
      <c r="B10" s="281">
        <v>88.112057420530078</v>
      </c>
      <c r="C10" s="281">
        <v>87.918446526553268</v>
      </c>
      <c r="D10" s="281">
        <v>87.799867524919648</v>
      </c>
      <c r="E10" s="281">
        <v>87.543004534903034</v>
      </c>
      <c r="F10" s="132">
        <f t="shared" si="0"/>
        <v>-0.29255509974853972</v>
      </c>
      <c r="H10" s="153">
        <f>B10+T17_18!B10</f>
        <v>100</v>
      </c>
      <c r="I10" s="153">
        <f>C10+T17_18!C10</f>
        <v>100</v>
      </c>
      <c r="J10" s="153">
        <f>D10+T17_18!D10</f>
        <v>99.999998768086215</v>
      </c>
      <c r="K10" s="153">
        <f>E10+T17_18!E10</f>
        <v>100.00000117966485</v>
      </c>
    </row>
    <row r="11" spans="1:11" s="38" customFormat="1" ht="12" customHeight="1" x14ac:dyDescent="0.2">
      <c r="A11" s="139" t="s">
        <v>162</v>
      </c>
      <c r="B11" s="281">
        <v>99.165163811241371</v>
      </c>
      <c r="C11" s="281">
        <v>99.271468802443081</v>
      </c>
      <c r="D11" s="281">
        <v>99.345608259155384</v>
      </c>
      <c r="E11" s="281">
        <v>99.485247616267756</v>
      </c>
      <c r="F11" s="132">
        <f t="shared" si="0"/>
        <v>0.14055916467701901</v>
      </c>
      <c r="H11" s="153">
        <f>B11+T17_18!B11</f>
        <v>100.00000000000001</v>
      </c>
      <c r="I11" s="153">
        <f>C11+T17_18!C11</f>
        <v>100</v>
      </c>
      <c r="J11" s="153">
        <f>D11+T17_18!D11</f>
        <v>100</v>
      </c>
      <c r="K11" s="153">
        <f>E11+T17_18!E11</f>
        <v>100</v>
      </c>
    </row>
    <row r="12" spans="1:11" s="38" customFormat="1" ht="12" customHeight="1" x14ac:dyDescent="0.2">
      <c r="A12" s="139" t="s">
        <v>163</v>
      </c>
      <c r="B12" s="281">
        <v>69.400455477809658</v>
      </c>
      <c r="C12" s="281">
        <v>69.160223305371801</v>
      </c>
      <c r="D12" s="281">
        <v>69.277843638796227</v>
      </c>
      <c r="E12" s="281">
        <v>69.79946983973835</v>
      </c>
      <c r="F12" s="132">
        <f t="shared" si="0"/>
        <v>0.75294809067932278</v>
      </c>
      <c r="H12" s="153">
        <f>B12+T17_18!B12</f>
        <v>99.999975304824886</v>
      </c>
      <c r="I12" s="153">
        <f>C12+T17_18!C12</f>
        <v>100</v>
      </c>
      <c r="J12" s="153">
        <f>D12+T17_18!D12</f>
        <v>100</v>
      </c>
      <c r="K12" s="153">
        <f>E12+T17_18!E12</f>
        <v>100</v>
      </c>
    </row>
    <row r="13" spans="1:11" s="38" customFormat="1" ht="12" customHeight="1" x14ac:dyDescent="0.2">
      <c r="A13" s="139" t="s">
        <v>164</v>
      </c>
      <c r="B13" s="281">
        <v>96.836588501199117</v>
      </c>
      <c r="C13" s="281">
        <v>95.313592505297862</v>
      </c>
      <c r="D13" s="281">
        <v>94.030715645522662</v>
      </c>
      <c r="E13" s="281">
        <v>94.590459743538474</v>
      </c>
      <c r="F13" s="132">
        <f t="shared" si="0"/>
        <v>0.59527793037961974</v>
      </c>
      <c r="H13" s="153">
        <f>B13+T17_18!B13</f>
        <v>100.0000190669184</v>
      </c>
      <c r="I13" s="153">
        <f>C13+T17_18!C13</f>
        <v>99.999999999999986</v>
      </c>
      <c r="J13" s="153">
        <f>D13+T17_18!D13</f>
        <v>100.00000000000001</v>
      </c>
      <c r="K13" s="153">
        <f>E13+T17_18!E13</f>
        <v>99.999999999999972</v>
      </c>
    </row>
    <row r="14" spans="1:11" s="38" customFormat="1" ht="12" customHeight="1" x14ac:dyDescent="0.2">
      <c r="A14" s="139" t="s">
        <v>165</v>
      </c>
      <c r="B14" s="281">
        <v>85.073858712223824</v>
      </c>
      <c r="C14" s="281">
        <v>85.554190830752191</v>
      </c>
      <c r="D14" s="281">
        <v>85.834514644456604</v>
      </c>
      <c r="E14" s="281">
        <v>86.64400565091475</v>
      </c>
      <c r="F14" s="132">
        <f>((E14-D14)/D14)*100</f>
        <v>0.94308333869098704</v>
      </c>
      <c r="H14" s="153">
        <f>B14+T17_18!B14</f>
        <v>100</v>
      </c>
      <c r="I14" s="153">
        <f>C14+T17_18!C14</f>
        <v>100.00000000000001</v>
      </c>
      <c r="J14" s="153">
        <f>D14+T17_18!D14</f>
        <v>100.00000386575771</v>
      </c>
      <c r="K14" s="153">
        <f>E14+T17_18!E14</f>
        <v>99.999996172815301</v>
      </c>
    </row>
    <row r="15" spans="1:11" s="38" customFormat="1" ht="12" customHeight="1" x14ac:dyDescent="0.2">
      <c r="A15" s="139" t="s">
        <v>166</v>
      </c>
      <c r="B15" s="281">
        <v>89.077689128803712</v>
      </c>
      <c r="C15" s="281">
        <v>89.04921281058688</v>
      </c>
      <c r="D15" s="281">
        <v>88.992629934285929</v>
      </c>
      <c r="E15" s="281">
        <v>89.133702701051888</v>
      </c>
      <c r="F15" s="132">
        <f t="shared" si="0"/>
        <v>0.15852185385478523</v>
      </c>
      <c r="H15" s="153">
        <f>B15+T17_18!B15</f>
        <v>100.00000000000001</v>
      </c>
      <c r="I15" s="153">
        <f>C15+T17_18!C15</f>
        <v>100.00000000000001</v>
      </c>
      <c r="J15" s="153">
        <f>D15+T17_18!D15</f>
        <v>100</v>
      </c>
      <c r="K15" s="153">
        <f>E15+T17_18!E15</f>
        <v>100</v>
      </c>
    </row>
    <row r="16" spans="1:11" s="38" customFormat="1" ht="12" customHeight="1" x14ac:dyDescent="0.2">
      <c r="A16" s="139" t="s">
        <v>242</v>
      </c>
      <c r="B16" s="281">
        <v>94.939494795552505</v>
      </c>
      <c r="C16" s="281">
        <v>95.086610404359959</v>
      </c>
      <c r="D16" s="281">
        <v>95.128657209971337</v>
      </c>
      <c r="E16" s="281">
        <v>95.315330775814516</v>
      </c>
      <c r="F16" s="132">
        <f t="shared" si="0"/>
        <v>0.19623273503287952</v>
      </c>
      <c r="H16" s="153">
        <f>B16+T17_18!B16</f>
        <v>99.999999999999986</v>
      </c>
      <c r="I16" s="153">
        <f>C16+T17_18!C16</f>
        <v>100</v>
      </c>
      <c r="J16" s="153">
        <f>D16+T17_18!D16</f>
        <v>100.0001097149277</v>
      </c>
      <c r="K16" s="153">
        <f>E16+T17_18!E16</f>
        <v>100.00000000000001</v>
      </c>
    </row>
    <row r="17" spans="1:11" s="38" customFormat="1" ht="12" customHeight="1" x14ac:dyDescent="0.2">
      <c r="A17" s="139" t="s">
        <v>167</v>
      </c>
      <c r="B17" s="281">
        <v>94.356529944334326</v>
      </c>
      <c r="C17" s="281">
        <v>94.325889380511711</v>
      </c>
      <c r="D17" s="281">
        <v>92.870691906843703</v>
      </c>
      <c r="E17" s="281">
        <v>92.285622470390308</v>
      </c>
      <c r="F17" s="132">
        <f t="shared" si="0"/>
        <v>-0.62998285512965024</v>
      </c>
      <c r="H17" s="153">
        <f>B17+T17_18!B17</f>
        <v>100</v>
      </c>
      <c r="I17" s="153">
        <f>C17+T17_18!C17</f>
        <v>99.999999999999986</v>
      </c>
      <c r="J17" s="153">
        <f>D17+T17_18!D17</f>
        <v>100</v>
      </c>
      <c r="K17" s="153">
        <f>E17+T17_18!E17</f>
        <v>100</v>
      </c>
    </row>
    <row r="18" spans="1:11" s="38" customFormat="1" ht="12" customHeight="1" x14ac:dyDescent="0.2">
      <c r="A18" s="139" t="s">
        <v>168</v>
      </c>
      <c r="B18" s="281">
        <v>86.133484956630085</v>
      </c>
      <c r="C18" s="281">
        <v>87.687678697064499</v>
      </c>
      <c r="D18" s="281">
        <v>87.586077994205837</v>
      </c>
      <c r="E18" s="281">
        <v>86.697215014794665</v>
      </c>
      <c r="F18" s="132">
        <f t="shared" si="0"/>
        <v>-1.0148450527376898</v>
      </c>
      <c r="H18" s="153">
        <f>B18+T17_18!B18</f>
        <v>100.00024195206929</v>
      </c>
      <c r="I18" s="153">
        <f>C18+T17_18!C18</f>
        <v>100</v>
      </c>
      <c r="J18" s="153">
        <f>D18+T17_18!D18</f>
        <v>100</v>
      </c>
      <c r="K18" s="153">
        <f>E18+T17_18!E18</f>
        <v>100.00000000000001</v>
      </c>
    </row>
    <row r="19" spans="1:11" s="38" customFormat="1" ht="12" customHeight="1" x14ac:dyDescent="0.2">
      <c r="A19" s="139" t="s">
        <v>169</v>
      </c>
      <c r="B19" s="281">
        <v>97.211636769216469</v>
      </c>
      <c r="C19" s="281">
        <v>98.154068174345113</v>
      </c>
      <c r="D19" s="281">
        <v>98.543745459397741</v>
      </c>
      <c r="E19" s="281">
        <v>98.888711961850788</v>
      </c>
      <c r="F19" s="132">
        <f t="shared" si="0"/>
        <v>0.35006433015597271</v>
      </c>
      <c r="H19" s="153">
        <f>B19+T17_18!B19</f>
        <v>100</v>
      </c>
      <c r="I19" s="153">
        <f>C19+T17_18!C19</f>
        <v>100.00030445849013</v>
      </c>
      <c r="J19" s="153">
        <f>D19+T17_18!D19</f>
        <v>99.999999999999986</v>
      </c>
      <c r="K19" s="153">
        <f>E19+T17_18!E19</f>
        <v>99.999999999999986</v>
      </c>
    </row>
    <row r="20" spans="1:11" s="38" customFormat="1" ht="12" customHeight="1" x14ac:dyDescent="0.2">
      <c r="A20" s="139" t="s">
        <v>170</v>
      </c>
      <c r="B20" s="281">
        <v>94.133122096217733</v>
      </c>
      <c r="C20" s="281">
        <v>94.819844767428052</v>
      </c>
      <c r="D20" s="281">
        <v>96.201594533029606</v>
      </c>
      <c r="E20" s="281">
        <v>97.125923887759512</v>
      </c>
      <c r="F20" s="132">
        <f t="shared" si="0"/>
        <v>0.96082539922199439</v>
      </c>
      <c r="H20" s="153">
        <f>B20+T17_18!B20</f>
        <v>100</v>
      </c>
      <c r="I20" s="153">
        <f>C20+T17_18!C20</f>
        <v>99.999802201106078</v>
      </c>
      <c r="J20" s="153">
        <f>D20+T17_18!D20</f>
        <v>100</v>
      </c>
      <c r="K20" s="153">
        <f>E20+T17_18!E20</f>
        <v>100</v>
      </c>
    </row>
    <row r="21" spans="1:11" s="38" customFormat="1" ht="12" customHeight="1" x14ac:dyDescent="0.2">
      <c r="A21" s="139" t="s">
        <v>171</v>
      </c>
      <c r="B21" s="281">
        <v>96.386788545253722</v>
      </c>
      <c r="C21" s="281">
        <v>96.404335697565131</v>
      </c>
      <c r="D21" s="281">
        <v>96.335604230744465</v>
      </c>
      <c r="E21" s="281">
        <v>96.265331580606173</v>
      </c>
      <c r="F21" s="132">
        <f t="shared" si="0"/>
        <v>-7.2945668114536927E-2</v>
      </c>
      <c r="H21" s="153">
        <f>B21+T17_18!B21</f>
        <v>100</v>
      </c>
      <c r="I21" s="153">
        <f>C21+T17_18!C21</f>
        <v>100.00009465761867</v>
      </c>
      <c r="J21" s="153">
        <f>D21+T17_18!D21</f>
        <v>100</v>
      </c>
      <c r="K21" s="153">
        <f>E21+T17_18!E21</f>
        <v>100</v>
      </c>
    </row>
    <row r="22" spans="1:11" s="33" customFormat="1" ht="12" customHeight="1" x14ac:dyDescent="0.2">
      <c r="A22" s="139" t="s">
        <v>172</v>
      </c>
      <c r="B22" s="281">
        <v>95.856272825221694</v>
      </c>
      <c r="C22" s="281">
        <v>95.79938956210502</v>
      </c>
      <c r="D22" s="281">
        <v>96.405667470140827</v>
      </c>
      <c r="E22" s="281">
        <v>95.756044213711832</v>
      </c>
      <c r="F22" s="132">
        <f t="shared" si="0"/>
        <v>-0.67384343003506464</v>
      </c>
      <c r="H22" s="153">
        <f>B22+T17_18!B22</f>
        <v>100</v>
      </c>
      <c r="I22" s="153">
        <f>C22+T17_18!C22</f>
        <v>100</v>
      </c>
      <c r="J22" s="153">
        <f>D22+T17_18!D22</f>
        <v>100</v>
      </c>
      <c r="K22" s="153">
        <f>E22+T17_18!E22</f>
        <v>100.00000000000001</v>
      </c>
    </row>
    <row r="23" spans="1:11" s="38" customFormat="1" ht="12" customHeight="1" x14ac:dyDescent="0.2">
      <c r="A23" s="136" t="s">
        <v>173</v>
      </c>
      <c r="B23" s="282">
        <v>87.489399358430745</v>
      </c>
      <c r="C23" s="282">
        <v>87.310450998915371</v>
      </c>
      <c r="D23" s="282">
        <v>87.00084461118422</v>
      </c>
      <c r="E23" s="282">
        <v>86.927143070862215</v>
      </c>
      <c r="F23" s="129">
        <f t="shared" si="0"/>
        <v>-8.4713591748890954E-2</v>
      </c>
      <c r="H23" s="153">
        <f>B23+T17_18!B23</f>
        <v>100.00000000000001</v>
      </c>
      <c r="I23" s="153">
        <f>C23+T17_18!C23</f>
        <v>100.00000000000001</v>
      </c>
      <c r="J23" s="153">
        <f>D23+T17_18!D23</f>
        <v>100.00065473735211</v>
      </c>
      <c r="K23" s="153">
        <f>E23+T17_18!E23</f>
        <v>100</v>
      </c>
    </row>
    <row r="24" spans="1:11" s="38" customFormat="1" ht="12" customHeight="1" x14ac:dyDescent="0.2">
      <c r="A24" s="139" t="s">
        <v>174</v>
      </c>
      <c r="B24" s="281">
        <v>86.926037869555657</v>
      </c>
      <c r="C24" s="281">
        <v>86.560988800386454</v>
      </c>
      <c r="D24" s="281">
        <v>87.028416229206528</v>
      </c>
      <c r="E24" s="281">
        <v>85.511688525772456</v>
      </c>
      <c r="F24" s="132">
        <f t="shared" si="0"/>
        <v>-1.7427959385581246</v>
      </c>
      <c r="H24" s="153">
        <f>B24+T17_18!B24</f>
        <v>100.00000000000001</v>
      </c>
      <c r="I24" s="153">
        <f>C24+T17_18!C24</f>
        <v>100.00000000000001</v>
      </c>
      <c r="J24" s="153">
        <f>D24+T17_18!D24</f>
        <v>100</v>
      </c>
      <c r="K24" s="153">
        <f>E24+T17_18!E24</f>
        <v>100</v>
      </c>
    </row>
    <row r="25" spans="1:11" s="38" customFormat="1" ht="12" customHeight="1" x14ac:dyDescent="0.2">
      <c r="A25" s="139" t="s">
        <v>175</v>
      </c>
      <c r="B25" s="281">
        <v>91.739809414186581</v>
      </c>
      <c r="C25" s="281">
        <v>91.599503275758991</v>
      </c>
      <c r="D25" s="281">
        <v>91.338312233081965</v>
      </c>
      <c r="E25" s="281">
        <v>90.917509614618709</v>
      </c>
      <c r="F25" s="132">
        <f t="shared" si="0"/>
        <v>-0.46070767914939059</v>
      </c>
      <c r="H25" s="153">
        <f>B25+T17_18!B25</f>
        <v>100</v>
      </c>
      <c r="I25" s="153">
        <f>C25+T17_18!C25</f>
        <v>100</v>
      </c>
      <c r="J25" s="153">
        <f>D25+T17_18!D25</f>
        <v>100</v>
      </c>
      <c r="K25" s="153">
        <f>E25+T17_18!E25</f>
        <v>99.999999999999986</v>
      </c>
    </row>
    <row r="26" spans="1:11" s="38" customFormat="1" ht="12" customHeight="1" x14ac:dyDescent="0.2">
      <c r="A26" s="139" t="s">
        <v>176</v>
      </c>
      <c r="B26" s="281">
        <v>96.085516608190986</v>
      </c>
      <c r="C26" s="281">
        <v>96.019036102113134</v>
      </c>
      <c r="D26" s="281">
        <v>96.196497235197185</v>
      </c>
      <c r="E26" s="522" t="s">
        <v>274</v>
      </c>
      <c r="F26" s="132" t="e">
        <f t="shared" si="0"/>
        <v>#VALUE!</v>
      </c>
      <c r="H26" s="153">
        <f>B26+T17_18!B26</f>
        <v>100.00000000000001</v>
      </c>
      <c r="I26" s="153">
        <f>C26+T17_18!C26</f>
        <v>100</v>
      </c>
      <c r="J26" s="153">
        <f>D26+T17_18!D26</f>
        <v>100</v>
      </c>
      <c r="K26" s="153" t="e">
        <f>E26+T17_18!E26</f>
        <v>#VALUE!</v>
      </c>
    </row>
    <row r="27" spans="1:11" s="38" customFormat="1" ht="12" customHeight="1" x14ac:dyDescent="0.2">
      <c r="A27" s="139" t="s">
        <v>177</v>
      </c>
      <c r="B27" s="281">
        <v>91.126787252286633</v>
      </c>
      <c r="C27" s="281">
        <v>91.629891025121012</v>
      </c>
      <c r="D27" s="281">
        <v>91.835513542327746</v>
      </c>
      <c r="E27" s="281">
        <v>92.007610470653702</v>
      </c>
      <c r="F27" s="132">
        <f t="shared" si="0"/>
        <v>0.18739692487986737</v>
      </c>
      <c r="H27" s="153">
        <f>B27+T17_18!B27</f>
        <v>100</v>
      </c>
      <c r="I27" s="153">
        <f>C27+T17_18!C27</f>
        <v>100</v>
      </c>
      <c r="J27" s="153">
        <f>D27+T17_18!D27</f>
        <v>100</v>
      </c>
      <c r="K27" s="153">
        <f>E27+T17_18!E27</f>
        <v>100.00000000000001</v>
      </c>
    </row>
    <row r="28" spans="1:11" s="38" customFormat="1" ht="12" customHeight="1" x14ac:dyDescent="0.2">
      <c r="A28" s="139" t="s">
        <v>178</v>
      </c>
      <c r="B28" s="281">
        <v>95.939699988368574</v>
      </c>
      <c r="C28" s="281">
        <v>95.673409629642691</v>
      </c>
      <c r="D28" s="281">
        <v>95.863896337413721</v>
      </c>
      <c r="E28" s="281">
        <v>95.658965348664481</v>
      </c>
      <c r="F28" s="132">
        <f t="shared" si="0"/>
        <v>-0.21377285566188645</v>
      </c>
      <c r="H28" s="153">
        <f>B28+T17_18!B28</f>
        <v>99.999950714346255</v>
      </c>
      <c r="I28" s="153">
        <f>C28+T17_18!C28</f>
        <v>100.00000000000001</v>
      </c>
      <c r="J28" s="153">
        <f>D28+T17_18!D28</f>
        <v>100</v>
      </c>
      <c r="K28" s="153">
        <f>E28+T17_18!E28</f>
        <v>100</v>
      </c>
    </row>
    <row r="29" spans="1:11" s="38" customFormat="1" ht="12" customHeight="1" x14ac:dyDescent="0.2">
      <c r="A29" s="139" t="s">
        <v>179</v>
      </c>
      <c r="B29" s="281">
        <v>92.333243558667746</v>
      </c>
      <c r="C29" s="281">
        <v>92.438332400480917</v>
      </c>
      <c r="D29" s="281">
        <v>92.163360533662527</v>
      </c>
      <c r="E29" s="281">
        <v>92.24182687379232</v>
      </c>
      <c r="F29" s="132">
        <f t="shared" si="0"/>
        <v>8.5138323597839793E-2</v>
      </c>
      <c r="H29" s="153">
        <f>B29+T17_18!B29</f>
        <v>100</v>
      </c>
      <c r="I29" s="153">
        <f>C29+T17_18!C29</f>
        <v>100</v>
      </c>
      <c r="J29" s="153">
        <f>D29+T17_18!D29</f>
        <v>100</v>
      </c>
      <c r="K29" s="153">
        <f>E29+T17_18!E29</f>
        <v>100</v>
      </c>
    </row>
    <row r="30" spans="1:11" s="38" customFormat="1" ht="12" customHeight="1" x14ac:dyDescent="0.2">
      <c r="A30" s="139" t="s">
        <v>180</v>
      </c>
      <c r="B30" s="281">
        <v>94.845922712401105</v>
      </c>
      <c r="C30" s="281">
        <v>94.933292121493125</v>
      </c>
      <c r="D30" s="281">
        <v>95.163343139822203</v>
      </c>
      <c r="E30" s="281">
        <v>95.615135824242415</v>
      </c>
      <c r="F30" s="132">
        <f t="shared" si="0"/>
        <v>0.47475495239422116</v>
      </c>
      <c r="H30" s="153">
        <f>B30+T17_18!B30</f>
        <v>100</v>
      </c>
      <c r="I30" s="153">
        <f>C30+T17_18!C30</f>
        <v>100.00000000000001</v>
      </c>
      <c r="J30" s="153">
        <f>D30+T17_18!D30</f>
        <v>100.00007314636149</v>
      </c>
      <c r="K30" s="153">
        <f>E30+T17_18!E30</f>
        <v>100</v>
      </c>
    </row>
    <row r="31" spans="1:11" s="38" customFormat="1" ht="12" customHeight="1" x14ac:dyDescent="0.2">
      <c r="A31" s="139" t="s">
        <v>181</v>
      </c>
      <c r="B31" s="281">
        <v>94.969367350580342</v>
      </c>
      <c r="C31" s="281">
        <v>94.658712089458021</v>
      </c>
      <c r="D31" s="281">
        <v>94.370636553360015</v>
      </c>
      <c r="E31" s="281">
        <v>93.82247465708555</v>
      </c>
      <c r="F31" s="132">
        <f t="shared" si="0"/>
        <v>-0.58086065358319106</v>
      </c>
      <c r="H31" s="153">
        <f>B31+T17_18!B31</f>
        <v>100.00000000000001</v>
      </c>
      <c r="I31" s="153">
        <f>C31+T17_18!C31</f>
        <v>100</v>
      </c>
      <c r="J31" s="153">
        <f>D31+T17_18!D31</f>
        <v>100.0000156455519</v>
      </c>
      <c r="K31" s="153">
        <f>E31+T17_18!E31</f>
        <v>100</v>
      </c>
    </row>
    <row r="32" spans="1:11" s="38" customFormat="1" ht="12" customHeight="1" x14ac:dyDescent="0.2">
      <c r="A32" s="139" t="s">
        <v>182</v>
      </c>
      <c r="B32" s="281">
        <v>97.284980127755475</v>
      </c>
      <c r="C32" s="281">
        <v>97.335468075694237</v>
      </c>
      <c r="D32" s="281">
        <v>97.329378015678174</v>
      </c>
      <c r="E32" s="281">
        <v>97.422544561429319</v>
      </c>
      <c r="F32" s="132">
        <f t="shared" si="0"/>
        <v>9.5722943730451121E-2</v>
      </c>
      <c r="H32" s="153">
        <f>B32+T17_18!B32</f>
        <v>99.999999999999986</v>
      </c>
      <c r="I32" s="153">
        <f>C32+T17_18!C32</f>
        <v>100.00000000000001</v>
      </c>
      <c r="J32" s="153">
        <f>D32+T17_18!D32</f>
        <v>100.00000798537846</v>
      </c>
      <c r="K32" s="153">
        <f>E32+T17_18!E32</f>
        <v>100.00000000000001</v>
      </c>
    </row>
    <row r="33" spans="1:11" s="38" customFormat="1" ht="12" customHeight="1" x14ac:dyDescent="0.2">
      <c r="A33" s="149" t="s">
        <v>183</v>
      </c>
      <c r="B33" s="283">
        <v>85.560893548567748</v>
      </c>
      <c r="C33" s="283">
        <v>86.373117879419084</v>
      </c>
      <c r="D33" s="283">
        <v>87.021789566948158</v>
      </c>
      <c r="E33" s="283">
        <v>88.1341722489273</v>
      </c>
      <c r="F33" s="133">
        <f t="shared" si="0"/>
        <v>1.2782806323735236</v>
      </c>
      <c r="H33" s="153">
        <f>B33+T17_18!B33</f>
        <v>99.999998324681442</v>
      </c>
      <c r="I33" s="153">
        <f>C33+T17_18!C33</f>
        <v>99.99999826370437</v>
      </c>
      <c r="J33" s="153">
        <f>D33+T17_18!D33</f>
        <v>100.00000162005418</v>
      </c>
      <c r="K33" s="153">
        <f>E33+T17_18!E33</f>
        <v>100</v>
      </c>
    </row>
    <row r="34" spans="1:11" s="38" customFormat="1" ht="8.1" customHeight="1" x14ac:dyDescent="0.2">
      <c r="A34" s="138"/>
      <c r="B34" s="341"/>
      <c r="C34" s="341"/>
      <c r="D34" s="341"/>
      <c r="E34" s="341"/>
      <c r="F34" s="143"/>
    </row>
    <row r="35" spans="1:11" x14ac:dyDescent="0.2">
      <c r="A35" s="534" t="s">
        <v>591</v>
      </c>
      <c r="B35" s="341"/>
      <c r="C35" s="341"/>
      <c r="D35" s="341"/>
      <c r="E35" s="341"/>
      <c r="F35" s="143"/>
    </row>
    <row r="36" spans="1:11" ht="15" customHeight="1" x14ac:dyDescent="0.2">
      <c r="B36" s="156"/>
      <c r="C36" s="156"/>
      <c r="D36" s="156"/>
      <c r="E36" s="156"/>
      <c r="F36" s="156"/>
    </row>
    <row r="37" spans="1:11" s="33" customFormat="1" ht="12" customHeight="1" x14ac:dyDescent="0.2">
      <c r="A37" s="49" t="s">
        <v>297</v>
      </c>
      <c r="B37" s="156"/>
      <c r="C37" s="156"/>
      <c r="D37" s="156"/>
      <c r="E37" s="156"/>
      <c r="F37" s="156"/>
    </row>
    <row r="38" spans="1:11" s="38" customFormat="1" ht="24.95" customHeight="1" x14ac:dyDescent="0.2">
      <c r="A38" s="29"/>
      <c r="B38" s="147"/>
      <c r="C38" s="147"/>
      <c r="D38" s="147"/>
      <c r="E38" s="147"/>
      <c r="F38" s="148"/>
    </row>
    <row r="39" spans="1:11" s="38" customFormat="1" ht="24.75" customHeight="1" x14ac:dyDescent="0.25">
      <c r="A39" s="135"/>
      <c r="B39" s="51">
        <v>2012</v>
      </c>
      <c r="C39" s="51">
        <v>2013</v>
      </c>
      <c r="D39" s="51">
        <v>2014</v>
      </c>
      <c r="E39" s="51">
        <v>2015</v>
      </c>
      <c r="F39" s="128" t="s">
        <v>518</v>
      </c>
    </row>
    <row r="40" spans="1:11" s="38" customFormat="1" ht="12" customHeight="1" x14ac:dyDescent="0.25">
      <c r="A40" s="146" t="s">
        <v>241</v>
      </c>
      <c r="B40" s="129">
        <v>66.736302315017255</v>
      </c>
      <c r="C40" s="129">
        <v>66.829230576415029</v>
      </c>
      <c r="D40" s="129">
        <v>66.54839063748733</v>
      </c>
      <c r="E40" s="129">
        <v>65.380299654319032</v>
      </c>
      <c r="F40" s="129">
        <f>((E40-D40)/D40)*100</f>
        <v>-1.7552505357061206</v>
      </c>
      <c r="H40" s="473"/>
      <c r="I40" s="473"/>
      <c r="J40" s="473"/>
      <c r="K40" s="473"/>
    </row>
    <row r="41" spans="1:11" s="38" customFormat="1" ht="12" customHeight="1" x14ac:dyDescent="0.25">
      <c r="A41" s="136" t="s">
        <v>483</v>
      </c>
      <c r="B41" s="137">
        <v>67.867600215743323</v>
      </c>
      <c r="C41" s="137">
        <v>67.919257608603516</v>
      </c>
      <c r="D41" s="137">
        <v>67.667547019195425</v>
      </c>
      <c r="E41" s="137">
        <v>67.535669416084005</v>
      </c>
      <c r="F41" s="129">
        <f t="shared" ref="F41:F69" si="1">((E41-D41)/D41)*100</f>
        <v>-0.19489047397271494</v>
      </c>
      <c r="H41" s="473"/>
      <c r="I41" s="473"/>
      <c r="J41" s="473"/>
      <c r="K41" s="473"/>
    </row>
    <row r="42" spans="1:11" s="38" customFormat="1" ht="12" customHeight="1" x14ac:dyDescent="0.25">
      <c r="A42" s="139" t="s">
        <v>157</v>
      </c>
      <c r="B42" s="140">
        <v>68.19720634713893</v>
      </c>
      <c r="C42" s="140">
        <v>67.941720064712413</v>
      </c>
      <c r="D42" s="140">
        <v>67.925269229062764</v>
      </c>
      <c r="E42" s="140">
        <v>67.73487471009706</v>
      </c>
      <c r="F42" s="132">
        <f t="shared" si="1"/>
        <v>-0.28029998427189268</v>
      </c>
      <c r="H42" s="473"/>
      <c r="I42" s="473"/>
      <c r="J42" s="473"/>
      <c r="K42" s="473"/>
    </row>
    <row r="43" spans="1:11" s="38" customFormat="1" ht="12" customHeight="1" x14ac:dyDescent="0.25">
      <c r="A43" s="139" t="s">
        <v>158</v>
      </c>
      <c r="B43" s="140">
        <v>68.154069475340734</v>
      </c>
      <c r="C43" s="140">
        <v>69.005071644841593</v>
      </c>
      <c r="D43" s="140">
        <v>67.450324906012739</v>
      </c>
      <c r="E43" s="140">
        <v>68.653925554214567</v>
      </c>
      <c r="F43" s="132">
        <f>((E43-D43)/D43)*100</f>
        <v>1.7844252787202439</v>
      </c>
      <c r="H43" s="473"/>
      <c r="I43" s="473"/>
      <c r="J43" s="473"/>
      <c r="K43" s="473"/>
    </row>
    <row r="44" spans="1:11" s="38" customFormat="1" ht="12" customHeight="1" x14ac:dyDescent="0.25">
      <c r="A44" s="139" t="s">
        <v>159</v>
      </c>
      <c r="B44" s="140">
        <v>68.5242996074318</v>
      </c>
      <c r="C44" s="140">
        <v>68.492261376792143</v>
      </c>
      <c r="D44" s="140">
        <v>67.35025953144239</v>
      </c>
      <c r="E44" s="140">
        <v>67.487927299694903</v>
      </c>
      <c r="F44" s="132">
        <f t="shared" si="1"/>
        <v>0.20440569822636345</v>
      </c>
      <c r="H44" s="473"/>
      <c r="I44" s="473"/>
      <c r="J44" s="473"/>
      <c r="K44" s="473"/>
    </row>
    <row r="45" spans="1:11" s="38" customFormat="1" ht="12" customHeight="1" x14ac:dyDescent="0.25">
      <c r="A45" s="139" t="s">
        <v>160</v>
      </c>
      <c r="B45" s="140">
        <v>40.521961934826095</v>
      </c>
      <c r="C45" s="140">
        <v>42.02107229138921</v>
      </c>
      <c r="D45" s="140">
        <v>43.23785997611683</v>
      </c>
      <c r="E45" s="140">
        <v>41.9114705128124</v>
      </c>
      <c r="F45" s="132">
        <f t="shared" si="1"/>
        <v>-3.0676575206013528</v>
      </c>
      <c r="H45" s="473"/>
      <c r="I45" s="473"/>
      <c r="J45" s="473"/>
      <c r="K45" s="473"/>
    </row>
    <row r="46" spans="1:11" s="38" customFormat="1" ht="12" customHeight="1" x14ac:dyDescent="0.25">
      <c r="A46" s="139" t="s">
        <v>161</v>
      </c>
      <c r="B46" s="140">
        <v>66.199196375426155</v>
      </c>
      <c r="C46" s="140">
        <v>65.529617262115806</v>
      </c>
      <c r="D46" s="140">
        <v>64.973642757990291</v>
      </c>
      <c r="E46" s="140">
        <v>64.773575724176709</v>
      </c>
      <c r="F46" s="132">
        <f t="shared" si="1"/>
        <v>-0.30792029709459101</v>
      </c>
      <c r="H46" s="473"/>
      <c r="I46" s="473"/>
      <c r="J46" s="473"/>
      <c r="K46" s="473"/>
    </row>
    <row r="47" spans="1:11" s="38" customFormat="1" ht="12" customHeight="1" x14ac:dyDescent="0.25">
      <c r="A47" s="139" t="s">
        <v>162</v>
      </c>
      <c r="B47" s="140">
        <v>69.906568966954353</v>
      </c>
      <c r="C47" s="140">
        <v>70.417798802143224</v>
      </c>
      <c r="D47" s="140">
        <v>69.400690069006899</v>
      </c>
      <c r="E47" s="140">
        <v>70.545807954083557</v>
      </c>
      <c r="F47" s="132">
        <f t="shared" si="1"/>
        <v>1.6500093643709275</v>
      </c>
      <c r="H47" s="473"/>
      <c r="I47" s="473"/>
      <c r="J47" s="473"/>
      <c r="K47" s="473"/>
    </row>
    <row r="48" spans="1:11" s="38" customFormat="1" ht="12" customHeight="1" x14ac:dyDescent="0.25">
      <c r="A48" s="139" t="s">
        <v>163</v>
      </c>
      <c r="B48" s="140">
        <v>61.481010460152788</v>
      </c>
      <c r="C48" s="140">
        <v>61.206471224853566</v>
      </c>
      <c r="D48" s="140">
        <v>60.562379045742873</v>
      </c>
      <c r="E48" s="140">
        <v>60.819243886510421</v>
      </c>
      <c r="F48" s="132">
        <f t="shared" si="1"/>
        <v>0.42413267909032726</v>
      </c>
      <c r="H48" s="473"/>
      <c r="I48" s="473"/>
      <c r="J48" s="473"/>
      <c r="K48" s="473"/>
    </row>
    <row r="49" spans="1:11" s="38" customFormat="1" ht="12" customHeight="1" x14ac:dyDescent="0.25">
      <c r="A49" s="139" t="s">
        <v>164</v>
      </c>
      <c r="B49" s="140">
        <v>78.194525254613552</v>
      </c>
      <c r="C49" s="140">
        <v>79.031373400713207</v>
      </c>
      <c r="D49" s="140">
        <v>81.23408408482014</v>
      </c>
      <c r="E49" s="140">
        <v>79.974769020997968</v>
      </c>
      <c r="F49" s="132">
        <f t="shared" si="1"/>
        <v>-1.5502299041216054</v>
      </c>
      <c r="H49" s="473"/>
      <c r="I49" s="473"/>
      <c r="J49" s="473"/>
      <c r="K49" s="473"/>
    </row>
    <row r="50" spans="1:11" s="38" customFormat="1" ht="12" customHeight="1" x14ac:dyDescent="0.25">
      <c r="A50" s="139" t="s">
        <v>165</v>
      </c>
      <c r="B50" s="140">
        <v>68.910000789845313</v>
      </c>
      <c r="C50" s="140">
        <v>70.132957580256345</v>
      </c>
      <c r="D50" s="140">
        <v>70.018101855623712</v>
      </c>
      <c r="E50" s="140">
        <v>69.072741726403663</v>
      </c>
      <c r="F50" s="132">
        <f t="shared" si="1"/>
        <v>-1.3501653203472546</v>
      </c>
      <c r="H50" s="473"/>
      <c r="I50" s="473"/>
      <c r="J50" s="473"/>
      <c r="K50" s="473"/>
    </row>
    <row r="51" spans="1:11" s="38" customFormat="1" ht="12" customHeight="1" x14ac:dyDescent="0.25">
      <c r="A51" s="139" t="s">
        <v>166</v>
      </c>
      <c r="B51" s="140">
        <v>63.424115399486105</v>
      </c>
      <c r="C51" s="140">
        <v>63.510105605998078</v>
      </c>
      <c r="D51" s="140">
        <v>63.355175464450355</v>
      </c>
      <c r="E51" s="140">
        <v>63.217307520650337</v>
      </c>
      <c r="F51" s="132">
        <f t="shared" si="1"/>
        <v>-0.21761117823338311</v>
      </c>
      <c r="H51" s="473"/>
      <c r="I51" s="473"/>
      <c r="J51" s="473"/>
      <c r="K51" s="473"/>
    </row>
    <row r="52" spans="1:11" s="38" customFormat="1" ht="12" customHeight="1" x14ac:dyDescent="0.25">
      <c r="A52" s="139" t="s">
        <v>242</v>
      </c>
      <c r="B52" s="140">
        <v>66.132272878782274</v>
      </c>
      <c r="C52" s="140">
        <v>64.916150272195594</v>
      </c>
      <c r="D52" s="140">
        <v>65.878210443882892</v>
      </c>
      <c r="E52" s="140">
        <v>66.418096684758638</v>
      </c>
      <c r="F52" s="132">
        <f t="shared" si="1"/>
        <v>0.81952171626707604</v>
      </c>
      <c r="H52" s="473"/>
      <c r="I52" s="473"/>
      <c r="J52" s="473"/>
      <c r="K52" s="473"/>
    </row>
    <row r="53" spans="1:11" s="38" customFormat="1" ht="12" customHeight="1" x14ac:dyDescent="0.25">
      <c r="A53" s="139" t="s">
        <v>167</v>
      </c>
      <c r="B53" s="140">
        <v>75.46330667353655</v>
      </c>
      <c r="C53" s="140">
        <v>75.918435120313262</v>
      </c>
      <c r="D53" s="140">
        <v>75.657121253336896</v>
      </c>
      <c r="E53" s="140">
        <v>75.952815545470685</v>
      </c>
      <c r="F53" s="132">
        <f t="shared" si="1"/>
        <v>0.39083471223238841</v>
      </c>
      <c r="H53" s="473"/>
      <c r="I53" s="473"/>
      <c r="J53" s="473"/>
      <c r="K53" s="473"/>
    </row>
    <row r="54" spans="1:11" s="38" customFormat="1" ht="12" customHeight="1" x14ac:dyDescent="0.25">
      <c r="A54" s="139" t="s">
        <v>168</v>
      </c>
      <c r="B54" s="140">
        <v>81.619353135165198</v>
      </c>
      <c r="C54" s="140">
        <v>81.713555714887278</v>
      </c>
      <c r="D54" s="140">
        <v>83.066126460644526</v>
      </c>
      <c r="E54" s="140">
        <v>82.037113150964373</v>
      </c>
      <c r="F54" s="132">
        <f t="shared" si="1"/>
        <v>-1.2387881240227128</v>
      </c>
      <c r="H54" s="473"/>
      <c r="I54" s="473"/>
      <c r="J54" s="473"/>
      <c r="K54" s="473"/>
    </row>
    <row r="55" spans="1:11" s="33" customFormat="1" ht="12" customHeight="1" x14ac:dyDescent="0.25">
      <c r="A55" s="139" t="s">
        <v>169</v>
      </c>
      <c r="B55" s="140">
        <v>73.676193741737023</v>
      </c>
      <c r="C55" s="140">
        <v>73.201008719280125</v>
      </c>
      <c r="D55" s="140">
        <v>72.402233964444335</v>
      </c>
      <c r="E55" s="140">
        <v>72.314646100823481</v>
      </c>
      <c r="F55" s="132">
        <f t="shared" si="1"/>
        <v>-0.12097397942702585</v>
      </c>
      <c r="H55" s="473"/>
      <c r="I55" s="473"/>
      <c r="J55" s="473"/>
      <c r="K55" s="473"/>
    </row>
    <row r="56" spans="1:11" s="38" customFormat="1" ht="12" customHeight="1" x14ac:dyDescent="0.25">
      <c r="A56" s="139" t="s">
        <v>170</v>
      </c>
      <c r="B56" s="140">
        <v>68.578900798815283</v>
      </c>
      <c r="C56" s="140">
        <v>68.170847457627119</v>
      </c>
      <c r="D56" s="140">
        <v>68.354150634385064</v>
      </c>
      <c r="E56" s="140">
        <v>67.350673942863963</v>
      </c>
      <c r="F56" s="132">
        <f t="shared" si="1"/>
        <v>-1.4680552420123398</v>
      </c>
      <c r="H56" s="473"/>
      <c r="I56" s="473"/>
      <c r="J56" s="473"/>
      <c r="K56" s="473"/>
    </row>
    <row r="57" spans="1:11" s="38" customFormat="1" ht="12" customHeight="1" x14ac:dyDescent="0.25">
      <c r="A57" s="139" t="s">
        <v>171</v>
      </c>
      <c r="B57" s="140">
        <v>70.257722240537248</v>
      </c>
      <c r="C57" s="140">
        <v>69.537524068366423</v>
      </c>
      <c r="D57" s="140">
        <v>69.712955735848098</v>
      </c>
      <c r="E57" s="140">
        <v>70.474721388691208</v>
      </c>
      <c r="F57" s="132">
        <f t="shared" si="1"/>
        <v>1.0927174795593861</v>
      </c>
      <c r="H57" s="473"/>
      <c r="I57" s="473"/>
      <c r="J57" s="473"/>
      <c r="K57" s="473"/>
    </row>
    <row r="58" spans="1:11" s="38" customFormat="1" ht="12" customHeight="1" x14ac:dyDescent="0.25">
      <c r="A58" s="139" t="s">
        <v>172</v>
      </c>
      <c r="B58" s="140">
        <v>71.148545099912425</v>
      </c>
      <c r="C58" s="140">
        <v>70.878302652106086</v>
      </c>
      <c r="D58" s="140">
        <v>68.863012763085479</v>
      </c>
      <c r="E58" s="140">
        <v>65.994980166492411</v>
      </c>
      <c r="F58" s="132">
        <f t="shared" si="1"/>
        <v>-4.1648375252767007</v>
      </c>
      <c r="H58" s="473"/>
      <c r="I58" s="473"/>
      <c r="J58" s="473"/>
      <c r="K58" s="473"/>
    </row>
    <row r="59" spans="1:11" s="38" customFormat="1" ht="12" customHeight="1" x14ac:dyDescent="0.25">
      <c r="A59" s="136" t="s">
        <v>173</v>
      </c>
      <c r="B59" s="129">
        <v>65.960890087660147</v>
      </c>
      <c r="C59" s="129">
        <v>64.638417581008397</v>
      </c>
      <c r="D59" s="129">
        <v>63.541266866848787</v>
      </c>
      <c r="E59" s="129">
        <v>61.656340532943233</v>
      </c>
      <c r="F59" s="129">
        <f t="shared" si="1"/>
        <v>-2.966460108287472</v>
      </c>
      <c r="H59" s="473"/>
      <c r="I59" s="473"/>
      <c r="J59" s="473"/>
      <c r="K59" s="473"/>
    </row>
    <row r="60" spans="1:11" s="38" customFormat="1" ht="12" customHeight="1" x14ac:dyDescent="0.25">
      <c r="A60" s="139" t="s">
        <v>174</v>
      </c>
      <c r="B60" s="140">
        <v>65.565286132486804</v>
      </c>
      <c r="C60" s="140">
        <v>66.12235984908223</v>
      </c>
      <c r="D60" s="140">
        <v>66.419877324132642</v>
      </c>
      <c r="E60" s="140">
        <v>67.422302812701432</v>
      </c>
      <c r="F60" s="132">
        <f t="shared" si="1"/>
        <v>1.5092251430650772</v>
      </c>
      <c r="H60" s="473"/>
      <c r="I60" s="473"/>
      <c r="J60" s="473"/>
      <c r="K60" s="473"/>
    </row>
    <row r="61" spans="1:11" s="38" customFormat="1" ht="12" customHeight="1" x14ac:dyDescent="0.25">
      <c r="A61" s="139" t="s">
        <v>175</v>
      </c>
      <c r="B61" s="140">
        <v>71.669014968934007</v>
      </c>
      <c r="C61" s="140">
        <v>71.918310116843216</v>
      </c>
      <c r="D61" s="140">
        <v>71.619885870727131</v>
      </c>
      <c r="E61" s="140">
        <v>71.382925678536708</v>
      </c>
      <c r="F61" s="132">
        <f t="shared" si="1"/>
        <v>-0.33085809801223803</v>
      </c>
      <c r="H61" s="473"/>
      <c r="I61" s="473"/>
      <c r="J61" s="473"/>
      <c r="K61" s="473"/>
    </row>
    <row r="62" spans="1:11" s="38" customFormat="1" ht="12" customHeight="1" x14ac:dyDescent="0.25">
      <c r="A62" s="139" t="s">
        <v>176</v>
      </c>
      <c r="B62" s="140">
        <v>76.444893390482932</v>
      </c>
      <c r="C62" s="140">
        <v>76.649048225400193</v>
      </c>
      <c r="D62" s="140">
        <v>77.379858547744945</v>
      </c>
      <c r="E62" s="491" t="s">
        <v>274</v>
      </c>
      <c r="F62" s="132" t="e">
        <f t="shared" si="1"/>
        <v>#VALUE!</v>
      </c>
      <c r="H62" s="473"/>
      <c r="I62" s="473"/>
      <c r="J62" s="473"/>
      <c r="K62" s="473"/>
    </row>
    <row r="63" spans="1:11" s="38" customFormat="1" ht="12" customHeight="1" x14ac:dyDescent="0.25">
      <c r="A63" s="139" t="s">
        <v>177</v>
      </c>
      <c r="B63" s="140">
        <v>73.807093709663803</v>
      </c>
      <c r="C63" s="140">
        <v>75.169061239787354</v>
      </c>
      <c r="D63" s="140">
        <v>75.23123126978571</v>
      </c>
      <c r="E63" s="140">
        <v>74.979587703407489</v>
      </c>
      <c r="F63" s="132">
        <f t="shared" si="1"/>
        <v>-0.33449348379771265</v>
      </c>
      <c r="H63" s="473"/>
      <c r="I63" s="473"/>
      <c r="J63" s="473"/>
      <c r="K63" s="473"/>
    </row>
    <row r="64" spans="1:11" s="38" customFormat="1" ht="12" customHeight="1" x14ac:dyDescent="0.25">
      <c r="A64" s="139" t="s">
        <v>178</v>
      </c>
      <c r="B64" s="140">
        <v>69.980247661955048</v>
      </c>
      <c r="C64" s="140">
        <v>69.996649706115008</v>
      </c>
      <c r="D64" s="140">
        <v>69.732799396558548</v>
      </c>
      <c r="E64" s="140">
        <v>70.542412569927365</v>
      </c>
      <c r="F64" s="132">
        <f t="shared" si="1"/>
        <v>1.1610220446832842</v>
      </c>
      <c r="H64" s="473"/>
      <c r="I64" s="473"/>
      <c r="J64" s="473"/>
      <c r="K64" s="473"/>
    </row>
    <row r="65" spans="1:11" ht="12" customHeight="1" x14ac:dyDescent="0.2">
      <c r="A65" s="139" t="s">
        <v>179</v>
      </c>
      <c r="B65" s="140">
        <v>67.182882777548727</v>
      </c>
      <c r="C65" s="140">
        <v>68.699237417511767</v>
      </c>
      <c r="D65" s="140">
        <v>68.418737196793657</v>
      </c>
      <c r="E65" s="140">
        <v>67.024406449114977</v>
      </c>
      <c r="F65" s="132">
        <f t="shared" si="1"/>
        <v>-2.0379369816022024</v>
      </c>
      <c r="H65" s="473"/>
      <c r="I65" s="473"/>
      <c r="J65" s="473"/>
      <c r="K65" s="473"/>
    </row>
    <row r="66" spans="1:11" ht="12" customHeight="1" x14ac:dyDescent="0.2">
      <c r="A66" s="139" t="s">
        <v>180</v>
      </c>
      <c r="B66" s="140">
        <v>66.301066329715979</v>
      </c>
      <c r="C66" s="140">
        <v>65.776441033956615</v>
      </c>
      <c r="D66" s="140">
        <v>65.384754331094797</v>
      </c>
      <c r="E66" s="140">
        <v>65.414070481703959</v>
      </c>
      <c r="F66" s="132">
        <f t="shared" si="1"/>
        <v>4.483637035739442E-2</v>
      </c>
      <c r="H66" s="473"/>
      <c r="I66" s="473"/>
      <c r="J66" s="473"/>
      <c r="K66" s="473"/>
    </row>
    <row r="67" spans="1:11" ht="12" customHeight="1" x14ac:dyDescent="0.2">
      <c r="A67" s="139" t="s">
        <v>181</v>
      </c>
      <c r="B67" s="140">
        <v>60.977272384351913</v>
      </c>
      <c r="C67" s="140">
        <v>61.431596553207932</v>
      </c>
      <c r="D67" s="140">
        <v>61.87796419203795</v>
      </c>
      <c r="E67" s="140">
        <v>61.422482334756857</v>
      </c>
      <c r="F67" s="132">
        <f t="shared" si="1"/>
        <v>-0.73609703103273949</v>
      </c>
      <c r="H67" s="473"/>
      <c r="I67" s="473"/>
      <c r="J67" s="473"/>
      <c r="K67" s="473"/>
    </row>
    <row r="68" spans="1:11" ht="12" customHeight="1" x14ac:dyDescent="0.2">
      <c r="A68" s="139" t="s">
        <v>182</v>
      </c>
      <c r="B68" s="140">
        <v>54.653612823874518</v>
      </c>
      <c r="C68" s="140">
        <v>54.866311572197027</v>
      </c>
      <c r="D68" s="140">
        <v>53.880186067973042</v>
      </c>
      <c r="E68" s="140">
        <v>53.304726917610743</v>
      </c>
      <c r="F68" s="132">
        <f t="shared" si="1"/>
        <v>-1.0680348238521731</v>
      </c>
      <c r="H68" s="473"/>
      <c r="I68" s="473"/>
      <c r="J68" s="473"/>
      <c r="K68" s="473"/>
    </row>
    <row r="69" spans="1:11" x14ac:dyDescent="0.2">
      <c r="A69" s="149" t="s">
        <v>183</v>
      </c>
      <c r="B69" s="157">
        <v>64.939794700824635</v>
      </c>
      <c r="C69" s="157">
        <v>65.096818858195562</v>
      </c>
      <c r="D69" s="157">
        <v>64.672099265764913</v>
      </c>
      <c r="E69" s="157">
        <v>60.600246411880264</v>
      </c>
      <c r="F69" s="133">
        <f t="shared" si="1"/>
        <v>-6.2961507359637281</v>
      </c>
      <c r="H69" s="473"/>
      <c r="I69" s="473"/>
      <c r="J69" s="473"/>
      <c r="K69" s="473"/>
    </row>
    <row r="70" spans="1:11" ht="8.1" customHeight="1" x14ac:dyDescent="0.2">
      <c r="A70" s="138"/>
      <c r="B70" s="462"/>
      <c r="C70" s="462"/>
      <c r="D70" s="462"/>
      <c r="E70" s="462"/>
      <c r="F70" s="143"/>
    </row>
    <row r="71" spans="1:11" x14ac:dyDescent="0.2">
      <c r="A71" s="534" t="s">
        <v>591</v>
      </c>
      <c r="B71" s="147"/>
      <c r="C71" s="147"/>
      <c r="D71" s="147"/>
      <c r="E71" s="147"/>
      <c r="F71" s="148"/>
    </row>
    <row r="72" spans="1:11" x14ac:dyDescent="0.2">
      <c r="B72" s="147"/>
      <c r="C72" s="147"/>
      <c r="D72" s="147"/>
      <c r="E72" s="147"/>
      <c r="F72" s="148"/>
    </row>
    <row r="73" spans="1:11" x14ac:dyDescent="0.2">
      <c r="B73" s="147"/>
      <c r="C73" s="147"/>
      <c r="D73" s="147"/>
      <c r="E73" s="147"/>
      <c r="F73" s="148"/>
    </row>
    <row r="74" spans="1:11" x14ac:dyDescent="0.2">
      <c r="B74" s="147"/>
      <c r="C74" s="147"/>
      <c r="D74" s="147"/>
      <c r="E74" s="147"/>
      <c r="F74" s="148"/>
    </row>
    <row r="75" spans="1:11" x14ac:dyDescent="0.2">
      <c r="B75" s="147"/>
      <c r="C75" s="147"/>
      <c r="D75" s="147"/>
      <c r="E75" s="147"/>
      <c r="F75" s="148"/>
    </row>
    <row r="76" spans="1:11" x14ac:dyDescent="0.2">
      <c r="B76" s="147"/>
      <c r="C76" s="147"/>
      <c r="D76" s="147"/>
      <c r="E76" s="147"/>
      <c r="F76" s="148"/>
    </row>
    <row r="77" spans="1:11" x14ac:dyDescent="0.2">
      <c r="B77" s="147"/>
      <c r="C77" s="147"/>
      <c r="D77" s="147"/>
      <c r="E77" s="147"/>
      <c r="F77" s="148"/>
    </row>
    <row r="78" spans="1:11" x14ac:dyDescent="0.2">
      <c r="B78" s="147"/>
      <c r="C78" s="147"/>
      <c r="D78" s="147"/>
      <c r="E78" s="147"/>
      <c r="F78" s="148"/>
    </row>
    <row r="79" spans="1:11" x14ac:dyDescent="0.2">
      <c r="B79" s="147"/>
      <c r="C79" s="147"/>
      <c r="D79" s="147"/>
      <c r="E79" s="147"/>
      <c r="F79" s="148"/>
    </row>
    <row r="80" spans="1:11" x14ac:dyDescent="0.2">
      <c r="B80" s="147"/>
      <c r="C80" s="147"/>
      <c r="D80" s="147"/>
      <c r="E80" s="147"/>
      <c r="F80" s="148"/>
    </row>
    <row r="81" spans="2:6" x14ac:dyDescent="0.2">
      <c r="B81" s="147"/>
      <c r="C81" s="147"/>
      <c r="D81" s="147"/>
      <c r="E81" s="147"/>
      <c r="F81" s="148"/>
    </row>
    <row r="82" spans="2:6" x14ac:dyDescent="0.2">
      <c r="B82" s="147"/>
      <c r="C82" s="147"/>
      <c r="D82" s="147"/>
      <c r="E82" s="147"/>
      <c r="F82" s="148"/>
    </row>
    <row r="83" spans="2:6" x14ac:dyDescent="0.2">
      <c r="B83" s="147"/>
      <c r="C83" s="147"/>
      <c r="D83" s="147"/>
      <c r="E83" s="147"/>
      <c r="F83" s="148"/>
    </row>
    <row r="84" spans="2:6" x14ac:dyDescent="0.2">
      <c r="B84" s="147"/>
      <c r="C84" s="147"/>
      <c r="D84" s="147"/>
      <c r="E84" s="147"/>
      <c r="F84" s="148"/>
    </row>
    <row r="85" spans="2:6" x14ac:dyDescent="0.2">
      <c r="B85" s="147"/>
      <c r="C85" s="147"/>
      <c r="D85" s="147"/>
      <c r="E85" s="147"/>
      <c r="F85" s="148"/>
    </row>
    <row r="86" spans="2:6" x14ac:dyDescent="0.2">
      <c r="B86" s="147"/>
      <c r="C86" s="147"/>
      <c r="D86" s="147"/>
      <c r="E86" s="147"/>
      <c r="F86" s="148"/>
    </row>
    <row r="87" spans="2:6" x14ac:dyDescent="0.2">
      <c r="B87" s="147"/>
      <c r="C87" s="147"/>
      <c r="D87" s="147"/>
      <c r="E87" s="147"/>
      <c r="F87" s="148"/>
    </row>
    <row r="88" spans="2:6" x14ac:dyDescent="0.2">
      <c r="B88" s="147"/>
      <c r="C88" s="147"/>
      <c r="D88" s="147"/>
      <c r="E88" s="147"/>
      <c r="F88" s="148"/>
    </row>
    <row r="89" spans="2:6" x14ac:dyDescent="0.2">
      <c r="B89" s="147"/>
      <c r="C89" s="147"/>
      <c r="D89" s="147"/>
      <c r="E89" s="147"/>
      <c r="F89" s="148"/>
    </row>
    <row r="90" spans="2:6" x14ac:dyDescent="0.2">
      <c r="B90" s="147"/>
      <c r="C90" s="147"/>
      <c r="D90" s="147"/>
      <c r="E90" s="147"/>
      <c r="F90" s="148"/>
    </row>
    <row r="91" spans="2:6" x14ac:dyDescent="0.2">
      <c r="B91" s="147"/>
      <c r="C91" s="147"/>
      <c r="D91" s="147"/>
      <c r="E91" s="147"/>
      <c r="F91" s="148"/>
    </row>
    <row r="92" spans="2:6" x14ac:dyDescent="0.2">
      <c r="B92" s="147"/>
      <c r="C92" s="147"/>
      <c r="D92" s="147"/>
      <c r="E92" s="147"/>
      <c r="F92" s="148"/>
    </row>
    <row r="93" spans="2:6" x14ac:dyDescent="0.2">
      <c r="B93" s="147"/>
      <c r="C93" s="147"/>
      <c r="D93" s="147"/>
      <c r="E93" s="147"/>
      <c r="F93" s="148"/>
    </row>
    <row r="94" spans="2:6" x14ac:dyDescent="0.2">
      <c r="B94" s="147"/>
      <c r="C94" s="147"/>
      <c r="D94" s="147"/>
      <c r="E94" s="147"/>
      <c r="F94" s="148"/>
    </row>
    <row r="95" spans="2:6" x14ac:dyDescent="0.2">
      <c r="B95" s="147"/>
      <c r="C95" s="147"/>
      <c r="D95" s="147"/>
      <c r="E95" s="147"/>
      <c r="F95" s="148"/>
    </row>
  </sheetData>
  <sortState xmlns:xlrd2="http://schemas.microsoft.com/office/spreadsheetml/2017/richdata2" ref="I40:J69">
    <sortCondition ref="J40:J69"/>
  </sortState>
  <printOptions horizontalCentered="1"/>
  <pageMargins left="0.70866141732283472" right="0.70866141732283472" top="0.70866141732283472" bottom="1.0236220472440944" header="0.51181102362204722" footer="0.51181102362204722"/>
  <pageSetup paperSize="9" scale="85"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sheetPr codeName="Sheet78">
    <tabColor rgb="FFFF0000"/>
  </sheetPr>
  <dimension ref="A1:K40"/>
  <sheetViews>
    <sheetView workbookViewId="0"/>
  </sheetViews>
  <sheetFormatPr defaultRowHeight="11.25" x14ac:dyDescent="0.2"/>
  <cols>
    <col min="1" max="1" width="20.7109375" style="29" customWidth="1"/>
    <col min="2" max="6" width="12.7109375" style="154" customWidth="1"/>
    <col min="7" max="256" width="9.140625" style="29"/>
    <col min="257" max="257" width="20.7109375" style="29" customWidth="1"/>
    <col min="258" max="262" width="12.7109375" style="29" customWidth="1"/>
    <col min="263" max="512" width="9.140625" style="29"/>
    <col min="513" max="513" width="20.7109375" style="29" customWidth="1"/>
    <col min="514" max="518" width="12.7109375" style="29" customWidth="1"/>
    <col min="519" max="768" width="9.140625" style="29"/>
    <col min="769" max="769" width="20.7109375" style="29" customWidth="1"/>
    <col min="770" max="774" width="12.7109375" style="29" customWidth="1"/>
    <col min="775" max="1024" width="9.140625" style="29"/>
    <col min="1025" max="1025" width="20.7109375" style="29" customWidth="1"/>
    <col min="1026" max="1030" width="12.7109375" style="29" customWidth="1"/>
    <col min="1031" max="1280" width="9.140625" style="29"/>
    <col min="1281" max="1281" width="20.7109375" style="29" customWidth="1"/>
    <col min="1282" max="1286" width="12.7109375" style="29" customWidth="1"/>
    <col min="1287" max="1536" width="9.140625" style="29"/>
    <col min="1537" max="1537" width="20.7109375" style="29" customWidth="1"/>
    <col min="1538" max="1542" width="12.7109375" style="29" customWidth="1"/>
    <col min="1543" max="1792" width="9.140625" style="29"/>
    <col min="1793" max="1793" width="20.7109375" style="29" customWidth="1"/>
    <col min="1794" max="1798" width="12.7109375" style="29" customWidth="1"/>
    <col min="1799" max="2048" width="9.140625" style="29"/>
    <col min="2049" max="2049" width="20.7109375" style="29" customWidth="1"/>
    <col min="2050" max="2054" width="12.7109375" style="29" customWidth="1"/>
    <col min="2055" max="2304" width="9.140625" style="29"/>
    <col min="2305" max="2305" width="20.7109375" style="29" customWidth="1"/>
    <col min="2306" max="2310" width="12.7109375" style="29" customWidth="1"/>
    <col min="2311" max="2560" width="9.140625" style="29"/>
    <col min="2561" max="2561" width="20.7109375" style="29" customWidth="1"/>
    <col min="2562" max="2566" width="12.7109375" style="29" customWidth="1"/>
    <col min="2567" max="2816" width="9.140625" style="29"/>
    <col min="2817" max="2817" width="20.7109375" style="29" customWidth="1"/>
    <col min="2818" max="2822" width="12.7109375" style="29" customWidth="1"/>
    <col min="2823" max="3072" width="9.140625" style="29"/>
    <col min="3073" max="3073" width="20.7109375" style="29" customWidth="1"/>
    <col min="3074" max="3078" width="12.7109375" style="29" customWidth="1"/>
    <col min="3079" max="3328" width="9.140625" style="29"/>
    <col min="3329" max="3329" width="20.7109375" style="29" customWidth="1"/>
    <col min="3330" max="3334" width="12.7109375" style="29" customWidth="1"/>
    <col min="3335" max="3584" width="9.140625" style="29"/>
    <col min="3585" max="3585" width="20.7109375" style="29" customWidth="1"/>
    <col min="3586" max="3590" width="12.7109375" style="29" customWidth="1"/>
    <col min="3591" max="3840" width="9.140625" style="29"/>
    <col min="3841" max="3841" width="20.7109375" style="29" customWidth="1"/>
    <col min="3842" max="3846" width="12.7109375" style="29" customWidth="1"/>
    <col min="3847" max="4096" width="9.140625" style="29"/>
    <col min="4097" max="4097" width="20.7109375" style="29" customWidth="1"/>
    <col min="4098" max="4102" width="12.7109375" style="29" customWidth="1"/>
    <col min="4103" max="4352" width="9.140625" style="29"/>
    <col min="4353" max="4353" width="20.7109375" style="29" customWidth="1"/>
    <col min="4354" max="4358" width="12.7109375" style="29" customWidth="1"/>
    <col min="4359" max="4608" width="9.140625" style="29"/>
    <col min="4609" max="4609" width="20.7109375" style="29" customWidth="1"/>
    <col min="4610" max="4614" width="12.7109375" style="29" customWidth="1"/>
    <col min="4615" max="4864" width="9.140625" style="29"/>
    <col min="4865" max="4865" width="20.7109375" style="29" customWidth="1"/>
    <col min="4866" max="4870" width="12.7109375" style="29" customWidth="1"/>
    <col min="4871" max="5120" width="9.140625" style="29"/>
    <col min="5121" max="5121" width="20.7109375" style="29" customWidth="1"/>
    <col min="5122" max="5126" width="12.7109375" style="29" customWidth="1"/>
    <col min="5127" max="5376" width="9.140625" style="29"/>
    <col min="5377" max="5377" width="20.7109375" style="29" customWidth="1"/>
    <col min="5378" max="5382" width="12.7109375" style="29" customWidth="1"/>
    <col min="5383" max="5632" width="9.140625" style="29"/>
    <col min="5633" max="5633" width="20.7109375" style="29" customWidth="1"/>
    <col min="5634" max="5638" width="12.7109375" style="29" customWidth="1"/>
    <col min="5639" max="5888" width="9.140625" style="29"/>
    <col min="5889" max="5889" width="20.7109375" style="29" customWidth="1"/>
    <col min="5890" max="5894" width="12.7109375" style="29" customWidth="1"/>
    <col min="5895" max="6144" width="9.140625" style="29"/>
    <col min="6145" max="6145" width="20.7109375" style="29" customWidth="1"/>
    <col min="6146" max="6150" width="12.7109375" style="29" customWidth="1"/>
    <col min="6151" max="6400" width="9.140625" style="29"/>
    <col min="6401" max="6401" width="20.7109375" style="29" customWidth="1"/>
    <col min="6402" max="6406" width="12.7109375" style="29" customWidth="1"/>
    <col min="6407" max="6656" width="9.140625" style="29"/>
    <col min="6657" max="6657" width="20.7109375" style="29" customWidth="1"/>
    <col min="6658" max="6662" width="12.7109375" style="29" customWidth="1"/>
    <col min="6663" max="6912" width="9.140625" style="29"/>
    <col min="6913" max="6913" width="20.7109375" style="29" customWidth="1"/>
    <col min="6914" max="6918" width="12.7109375" style="29" customWidth="1"/>
    <col min="6919" max="7168" width="9.140625" style="29"/>
    <col min="7169" max="7169" width="20.7109375" style="29" customWidth="1"/>
    <col min="7170" max="7174" width="12.7109375" style="29" customWidth="1"/>
    <col min="7175" max="7424" width="9.140625" style="29"/>
    <col min="7425" max="7425" width="20.7109375" style="29" customWidth="1"/>
    <col min="7426" max="7430" width="12.7109375" style="29" customWidth="1"/>
    <col min="7431" max="7680" width="9.140625" style="29"/>
    <col min="7681" max="7681" width="20.7109375" style="29" customWidth="1"/>
    <col min="7682" max="7686" width="12.7109375" style="29" customWidth="1"/>
    <col min="7687" max="7936" width="9.140625" style="29"/>
    <col min="7937" max="7937" width="20.7109375" style="29" customWidth="1"/>
    <col min="7938" max="7942" width="12.7109375" style="29" customWidth="1"/>
    <col min="7943" max="8192" width="9.140625" style="29"/>
    <col min="8193" max="8193" width="20.7109375" style="29" customWidth="1"/>
    <col min="8194" max="8198" width="12.7109375" style="29" customWidth="1"/>
    <col min="8199" max="8448" width="9.140625" style="29"/>
    <col min="8449" max="8449" width="20.7109375" style="29" customWidth="1"/>
    <col min="8450" max="8454" width="12.7109375" style="29" customWidth="1"/>
    <col min="8455" max="8704" width="9.140625" style="29"/>
    <col min="8705" max="8705" width="20.7109375" style="29" customWidth="1"/>
    <col min="8706" max="8710" width="12.7109375" style="29" customWidth="1"/>
    <col min="8711" max="8960" width="9.140625" style="29"/>
    <col min="8961" max="8961" width="20.7109375" style="29" customWidth="1"/>
    <col min="8962" max="8966" width="12.7109375" style="29" customWidth="1"/>
    <col min="8967" max="9216" width="9.140625" style="29"/>
    <col min="9217" max="9217" width="20.7109375" style="29" customWidth="1"/>
    <col min="9218" max="9222" width="12.7109375" style="29" customWidth="1"/>
    <col min="9223" max="9472" width="9.140625" style="29"/>
    <col min="9473" max="9473" width="20.7109375" style="29" customWidth="1"/>
    <col min="9474" max="9478" width="12.7109375" style="29" customWidth="1"/>
    <col min="9479" max="9728" width="9.140625" style="29"/>
    <col min="9729" max="9729" width="20.7109375" style="29" customWidth="1"/>
    <col min="9730" max="9734" width="12.7109375" style="29" customWidth="1"/>
    <col min="9735" max="9984" width="9.140625" style="29"/>
    <col min="9985" max="9985" width="20.7109375" style="29" customWidth="1"/>
    <col min="9986" max="9990" width="12.7109375" style="29" customWidth="1"/>
    <col min="9991" max="10240" width="9.140625" style="29"/>
    <col min="10241" max="10241" width="20.7109375" style="29" customWidth="1"/>
    <col min="10242" max="10246" width="12.7109375" style="29" customWidth="1"/>
    <col min="10247" max="10496" width="9.140625" style="29"/>
    <col min="10497" max="10497" width="20.7109375" style="29" customWidth="1"/>
    <col min="10498" max="10502" width="12.7109375" style="29" customWidth="1"/>
    <col min="10503" max="10752" width="9.140625" style="29"/>
    <col min="10753" max="10753" width="20.7109375" style="29" customWidth="1"/>
    <col min="10754" max="10758" width="12.7109375" style="29" customWidth="1"/>
    <col min="10759" max="11008" width="9.140625" style="29"/>
    <col min="11009" max="11009" width="20.7109375" style="29" customWidth="1"/>
    <col min="11010" max="11014" width="12.7109375" style="29" customWidth="1"/>
    <col min="11015" max="11264" width="9.140625" style="29"/>
    <col min="11265" max="11265" width="20.7109375" style="29" customWidth="1"/>
    <col min="11266" max="11270" width="12.7109375" style="29" customWidth="1"/>
    <col min="11271" max="11520" width="9.140625" style="29"/>
    <col min="11521" max="11521" width="20.7109375" style="29" customWidth="1"/>
    <col min="11522" max="11526" width="12.7109375" style="29" customWidth="1"/>
    <col min="11527" max="11776" width="9.140625" style="29"/>
    <col min="11777" max="11777" width="20.7109375" style="29" customWidth="1"/>
    <col min="11778" max="11782" width="12.7109375" style="29" customWidth="1"/>
    <col min="11783" max="12032" width="9.140625" style="29"/>
    <col min="12033" max="12033" width="20.7109375" style="29" customWidth="1"/>
    <col min="12034" max="12038" width="12.7109375" style="29" customWidth="1"/>
    <col min="12039" max="12288" width="9.140625" style="29"/>
    <col min="12289" max="12289" width="20.7109375" style="29" customWidth="1"/>
    <col min="12290" max="12294" width="12.7109375" style="29" customWidth="1"/>
    <col min="12295" max="12544" width="9.140625" style="29"/>
    <col min="12545" max="12545" width="20.7109375" style="29" customWidth="1"/>
    <col min="12546" max="12550" width="12.7109375" style="29" customWidth="1"/>
    <col min="12551" max="12800" width="9.140625" style="29"/>
    <col min="12801" max="12801" width="20.7109375" style="29" customWidth="1"/>
    <col min="12802" max="12806" width="12.7109375" style="29" customWidth="1"/>
    <col min="12807" max="13056" width="9.140625" style="29"/>
    <col min="13057" max="13057" width="20.7109375" style="29" customWidth="1"/>
    <col min="13058" max="13062" width="12.7109375" style="29" customWidth="1"/>
    <col min="13063" max="13312" width="9.140625" style="29"/>
    <col min="13313" max="13313" width="20.7109375" style="29" customWidth="1"/>
    <col min="13314" max="13318" width="12.7109375" style="29" customWidth="1"/>
    <col min="13319" max="13568" width="9.140625" style="29"/>
    <col min="13569" max="13569" width="20.7109375" style="29" customWidth="1"/>
    <col min="13570" max="13574" width="12.7109375" style="29" customWidth="1"/>
    <col min="13575" max="13824" width="9.140625" style="29"/>
    <col min="13825" max="13825" width="20.7109375" style="29" customWidth="1"/>
    <col min="13826" max="13830" width="12.7109375" style="29" customWidth="1"/>
    <col min="13831" max="14080" width="9.140625" style="29"/>
    <col min="14081" max="14081" width="20.7109375" style="29" customWidth="1"/>
    <col min="14082" max="14086" width="12.7109375" style="29" customWidth="1"/>
    <col min="14087" max="14336" width="9.140625" style="29"/>
    <col min="14337" max="14337" width="20.7109375" style="29" customWidth="1"/>
    <col min="14338" max="14342" width="12.7109375" style="29" customWidth="1"/>
    <col min="14343" max="14592" width="9.140625" style="29"/>
    <col min="14593" max="14593" width="20.7109375" style="29" customWidth="1"/>
    <col min="14594" max="14598" width="12.7109375" style="29" customWidth="1"/>
    <col min="14599" max="14848" width="9.140625" style="29"/>
    <col min="14849" max="14849" width="20.7109375" style="29" customWidth="1"/>
    <col min="14850" max="14854" width="12.7109375" style="29" customWidth="1"/>
    <col min="14855" max="15104" width="9.140625" style="29"/>
    <col min="15105" max="15105" width="20.7109375" style="29" customWidth="1"/>
    <col min="15106" max="15110" width="12.7109375" style="29" customWidth="1"/>
    <col min="15111" max="15360" width="9.140625" style="29"/>
    <col min="15361" max="15361" width="20.7109375" style="29" customWidth="1"/>
    <col min="15362" max="15366" width="12.7109375" style="29" customWidth="1"/>
    <col min="15367" max="15616" width="9.140625" style="29"/>
    <col min="15617" max="15617" width="20.7109375" style="29" customWidth="1"/>
    <col min="15618" max="15622" width="12.7109375" style="29" customWidth="1"/>
    <col min="15623" max="15872" width="9.140625" style="29"/>
    <col min="15873" max="15873" width="20.7109375" style="29" customWidth="1"/>
    <col min="15874" max="15878" width="12.7109375" style="29" customWidth="1"/>
    <col min="15879" max="16128" width="9.140625" style="29"/>
    <col min="16129" max="16129" width="20.7109375" style="29" customWidth="1"/>
    <col min="16130" max="16134" width="12.7109375" style="29" customWidth="1"/>
    <col min="16135" max="16384" width="9.140625" style="29"/>
  </cols>
  <sheetData>
    <row r="1" spans="1:11" ht="12" x14ac:dyDescent="0.2">
      <c r="A1" s="48" t="s">
        <v>295</v>
      </c>
    </row>
    <row r="3" spans="1:11" ht="27.95" customHeight="1" x14ac:dyDescent="0.2">
      <c r="A3" s="135"/>
      <c r="B3" s="51">
        <v>2012</v>
      </c>
      <c r="C3" s="51">
        <v>2013</v>
      </c>
      <c r="D3" s="51">
        <v>2014</v>
      </c>
      <c r="E3" s="51">
        <v>2015</v>
      </c>
      <c r="F3" s="128" t="s">
        <v>518</v>
      </c>
    </row>
    <row r="4" spans="1:11" s="33" customFormat="1" ht="14.1" customHeight="1" x14ac:dyDescent="0.2">
      <c r="A4" s="146" t="s">
        <v>241</v>
      </c>
      <c r="B4" s="279">
        <v>33.263697382002164</v>
      </c>
      <c r="C4" s="279">
        <v>33.170769423584986</v>
      </c>
      <c r="D4" s="279">
        <v>33.451609362512663</v>
      </c>
      <c r="E4" s="279">
        <v>34.619699499457248</v>
      </c>
      <c r="F4" s="336">
        <f t="shared" ref="F4:F13" si="0">((E4-D4)/D4)*100</f>
        <v>3.4918802389627261</v>
      </c>
      <c r="H4" s="153">
        <f>B4+'T20-21'!B40</f>
        <v>99.999999697019419</v>
      </c>
      <c r="I4" s="153">
        <f>C4+'T20-21'!C40</f>
        <v>100.00000000000001</v>
      </c>
      <c r="J4" s="153">
        <f>D4+'T20-21'!D40</f>
        <v>100</v>
      </c>
      <c r="K4" s="153">
        <f>E4+'T20-21'!E40</f>
        <v>99.999999153776287</v>
      </c>
    </row>
    <row r="5" spans="1:11" s="38" customFormat="1" ht="14.1" customHeight="1" x14ac:dyDescent="0.2">
      <c r="A5" s="136" t="s">
        <v>483</v>
      </c>
      <c r="B5" s="280">
        <v>32.132399784256677</v>
      </c>
      <c r="C5" s="280">
        <v>32.080742391396498</v>
      </c>
      <c r="D5" s="280">
        <v>32.332452980804582</v>
      </c>
      <c r="E5" s="280">
        <v>32.464329441534197</v>
      </c>
      <c r="F5" s="337">
        <f t="shared" si="0"/>
        <v>0.40787644787702354</v>
      </c>
      <c r="H5" s="153">
        <f>B5+'T20-21'!B41</f>
        <v>100</v>
      </c>
      <c r="I5" s="153">
        <f>C5+'T20-21'!C41</f>
        <v>100.00000000000001</v>
      </c>
      <c r="J5" s="153">
        <f>D5+'T20-21'!D41</f>
        <v>100</v>
      </c>
      <c r="K5" s="153">
        <f>E5+'T20-21'!E41</f>
        <v>99.999998857618209</v>
      </c>
    </row>
    <row r="6" spans="1:11" s="38" customFormat="1" ht="14.1" customHeight="1" x14ac:dyDescent="0.2">
      <c r="A6" s="139" t="s">
        <v>157</v>
      </c>
      <c r="B6" s="281">
        <v>31.802793652861084</v>
      </c>
      <c r="C6" s="281">
        <v>32.058279935287601</v>
      </c>
      <c r="D6" s="281">
        <v>32.074730770937236</v>
      </c>
      <c r="E6" s="281">
        <v>32.265125289902926</v>
      </c>
      <c r="F6" s="338">
        <f t="shared" si="0"/>
        <v>0.59359662385133738</v>
      </c>
      <c r="H6" s="153">
        <f>B6+'T20-21'!B42</f>
        <v>100.00000000000001</v>
      </c>
      <c r="I6" s="153">
        <f>C6+'T20-21'!C42</f>
        <v>100.00000000000001</v>
      </c>
      <c r="J6" s="153">
        <f>D6+'T20-21'!D42</f>
        <v>100</v>
      </c>
      <c r="K6" s="153">
        <f>E6+'T20-21'!E42</f>
        <v>99.999999999999986</v>
      </c>
    </row>
    <row r="7" spans="1:11" s="38" customFormat="1" ht="14.1" customHeight="1" x14ac:dyDescent="0.2">
      <c r="A7" s="139" t="s">
        <v>158</v>
      </c>
      <c r="B7" s="281">
        <v>31.845930524659245</v>
      </c>
      <c r="C7" s="281">
        <v>30.995074554202567</v>
      </c>
      <c r="D7" s="281">
        <v>32.549675093987268</v>
      </c>
      <c r="E7" s="281">
        <v>31.346074445785426</v>
      </c>
      <c r="F7" s="338">
        <f t="shared" si="0"/>
        <v>-3.6977347538076564</v>
      </c>
      <c r="H7" s="153">
        <f>B7+'T20-21'!B43</f>
        <v>99.999999999999972</v>
      </c>
      <c r="I7" s="153">
        <f>C7+'T20-21'!C43</f>
        <v>100.00014619904417</v>
      </c>
      <c r="J7" s="153">
        <f>D7+'T20-21'!D43</f>
        <v>100</v>
      </c>
      <c r="K7" s="153">
        <f>E7+'T20-21'!E43</f>
        <v>100</v>
      </c>
    </row>
    <row r="8" spans="1:11" s="38" customFormat="1" ht="14.1" customHeight="1" x14ac:dyDescent="0.2">
      <c r="A8" s="139" t="s">
        <v>159</v>
      </c>
      <c r="B8" s="281">
        <v>31.475700392568196</v>
      </c>
      <c r="C8" s="281">
        <v>31.507738623207853</v>
      </c>
      <c r="D8" s="281">
        <v>32.64974046855761</v>
      </c>
      <c r="E8" s="281">
        <v>32.512072700305097</v>
      </c>
      <c r="F8" s="338">
        <f t="shared" si="0"/>
        <v>-0.42165042134129571</v>
      </c>
      <c r="H8" s="153">
        <f>B8+'T20-21'!B44</f>
        <v>100</v>
      </c>
      <c r="I8" s="153">
        <f>C8+'T20-21'!C44</f>
        <v>100</v>
      </c>
      <c r="J8" s="153">
        <f>D8+'T20-21'!D44</f>
        <v>100</v>
      </c>
      <c r="K8" s="153">
        <f>E8+'T20-21'!E44</f>
        <v>100</v>
      </c>
    </row>
    <row r="9" spans="1:11" s="38" customFormat="1" ht="14.1" customHeight="1" x14ac:dyDescent="0.2">
      <c r="A9" s="139" t="s">
        <v>160</v>
      </c>
      <c r="B9" s="281">
        <v>59.478057881496419</v>
      </c>
      <c r="C9" s="281">
        <v>57.978908446214184</v>
      </c>
      <c r="D9" s="281">
        <v>56.76214002388317</v>
      </c>
      <c r="E9" s="281">
        <v>58.0885294871876</v>
      </c>
      <c r="F9" s="338">
        <f t="shared" si="0"/>
        <v>2.3367502753531491</v>
      </c>
      <c r="H9" s="153">
        <f>B9+'T20-21'!B45</f>
        <v>100.00001981632252</v>
      </c>
      <c r="I9" s="153">
        <f>C9+'T20-21'!C45</f>
        <v>99.999980737603394</v>
      </c>
      <c r="J9" s="153">
        <f>D9+'T20-21'!D45</f>
        <v>100</v>
      </c>
      <c r="K9" s="153">
        <f>E9+'T20-21'!E45</f>
        <v>100</v>
      </c>
    </row>
    <row r="10" spans="1:11" s="38" customFormat="1" ht="14.1" customHeight="1" x14ac:dyDescent="0.2">
      <c r="A10" s="139" t="s">
        <v>161</v>
      </c>
      <c r="B10" s="281">
        <v>33.800805124528239</v>
      </c>
      <c r="C10" s="281">
        <v>34.470382737884186</v>
      </c>
      <c r="D10" s="281">
        <v>35.026358645102704</v>
      </c>
      <c r="E10" s="281">
        <v>35.226422928297161</v>
      </c>
      <c r="F10" s="338">
        <f t="shared" si="0"/>
        <v>0.57118207810742527</v>
      </c>
      <c r="H10" s="153">
        <f>B10+'T20-21'!B46</f>
        <v>100.00000149995439</v>
      </c>
      <c r="I10" s="153">
        <f>C10+'T20-21'!C46</f>
        <v>100</v>
      </c>
      <c r="J10" s="153">
        <f>D10+'T20-21'!D46</f>
        <v>100.00000140309299</v>
      </c>
      <c r="K10" s="153">
        <f>E10+'T20-21'!E46</f>
        <v>99.999998652473863</v>
      </c>
    </row>
    <row r="11" spans="1:11" s="38" customFormat="1" ht="14.1" customHeight="1" x14ac:dyDescent="0.2">
      <c r="A11" s="139" t="s">
        <v>162</v>
      </c>
      <c r="B11" s="281">
        <v>30.093431033045636</v>
      </c>
      <c r="C11" s="281">
        <v>29.582201197856772</v>
      </c>
      <c r="D11" s="281">
        <v>30.599309930993101</v>
      </c>
      <c r="E11" s="281">
        <v>29.45419204591645</v>
      </c>
      <c r="F11" s="338">
        <f t="shared" si="0"/>
        <v>-3.7422997043367845</v>
      </c>
      <c r="H11" s="153">
        <f>B11+'T20-21'!B47</f>
        <v>99.999999999999986</v>
      </c>
      <c r="I11" s="153">
        <f>C11+'T20-21'!C47</f>
        <v>100</v>
      </c>
      <c r="J11" s="153">
        <f>D11+'T20-21'!D47</f>
        <v>100</v>
      </c>
      <c r="K11" s="153">
        <f>E11+'T20-21'!E47</f>
        <v>100</v>
      </c>
    </row>
    <row r="12" spans="1:11" s="38" customFormat="1" ht="14.1" customHeight="1" x14ac:dyDescent="0.2">
      <c r="A12" s="139" t="s">
        <v>163</v>
      </c>
      <c r="B12" s="281">
        <v>38.519025123439484</v>
      </c>
      <c r="C12" s="281">
        <v>38.793492603653021</v>
      </c>
      <c r="D12" s="281">
        <v>39.437584405284255</v>
      </c>
      <c r="E12" s="281">
        <v>39.180756113489593</v>
      </c>
      <c r="F12" s="338">
        <f t="shared" si="0"/>
        <v>-0.6512272383504536</v>
      </c>
      <c r="H12" s="153">
        <f>B12+'T20-21'!B48</f>
        <v>100.00003558359228</v>
      </c>
      <c r="I12" s="153">
        <f>C12+'T20-21'!C48</f>
        <v>99.999963828506594</v>
      </c>
      <c r="J12" s="153">
        <f>D12+'T20-21'!D48</f>
        <v>99.999963451027128</v>
      </c>
      <c r="K12" s="153">
        <f>E12+'T20-21'!E48</f>
        <v>100.00000000000001</v>
      </c>
    </row>
    <row r="13" spans="1:11" s="38" customFormat="1" ht="14.1" customHeight="1" x14ac:dyDescent="0.2">
      <c r="A13" s="139" t="s">
        <v>164</v>
      </c>
      <c r="B13" s="281">
        <v>21.805474745386437</v>
      </c>
      <c r="C13" s="281">
        <v>20.968626599286804</v>
      </c>
      <c r="D13" s="281">
        <v>18.765915915179857</v>
      </c>
      <c r="E13" s="281">
        <v>20.025230979002036</v>
      </c>
      <c r="F13" s="338">
        <f t="shared" si="0"/>
        <v>6.7106506792109801</v>
      </c>
      <c r="H13" s="153">
        <f>B13+'T20-21'!B49</f>
        <v>99.999999999999986</v>
      </c>
      <c r="I13" s="153">
        <f>C13+'T20-21'!C49</f>
        <v>100.00000000000001</v>
      </c>
      <c r="J13" s="153">
        <f>D13+'T20-21'!D49</f>
        <v>100</v>
      </c>
      <c r="K13" s="153">
        <f>E13+'T20-21'!E49</f>
        <v>100</v>
      </c>
    </row>
    <row r="14" spans="1:11" s="38" customFormat="1" ht="14.1" customHeight="1" x14ac:dyDescent="0.2">
      <c r="A14" s="139" t="s">
        <v>165</v>
      </c>
      <c r="B14" s="281">
        <v>31.089999210154673</v>
      </c>
      <c r="C14" s="281">
        <v>29.867042419743662</v>
      </c>
      <c r="D14" s="281">
        <v>29.981898144376274</v>
      </c>
      <c r="E14" s="281">
        <v>30.927258273596337</v>
      </c>
      <c r="F14" s="338">
        <f t="shared" ref="F14:F26" si="1">((E14-D14)/D14)*100</f>
        <v>3.1531029979080394</v>
      </c>
      <c r="H14" s="153">
        <f>B14+'T20-21'!B50</f>
        <v>99.999999999999986</v>
      </c>
      <c r="I14" s="153">
        <f>C14+'T20-21'!C50</f>
        <v>100</v>
      </c>
      <c r="J14" s="153">
        <f>D14+'T20-21'!D50</f>
        <v>99.999999999999986</v>
      </c>
      <c r="K14" s="153">
        <f>E14+'T20-21'!E50</f>
        <v>100</v>
      </c>
    </row>
    <row r="15" spans="1:11" s="38" customFormat="1" ht="14.1" customHeight="1" x14ac:dyDescent="0.2">
      <c r="A15" s="139" t="s">
        <v>166</v>
      </c>
      <c r="B15" s="281">
        <v>36.575884600513895</v>
      </c>
      <c r="C15" s="281">
        <v>36.489894394001922</v>
      </c>
      <c r="D15" s="281">
        <v>36.644824535549652</v>
      </c>
      <c r="E15" s="281">
        <v>36.782692479349663</v>
      </c>
      <c r="F15" s="338">
        <f t="shared" si="1"/>
        <v>0.37622759979724546</v>
      </c>
      <c r="H15" s="153">
        <f>B15+'T20-21'!B51</f>
        <v>100</v>
      </c>
      <c r="I15" s="153">
        <f>C15+'T20-21'!C51</f>
        <v>100</v>
      </c>
      <c r="J15" s="153">
        <f>D15+'T20-21'!D51</f>
        <v>100</v>
      </c>
      <c r="K15" s="153">
        <f>E15+'T20-21'!E51</f>
        <v>100</v>
      </c>
    </row>
    <row r="16" spans="1:11" s="38" customFormat="1" ht="14.1" customHeight="1" x14ac:dyDescent="0.2">
      <c r="A16" s="139" t="s">
        <v>242</v>
      </c>
      <c r="B16" s="281">
        <v>33.86772712121774</v>
      </c>
      <c r="C16" s="281">
        <v>35.083849727804399</v>
      </c>
      <c r="D16" s="281">
        <v>34.121789556117101</v>
      </c>
      <c r="E16" s="281">
        <v>33.581903315241348</v>
      </c>
      <c r="F16" s="338">
        <f t="shared" si="1"/>
        <v>-1.5822330771598276</v>
      </c>
      <c r="H16" s="153">
        <f>B16+'T20-21'!B52</f>
        <v>100.00000000000001</v>
      </c>
      <c r="I16" s="153">
        <f>C16+'T20-21'!C52</f>
        <v>100</v>
      </c>
      <c r="J16" s="153">
        <f>D16+'T20-21'!D52</f>
        <v>100</v>
      </c>
      <c r="K16" s="153">
        <f>E16+'T20-21'!E52</f>
        <v>99.999999999999986</v>
      </c>
    </row>
    <row r="17" spans="1:11" s="38" customFormat="1" ht="14.1" customHeight="1" x14ac:dyDescent="0.2">
      <c r="A17" s="139" t="s">
        <v>167</v>
      </c>
      <c r="B17" s="281">
        <v>24.53669332646346</v>
      </c>
      <c r="C17" s="281">
        <v>24.081564879686727</v>
      </c>
      <c r="D17" s="281">
        <v>24.342878746663104</v>
      </c>
      <c r="E17" s="281">
        <v>24.047184454529315</v>
      </c>
      <c r="F17" s="338">
        <f t="shared" si="1"/>
        <v>-1.214705521113939</v>
      </c>
      <c r="H17" s="153">
        <f>B17+'T20-21'!B53</f>
        <v>100.00000000000001</v>
      </c>
      <c r="I17" s="153">
        <f>C17+'T20-21'!C53</f>
        <v>99.999999999999986</v>
      </c>
      <c r="J17" s="153">
        <f>D17+'T20-21'!D53</f>
        <v>100</v>
      </c>
      <c r="K17" s="153">
        <f>E17+'T20-21'!E53</f>
        <v>100</v>
      </c>
    </row>
    <row r="18" spans="1:11" s="38" customFormat="1" ht="14.1" customHeight="1" x14ac:dyDescent="0.2">
      <c r="A18" s="139" t="s">
        <v>168</v>
      </c>
      <c r="B18" s="281">
        <v>18.380365961224065</v>
      </c>
      <c r="C18" s="281">
        <v>18.286444285112729</v>
      </c>
      <c r="D18" s="281">
        <v>16.933873539355474</v>
      </c>
      <c r="E18" s="281">
        <v>17.962886849035637</v>
      </c>
      <c r="F18" s="338">
        <f t="shared" si="1"/>
        <v>6.07665639694702</v>
      </c>
      <c r="H18" s="153">
        <f>B18+'T20-21'!B54</f>
        <v>99.999719096389271</v>
      </c>
      <c r="I18" s="153">
        <f>C18+'T20-21'!C54</f>
        <v>100</v>
      </c>
      <c r="J18" s="153">
        <f>D18+'T20-21'!D54</f>
        <v>100</v>
      </c>
      <c r="K18" s="153">
        <f>E18+'T20-21'!E54</f>
        <v>100.00000000000001</v>
      </c>
    </row>
    <row r="19" spans="1:11" s="38" customFormat="1" ht="14.1" customHeight="1" x14ac:dyDescent="0.2">
      <c r="A19" s="139" t="s">
        <v>169</v>
      </c>
      <c r="B19" s="281">
        <v>26.323806258262966</v>
      </c>
      <c r="C19" s="281">
        <v>26.798681096439399</v>
      </c>
      <c r="D19" s="281">
        <v>27.597465124396674</v>
      </c>
      <c r="E19" s="281">
        <v>27.685071401330564</v>
      </c>
      <c r="F19" s="338">
        <f t="shared" si="1"/>
        <v>0.31744320189916475</v>
      </c>
      <c r="H19" s="153">
        <f>B19+'T20-21'!B55</f>
        <v>99.999999999999986</v>
      </c>
      <c r="I19" s="153">
        <f>C19+'T20-21'!C55</f>
        <v>99.99968981571952</v>
      </c>
      <c r="J19" s="153">
        <f>D19+'T20-21'!D55</f>
        <v>99.999699088841012</v>
      </c>
      <c r="K19" s="153">
        <f>E19+'T20-21'!E55</f>
        <v>99.999717502154041</v>
      </c>
    </row>
    <row r="20" spans="1:11" s="38" customFormat="1" ht="14.1" customHeight="1" x14ac:dyDescent="0.2">
      <c r="A20" s="139" t="s">
        <v>170</v>
      </c>
      <c r="B20" s="281">
        <v>31.42109920118471</v>
      </c>
      <c r="C20" s="281">
        <v>31.829152542372878</v>
      </c>
      <c r="D20" s="281">
        <v>31.645849365614954</v>
      </c>
      <c r="E20" s="281">
        <v>32.649326057136044</v>
      </c>
      <c r="F20" s="338">
        <f t="shared" si="1"/>
        <v>3.1709583140828119</v>
      </c>
      <c r="H20" s="153">
        <f>B20+'T20-21'!B56</f>
        <v>100</v>
      </c>
      <c r="I20" s="153">
        <f>C20+'T20-21'!C56</f>
        <v>100</v>
      </c>
      <c r="J20" s="153">
        <f>D20+'T20-21'!D56</f>
        <v>100.00000000000001</v>
      </c>
      <c r="K20" s="153">
        <f>E20+'T20-21'!E56</f>
        <v>100</v>
      </c>
    </row>
    <row r="21" spans="1:11" s="38" customFormat="1" ht="14.1" customHeight="1" x14ac:dyDescent="0.2">
      <c r="A21" s="139" t="s">
        <v>171</v>
      </c>
      <c r="B21" s="281">
        <v>29.742277759462755</v>
      </c>
      <c r="C21" s="281">
        <v>30.462475931633566</v>
      </c>
      <c r="D21" s="281">
        <v>30.286950111147622</v>
      </c>
      <c r="E21" s="281">
        <v>29.525278611308796</v>
      </c>
      <c r="F21" s="338">
        <f t="shared" si="1"/>
        <v>-2.5148504456329528</v>
      </c>
      <c r="H21" s="153">
        <f>B21+'T20-21'!B57</f>
        <v>100</v>
      </c>
      <c r="I21" s="153">
        <f>C21+'T20-21'!C57</f>
        <v>99.999999999999986</v>
      </c>
      <c r="J21" s="153">
        <f>D21+'T20-21'!D57</f>
        <v>99.999905846995716</v>
      </c>
      <c r="K21" s="153">
        <f>E21+'T20-21'!E57</f>
        <v>100</v>
      </c>
    </row>
    <row r="22" spans="1:11" s="33" customFormat="1" ht="14.1" customHeight="1" x14ac:dyDescent="0.2">
      <c r="A22" s="139" t="s">
        <v>172</v>
      </c>
      <c r="B22" s="281">
        <v>28.851405142902635</v>
      </c>
      <c r="C22" s="281">
        <v>29.121697347893914</v>
      </c>
      <c r="D22" s="281">
        <v>31.136987236914525</v>
      </c>
      <c r="E22" s="281">
        <v>34.005019833507575</v>
      </c>
      <c r="F22" s="338">
        <f t="shared" si="1"/>
        <v>9.2110151016564874</v>
      </c>
      <c r="H22" s="153">
        <f>B22+'T20-21'!B58</f>
        <v>99.999950242815061</v>
      </c>
      <c r="I22" s="153">
        <f>C22+'T20-21'!C58</f>
        <v>100</v>
      </c>
      <c r="J22" s="153">
        <f>D22+'T20-21'!D58</f>
        <v>100</v>
      </c>
      <c r="K22" s="153">
        <f>E22+'T20-21'!E58</f>
        <v>99.999999999999986</v>
      </c>
    </row>
    <row r="23" spans="1:11" s="38" customFormat="1" ht="14.1" customHeight="1" x14ac:dyDescent="0.2">
      <c r="A23" s="136" t="s">
        <v>173</v>
      </c>
      <c r="B23" s="282">
        <v>34.039109912339846</v>
      </c>
      <c r="C23" s="282">
        <v>35.361582418991588</v>
      </c>
      <c r="D23" s="282">
        <v>36.457980568788145</v>
      </c>
      <c r="E23" s="282">
        <v>38.343659467056767</v>
      </c>
      <c r="F23" s="339">
        <f t="shared" si="1"/>
        <v>5.1721978805456974</v>
      </c>
      <c r="H23" s="153">
        <f>B23+'T20-21'!B59</f>
        <v>100</v>
      </c>
      <c r="I23" s="153">
        <f>C23+'T20-21'!C59</f>
        <v>99.999999999999986</v>
      </c>
      <c r="J23" s="153">
        <f>D23+'T20-21'!D59</f>
        <v>99.999247435636931</v>
      </c>
      <c r="K23" s="153">
        <f>E23+'T20-21'!E59</f>
        <v>100</v>
      </c>
    </row>
    <row r="24" spans="1:11" s="38" customFormat="1" ht="14.1" customHeight="1" x14ac:dyDescent="0.2">
      <c r="A24" s="139" t="s">
        <v>174</v>
      </c>
      <c r="B24" s="281">
        <v>34.434713867513182</v>
      </c>
      <c r="C24" s="281">
        <v>33.877640150917756</v>
      </c>
      <c r="D24" s="281">
        <v>33.580122675867358</v>
      </c>
      <c r="E24" s="281">
        <v>32.577697187298568</v>
      </c>
      <c r="F24" s="338">
        <f t="shared" si="1"/>
        <v>-2.985175183082911</v>
      </c>
      <c r="H24" s="153">
        <f>B24+'T20-21'!B60</f>
        <v>99.999999999999986</v>
      </c>
      <c r="I24" s="153">
        <f>C24+'T20-21'!C60</f>
        <v>99.999999999999986</v>
      </c>
      <c r="J24" s="153">
        <f>D24+'T20-21'!D60</f>
        <v>100</v>
      </c>
      <c r="K24" s="153">
        <f>E24+'T20-21'!E60</f>
        <v>100</v>
      </c>
    </row>
    <row r="25" spans="1:11" s="38" customFormat="1" ht="14.1" customHeight="1" x14ac:dyDescent="0.2">
      <c r="A25" s="139" t="s">
        <v>175</v>
      </c>
      <c r="B25" s="281">
        <v>28.330997095295473</v>
      </c>
      <c r="C25" s="281">
        <v>28.081689883156784</v>
      </c>
      <c r="D25" s="281">
        <v>28.380114129272865</v>
      </c>
      <c r="E25" s="281">
        <v>28.617063328920196</v>
      </c>
      <c r="F25" s="338">
        <f t="shared" si="1"/>
        <v>0.83491277930742314</v>
      </c>
      <c r="H25" s="153">
        <f>B25+'T20-21'!B61</f>
        <v>100.00001206422948</v>
      </c>
      <c r="I25" s="153">
        <f>C25+'T20-21'!C61</f>
        <v>100</v>
      </c>
      <c r="J25" s="153">
        <f>D25+'T20-21'!D61</f>
        <v>100</v>
      </c>
      <c r="K25" s="153">
        <f>E25+'T20-21'!E61</f>
        <v>99.999989007456904</v>
      </c>
    </row>
    <row r="26" spans="1:11" s="38" customFormat="1" ht="14.1" customHeight="1" x14ac:dyDescent="0.2">
      <c r="A26" s="139" t="s">
        <v>176</v>
      </c>
      <c r="B26" s="281">
        <v>23.555092087829486</v>
      </c>
      <c r="C26" s="281">
        <v>23.350965700019721</v>
      </c>
      <c r="D26" s="281">
        <v>22.620154984212267</v>
      </c>
      <c r="E26" s="522" t="s">
        <v>274</v>
      </c>
      <c r="F26" s="338" t="e">
        <f t="shared" si="1"/>
        <v>#VALUE!</v>
      </c>
      <c r="H26" s="153">
        <f>B26+'T20-21'!B62</f>
        <v>99.999985478312425</v>
      </c>
      <c r="I26" s="153">
        <f>C26+'T20-21'!C62</f>
        <v>100.00001392541992</v>
      </c>
      <c r="J26" s="153">
        <f>D26+'T20-21'!D62</f>
        <v>100.00001353195721</v>
      </c>
      <c r="K26" s="153" t="e">
        <f>E26+'T20-21'!E62</f>
        <v>#VALUE!</v>
      </c>
    </row>
    <row r="27" spans="1:11" s="38" customFormat="1" ht="14.1" customHeight="1" x14ac:dyDescent="0.2">
      <c r="A27" s="139" t="s">
        <v>177</v>
      </c>
      <c r="B27" s="281">
        <v>26.192932413754189</v>
      </c>
      <c r="C27" s="281">
        <v>24.830938760212661</v>
      </c>
      <c r="D27" s="281">
        <v>24.768768730214305</v>
      </c>
      <c r="E27" s="281">
        <v>25.020412296592504</v>
      </c>
      <c r="F27" s="338">
        <f t="shared" ref="F27:F33" si="2">((E27-D27)/D27)*100</f>
        <v>1.0159712382926425</v>
      </c>
      <c r="H27" s="153">
        <f>B27+'T20-21'!B63</f>
        <v>100.000026123418</v>
      </c>
      <c r="I27" s="153">
        <f>C27+'T20-21'!C63</f>
        <v>100.00000000000001</v>
      </c>
      <c r="J27" s="153">
        <f>D27+'T20-21'!D63</f>
        <v>100.00000000000001</v>
      </c>
      <c r="K27" s="153">
        <f>E27+'T20-21'!E63</f>
        <v>100</v>
      </c>
    </row>
    <row r="28" spans="1:11" s="38" customFormat="1" ht="14.1" customHeight="1" x14ac:dyDescent="0.2">
      <c r="A28" s="139" t="s">
        <v>178</v>
      </c>
      <c r="B28" s="281">
        <v>30.01975233804496</v>
      </c>
      <c r="C28" s="281">
        <v>30.003350293884989</v>
      </c>
      <c r="D28" s="281">
        <v>30.267200603441442</v>
      </c>
      <c r="E28" s="281">
        <v>29.457587430072639</v>
      </c>
      <c r="F28" s="338">
        <f t="shared" si="2"/>
        <v>-2.6748862042984838</v>
      </c>
      <c r="H28" s="153">
        <f>B28+'T20-21'!B64</f>
        <v>100</v>
      </c>
      <c r="I28" s="153">
        <f>C28+'T20-21'!C64</f>
        <v>100</v>
      </c>
      <c r="J28" s="153">
        <f>D28+'T20-21'!D64</f>
        <v>99.999999999999986</v>
      </c>
      <c r="K28" s="153">
        <f>E28+'T20-21'!E64</f>
        <v>100</v>
      </c>
    </row>
    <row r="29" spans="1:11" s="38" customFormat="1" ht="14.1" customHeight="1" x14ac:dyDescent="0.2">
      <c r="A29" s="139" t="s">
        <v>179</v>
      </c>
      <c r="B29" s="281">
        <v>32.816994147800351</v>
      </c>
      <c r="C29" s="281">
        <v>31.30076258248824</v>
      </c>
      <c r="D29" s="281">
        <v>31.58126280320635</v>
      </c>
      <c r="E29" s="281">
        <v>32.975593550885002</v>
      </c>
      <c r="F29" s="338">
        <f t="shared" si="2"/>
        <v>4.4150569797262484</v>
      </c>
      <c r="H29" s="153">
        <f>B29+'T20-21'!B65</f>
        <v>99.999876925349071</v>
      </c>
      <c r="I29" s="153">
        <f>C29+'T20-21'!C65</f>
        <v>100</v>
      </c>
      <c r="J29" s="153">
        <f>D29+'T20-21'!D65</f>
        <v>100</v>
      </c>
      <c r="K29" s="153">
        <f>E29+'T20-21'!E65</f>
        <v>99.999999999999972</v>
      </c>
    </row>
    <row r="30" spans="1:11" s="38" customFormat="1" ht="14.1" customHeight="1" x14ac:dyDescent="0.2">
      <c r="A30" s="139" t="s">
        <v>180</v>
      </c>
      <c r="B30" s="281">
        <v>33.698933670284035</v>
      </c>
      <c r="C30" s="281">
        <v>34.223558966043363</v>
      </c>
      <c r="D30" s="281">
        <v>34.615245668905196</v>
      </c>
      <c r="E30" s="281">
        <v>34.585929518296055</v>
      </c>
      <c r="F30" s="338">
        <f t="shared" si="2"/>
        <v>-8.4691441711983784E-2</v>
      </c>
      <c r="H30" s="153">
        <f>B30+'T20-21'!B66</f>
        <v>100.00000000000001</v>
      </c>
      <c r="I30" s="153">
        <f>C30+'T20-21'!C66</f>
        <v>99.999999999999972</v>
      </c>
      <c r="J30" s="153">
        <f>D30+'T20-21'!D66</f>
        <v>100</v>
      </c>
      <c r="K30" s="153">
        <f>E30+'T20-21'!E66</f>
        <v>100.00000000000001</v>
      </c>
    </row>
    <row r="31" spans="1:11" s="38" customFormat="1" ht="14.1" customHeight="1" x14ac:dyDescent="0.2">
      <c r="A31" s="139" t="s">
        <v>181</v>
      </c>
      <c r="B31" s="281">
        <v>39.022709653129397</v>
      </c>
      <c r="C31" s="281">
        <v>38.568403446792068</v>
      </c>
      <c r="D31" s="281">
        <v>38.122019229127282</v>
      </c>
      <c r="E31" s="281">
        <v>38.57751766524315</v>
      </c>
      <c r="F31" s="338">
        <f t="shared" si="2"/>
        <v>1.1948434141910353</v>
      </c>
      <c r="H31" s="153">
        <f>B31+'T20-21'!B67</f>
        <v>99.999982037481317</v>
      </c>
      <c r="I31" s="153">
        <f>C31+'T20-21'!C67</f>
        <v>100</v>
      </c>
      <c r="J31" s="153">
        <f>D31+'T20-21'!D67</f>
        <v>99.99998342116524</v>
      </c>
      <c r="K31" s="153">
        <f>E31+'T20-21'!E67</f>
        <v>100</v>
      </c>
    </row>
    <row r="32" spans="1:11" ht="14.1" customHeight="1" x14ac:dyDescent="0.2">
      <c r="A32" s="139" t="s">
        <v>182</v>
      </c>
      <c r="B32" s="281">
        <v>45.346378726380003</v>
      </c>
      <c r="C32" s="281">
        <v>45.133680427777364</v>
      </c>
      <c r="D32" s="281">
        <v>46.119805727537603</v>
      </c>
      <c r="E32" s="281">
        <v>46.695273082389257</v>
      </c>
      <c r="F32" s="338">
        <f t="shared" si="2"/>
        <v>1.2477662162138048</v>
      </c>
      <c r="H32" s="153">
        <f>B32+'T20-21'!B68</f>
        <v>99.999991550254521</v>
      </c>
      <c r="I32" s="153">
        <f>C32+'T20-21'!C68</f>
        <v>99.999991999974384</v>
      </c>
      <c r="J32" s="153">
        <f>D32+'T20-21'!D68</f>
        <v>99.999991795510653</v>
      </c>
      <c r="K32" s="153">
        <f>E32+'T20-21'!E68</f>
        <v>100</v>
      </c>
    </row>
    <row r="33" spans="1:11" ht="14.1" customHeight="1" x14ac:dyDescent="0.2">
      <c r="A33" s="149" t="s">
        <v>183</v>
      </c>
      <c r="B33" s="283">
        <v>35.060205299175365</v>
      </c>
      <c r="C33" s="283">
        <v>34.903181141804438</v>
      </c>
      <c r="D33" s="283">
        <v>35.327900734235094</v>
      </c>
      <c r="E33" s="283">
        <v>39.399753588119736</v>
      </c>
      <c r="F33" s="340">
        <f t="shared" si="2"/>
        <v>11.525883987606276</v>
      </c>
      <c r="H33" s="153">
        <f>B33+'T20-21'!B69</f>
        <v>100</v>
      </c>
      <c r="I33" s="153">
        <f>C33+'T20-21'!C69</f>
        <v>100</v>
      </c>
      <c r="J33" s="153">
        <f>D33+'T20-21'!D69</f>
        <v>100</v>
      </c>
      <c r="K33" s="153">
        <f>E33+'T20-21'!E69</f>
        <v>100</v>
      </c>
    </row>
    <row r="34" spans="1:11" ht="8.1" customHeight="1" x14ac:dyDescent="0.2">
      <c r="A34" s="138"/>
      <c r="B34" s="341"/>
      <c r="C34" s="341"/>
      <c r="D34" s="341"/>
      <c r="E34" s="341"/>
      <c r="F34" s="341"/>
    </row>
    <row r="35" spans="1:11" x14ac:dyDescent="0.2">
      <c r="A35" s="534" t="s">
        <v>591</v>
      </c>
    </row>
    <row r="37" spans="1:11" ht="12" x14ac:dyDescent="0.2">
      <c r="A37" s="48" t="s">
        <v>516</v>
      </c>
    </row>
    <row r="40" spans="1:11" x14ac:dyDescent="0.2">
      <c r="G40" s="214"/>
    </row>
  </sheetData>
  <printOptions horizontalCentered="1"/>
  <pageMargins left="0.70866141732283472" right="0.70866141732283472" top="0.70866141732283472" bottom="1.0236220472440944" header="0.51181102362204722" footer="0.51181102362204722"/>
  <pageSetup paperSize="9" scale="98"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sheetPr codeName="Sheet79"/>
  <dimension ref="A1:J38"/>
  <sheetViews>
    <sheetView workbookViewId="0"/>
  </sheetViews>
  <sheetFormatPr defaultRowHeight="11.25" x14ac:dyDescent="0.2"/>
  <cols>
    <col min="1" max="2" width="9.140625" style="29"/>
    <col min="3" max="3" width="13.5703125" style="203" bestFit="1" customWidth="1"/>
    <col min="4" max="4" width="11" style="29" bestFit="1" customWidth="1"/>
    <col min="5" max="5" width="11.28515625" style="29" bestFit="1" customWidth="1"/>
    <col min="6" max="247" width="9.140625" style="29"/>
    <col min="248" max="248" width="20.7109375" style="29" customWidth="1"/>
    <col min="249" max="253" width="11.7109375" style="29" customWidth="1"/>
    <col min="254" max="255" width="9.140625" style="29"/>
    <col min="256" max="256" width="13.5703125" style="29" bestFit="1" customWidth="1"/>
    <col min="257" max="503" width="9.140625" style="29"/>
    <col min="504" max="504" width="20.7109375" style="29" customWidth="1"/>
    <col min="505" max="509" width="11.7109375" style="29" customWidth="1"/>
    <col min="510" max="511" width="9.140625" style="29"/>
    <col min="512" max="512" width="13.5703125" style="29" bestFit="1" customWidth="1"/>
    <col min="513" max="759" width="9.140625" style="29"/>
    <col min="760" max="760" width="20.7109375" style="29" customWidth="1"/>
    <col min="761" max="765" width="11.7109375" style="29" customWidth="1"/>
    <col min="766" max="767" width="9.140625" style="29"/>
    <col min="768" max="768" width="13.5703125" style="29" bestFit="1" customWidth="1"/>
    <col min="769" max="1015" width="9.140625" style="29"/>
    <col min="1016" max="1016" width="20.7109375" style="29" customWidth="1"/>
    <col min="1017" max="1021" width="11.7109375" style="29" customWidth="1"/>
    <col min="1022" max="1023" width="9.140625" style="29"/>
    <col min="1024" max="1024" width="13.5703125" style="29" bestFit="1" customWidth="1"/>
    <col min="1025" max="1271" width="9.140625" style="29"/>
    <col min="1272" max="1272" width="20.7109375" style="29" customWidth="1"/>
    <col min="1273" max="1277" width="11.7109375" style="29" customWidth="1"/>
    <col min="1278" max="1279" width="9.140625" style="29"/>
    <col min="1280" max="1280" width="13.5703125" style="29" bestFit="1" customWidth="1"/>
    <col min="1281" max="1527" width="9.140625" style="29"/>
    <col min="1528" max="1528" width="20.7109375" style="29" customWidth="1"/>
    <col min="1529" max="1533" width="11.7109375" style="29" customWidth="1"/>
    <col min="1534" max="1535" width="9.140625" style="29"/>
    <col min="1536" max="1536" width="13.5703125" style="29" bestFit="1" customWidth="1"/>
    <col min="1537" max="1783" width="9.140625" style="29"/>
    <col min="1784" max="1784" width="20.7109375" style="29" customWidth="1"/>
    <col min="1785" max="1789" width="11.7109375" style="29" customWidth="1"/>
    <col min="1790" max="1791" width="9.140625" style="29"/>
    <col min="1792" max="1792" width="13.5703125" style="29" bestFit="1" customWidth="1"/>
    <col min="1793" max="2039" width="9.140625" style="29"/>
    <col min="2040" max="2040" width="20.7109375" style="29" customWidth="1"/>
    <col min="2041" max="2045" width="11.7109375" style="29" customWidth="1"/>
    <col min="2046" max="2047" width="9.140625" style="29"/>
    <col min="2048" max="2048" width="13.5703125" style="29" bestFit="1" customWidth="1"/>
    <col min="2049" max="2295" width="9.140625" style="29"/>
    <col min="2296" max="2296" width="20.7109375" style="29" customWidth="1"/>
    <col min="2297" max="2301" width="11.7109375" style="29" customWidth="1"/>
    <col min="2302" max="2303" width="9.140625" style="29"/>
    <col min="2304" max="2304" width="13.5703125" style="29" bestFit="1" customWidth="1"/>
    <col min="2305" max="2551" width="9.140625" style="29"/>
    <col min="2552" max="2552" width="20.7109375" style="29" customWidth="1"/>
    <col min="2553" max="2557" width="11.7109375" style="29" customWidth="1"/>
    <col min="2558" max="2559" width="9.140625" style="29"/>
    <col min="2560" max="2560" width="13.5703125" style="29" bestFit="1" customWidth="1"/>
    <col min="2561" max="2807" width="9.140625" style="29"/>
    <col min="2808" max="2808" width="20.7109375" style="29" customWidth="1"/>
    <col min="2809" max="2813" width="11.7109375" style="29" customWidth="1"/>
    <col min="2814" max="2815" width="9.140625" style="29"/>
    <col min="2816" max="2816" width="13.5703125" style="29" bestFit="1" customWidth="1"/>
    <col min="2817" max="3063" width="9.140625" style="29"/>
    <col min="3064" max="3064" width="20.7109375" style="29" customWidth="1"/>
    <col min="3065" max="3069" width="11.7109375" style="29" customWidth="1"/>
    <col min="3070" max="3071" width="9.140625" style="29"/>
    <col min="3072" max="3072" width="13.5703125" style="29" bestFit="1" customWidth="1"/>
    <col min="3073" max="3319" width="9.140625" style="29"/>
    <col min="3320" max="3320" width="20.7109375" style="29" customWidth="1"/>
    <col min="3321" max="3325" width="11.7109375" style="29" customWidth="1"/>
    <col min="3326" max="3327" width="9.140625" style="29"/>
    <col min="3328" max="3328" width="13.5703125" style="29" bestFit="1" customWidth="1"/>
    <col min="3329" max="3575" width="9.140625" style="29"/>
    <col min="3576" max="3576" width="20.7109375" style="29" customWidth="1"/>
    <col min="3577" max="3581" width="11.7109375" style="29" customWidth="1"/>
    <col min="3582" max="3583" width="9.140625" style="29"/>
    <col min="3584" max="3584" width="13.5703125" style="29" bestFit="1" customWidth="1"/>
    <col min="3585" max="3831" width="9.140625" style="29"/>
    <col min="3832" max="3832" width="20.7109375" style="29" customWidth="1"/>
    <col min="3833" max="3837" width="11.7109375" style="29" customWidth="1"/>
    <col min="3838" max="3839" width="9.140625" style="29"/>
    <col min="3840" max="3840" width="13.5703125" style="29" bestFit="1" customWidth="1"/>
    <col min="3841" max="4087" width="9.140625" style="29"/>
    <col min="4088" max="4088" width="20.7109375" style="29" customWidth="1"/>
    <col min="4089" max="4093" width="11.7109375" style="29" customWidth="1"/>
    <col min="4094" max="4095" width="9.140625" style="29"/>
    <col min="4096" max="4096" width="13.5703125" style="29" bestFit="1" customWidth="1"/>
    <col min="4097" max="4343" width="9.140625" style="29"/>
    <col min="4344" max="4344" width="20.7109375" style="29" customWidth="1"/>
    <col min="4345" max="4349" width="11.7109375" style="29" customWidth="1"/>
    <col min="4350" max="4351" width="9.140625" style="29"/>
    <col min="4352" max="4352" width="13.5703125" style="29" bestFit="1" customWidth="1"/>
    <col min="4353" max="4599" width="9.140625" style="29"/>
    <col min="4600" max="4600" width="20.7109375" style="29" customWidth="1"/>
    <col min="4601" max="4605" width="11.7109375" style="29" customWidth="1"/>
    <col min="4606" max="4607" width="9.140625" style="29"/>
    <col min="4608" max="4608" width="13.5703125" style="29" bestFit="1" customWidth="1"/>
    <col min="4609" max="4855" width="9.140625" style="29"/>
    <col min="4856" max="4856" width="20.7109375" style="29" customWidth="1"/>
    <col min="4857" max="4861" width="11.7109375" style="29" customWidth="1"/>
    <col min="4862" max="4863" width="9.140625" style="29"/>
    <col min="4864" max="4864" width="13.5703125" style="29" bestFit="1" customWidth="1"/>
    <col min="4865" max="5111" width="9.140625" style="29"/>
    <col min="5112" max="5112" width="20.7109375" style="29" customWidth="1"/>
    <col min="5113" max="5117" width="11.7109375" style="29" customWidth="1"/>
    <col min="5118" max="5119" width="9.140625" style="29"/>
    <col min="5120" max="5120" width="13.5703125" style="29" bestFit="1" customWidth="1"/>
    <col min="5121" max="5367" width="9.140625" style="29"/>
    <col min="5368" max="5368" width="20.7109375" style="29" customWidth="1"/>
    <col min="5369" max="5373" width="11.7109375" style="29" customWidth="1"/>
    <col min="5374" max="5375" width="9.140625" style="29"/>
    <col min="5376" max="5376" width="13.5703125" style="29" bestFit="1" customWidth="1"/>
    <col min="5377" max="5623" width="9.140625" style="29"/>
    <col min="5624" max="5624" width="20.7109375" style="29" customWidth="1"/>
    <col min="5625" max="5629" width="11.7109375" style="29" customWidth="1"/>
    <col min="5630" max="5631" width="9.140625" style="29"/>
    <col min="5632" max="5632" width="13.5703125" style="29" bestFit="1" customWidth="1"/>
    <col min="5633" max="5879" width="9.140625" style="29"/>
    <col min="5880" max="5880" width="20.7109375" style="29" customWidth="1"/>
    <col min="5881" max="5885" width="11.7109375" style="29" customWidth="1"/>
    <col min="5886" max="5887" width="9.140625" style="29"/>
    <col min="5888" max="5888" width="13.5703125" style="29" bestFit="1" customWidth="1"/>
    <col min="5889" max="6135" width="9.140625" style="29"/>
    <col min="6136" max="6136" width="20.7109375" style="29" customWidth="1"/>
    <col min="6137" max="6141" width="11.7109375" style="29" customWidth="1"/>
    <col min="6142" max="6143" width="9.140625" style="29"/>
    <col min="6144" max="6144" width="13.5703125" style="29" bestFit="1" customWidth="1"/>
    <col min="6145" max="6391" width="9.140625" style="29"/>
    <col min="6392" max="6392" width="20.7109375" style="29" customWidth="1"/>
    <col min="6393" max="6397" width="11.7109375" style="29" customWidth="1"/>
    <col min="6398" max="6399" width="9.140625" style="29"/>
    <col min="6400" max="6400" width="13.5703125" style="29" bestFit="1" customWidth="1"/>
    <col min="6401" max="6647" width="9.140625" style="29"/>
    <col min="6648" max="6648" width="20.7109375" style="29" customWidth="1"/>
    <col min="6649" max="6653" width="11.7109375" style="29" customWidth="1"/>
    <col min="6654" max="6655" width="9.140625" style="29"/>
    <col min="6656" max="6656" width="13.5703125" style="29" bestFit="1" customWidth="1"/>
    <col min="6657" max="6903" width="9.140625" style="29"/>
    <col min="6904" max="6904" width="20.7109375" style="29" customWidth="1"/>
    <col min="6905" max="6909" width="11.7109375" style="29" customWidth="1"/>
    <col min="6910" max="6911" width="9.140625" style="29"/>
    <col min="6912" max="6912" width="13.5703125" style="29" bestFit="1" customWidth="1"/>
    <col min="6913" max="7159" width="9.140625" style="29"/>
    <col min="7160" max="7160" width="20.7109375" style="29" customWidth="1"/>
    <col min="7161" max="7165" width="11.7109375" style="29" customWidth="1"/>
    <col min="7166" max="7167" width="9.140625" style="29"/>
    <col min="7168" max="7168" width="13.5703125" style="29" bestFit="1" customWidth="1"/>
    <col min="7169" max="7415" width="9.140625" style="29"/>
    <col min="7416" max="7416" width="20.7109375" style="29" customWidth="1"/>
    <col min="7417" max="7421" width="11.7109375" style="29" customWidth="1"/>
    <col min="7422" max="7423" width="9.140625" style="29"/>
    <col min="7424" max="7424" width="13.5703125" style="29" bestFit="1" customWidth="1"/>
    <col min="7425" max="7671" width="9.140625" style="29"/>
    <col min="7672" max="7672" width="20.7109375" style="29" customWidth="1"/>
    <col min="7673" max="7677" width="11.7109375" style="29" customWidth="1"/>
    <col min="7678" max="7679" width="9.140625" style="29"/>
    <col min="7680" max="7680" width="13.5703125" style="29" bestFit="1" customWidth="1"/>
    <col min="7681" max="7927" width="9.140625" style="29"/>
    <col min="7928" max="7928" width="20.7109375" style="29" customWidth="1"/>
    <col min="7929" max="7933" width="11.7109375" style="29" customWidth="1"/>
    <col min="7934" max="7935" width="9.140625" style="29"/>
    <col min="7936" max="7936" width="13.5703125" style="29" bestFit="1" customWidth="1"/>
    <col min="7937" max="8183" width="9.140625" style="29"/>
    <col min="8184" max="8184" width="20.7109375" style="29" customWidth="1"/>
    <col min="8185" max="8189" width="11.7109375" style="29" customWidth="1"/>
    <col min="8190" max="8191" width="9.140625" style="29"/>
    <col min="8192" max="8192" width="13.5703125" style="29" bestFit="1" customWidth="1"/>
    <col min="8193" max="8439" width="9.140625" style="29"/>
    <col min="8440" max="8440" width="20.7109375" style="29" customWidth="1"/>
    <col min="8441" max="8445" width="11.7109375" style="29" customWidth="1"/>
    <col min="8446" max="8447" width="9.140625" style="29"/>
    <col min="8448" max="8448" width="13.5703125" style="29" bestFit="1" customWidth="1"/>
    <col min="8449" max="8695" width="9.140625" style="29"/>
    <col min="8696" max="8696" width="20.7109375" style="29" customWidth="1"/>
    <col min="8697" max="8701" width="11.7109375" style="29" customWidth="1"/>
    <col min="8702" max="8703" width="9.140625" style="29"/>
    <col min="8704" max="8704" width="13.5703125" style="29" bestFit="1" customWidth="1"/>
    <col min="8705" max="8951" width="9.140625" style="29"/>
    <col min="8952" max="8952" width="20.7109375" style="29" customWidth="1"/>
    <col min="8953" max="8957" width="11.7109375" style="29" customWidth="1"/>
    <col min="8958" max="8959" width="9.140625" style="29"/>
    <col min="8960" max="8960" width="13.5703125" style="29" bestFit="1" customWidth="1"/>
    <col min="8961" max="9207" width="9.140625" style="29"/>
    <col min="9208" max="9208" width="20.7109375" style="29" customWidth="1"/>
    <col min="9209" max="9213" width="11.7109375" style="29" customWidth="1"/>
    <col min="9214" max="9215" width="9.140625" style="29"/>
    <col min="9216" max="9216" width="13.5703125" style="29" bestFit="1" customWidth="1"/>
    <col min="9217" max="9463" width="9.140625" style="29"/>
    <col min="9464" max="9464" width="20.7109375" style="29" customWidth="1"/>
    <col min="9465" max="9469" width="11.7109375" style="29" customWidth="1"/>
    <col min="9470" max="9471" width="9.140625" style="29"/>
    <col min="9472" max="9472" width="13.5703125" style="29" bestFit="1" customWidth="1"/>
    <col min="9473" max="9719" width="9.140625" style="29"/>
    <col min="9720" max="9720" width="20.7109375" style="29" customWidth="1"/>
    <col min="9721" max="9725" width="11.7109375" style="29" customWidth="1"/>
    <col min="9726" max="9727" width="9.140625" style="29"/>
    <col min="9728" max="9728" width="13.5703125" style="29" bestFit="1" customWidth="1"/>
    <col min="9729" max="9975" width="9.140625" style="29"/>
    <col min="9976" max="9976" width="20.7109375" style="29" customWidth="1"/>
    <col min="9977" max="9981" width="11.7109375" style="29" customWidth="1"/>
    <col min="9982" max="9983" width="9.140625" style="29"/>
    <col min="9984" max="9984" width="13.5703125" style="29" bestFit="1" customWidth="1"/>
    <col min="9985" max="10231" width="9.140625" style="29"/>
    <col min="10232" max="10232" width="20.7109375" style="29" customWidth="1"/>
    <col min="10233" max="10237" width="11.7109375" style="29" customWidth="1"/>
    <col min="10238" max="10239" width="9.140625" style="29"/>
    <col min="10240" max="10240" width="13.5703125" style="29" bestFit="1" customWidth="1"/>
    <col min="10241" max="10487" width="9.140625" style="29"/>
    <col min="10488" max="10488" width="20.7109375" style="29" customWidth="1"/>
    <col min="10489" max="10493" width="11.7109375" style="29" customWidth="1"/>
    <col min="10494" max="10495" width="9.140625" style="29"/>
    <col min="10496" max="10496" width="13.5703125" style="29" bestFit="1" customWidth="1"/>
    <col min="10497" max="10743" width="9.140625" style="29"/>
    <col min="10744" max="10744" width="20.7109375" style="29" customWidth="1"/>
    <col min="10745" max="10749" width="11.7109375" style="29" customWidth="1"/>
    <col min="10750" max="10751" width="9.140625" style="29"/>
    <col min="10752" max="10752" width="13.5703125" style="29" bestFit="1" customWidth="1"/>
    <col min="10753" max="10999" width="9.140625" style="29"/>
    <col min="11000" max="11000" width="20.7109375" style="29" customWidth="1"/>
    <col min="11001" max="11005" width="11.7109375" style="29" customWidth="1"/>
    <col min="11006" max="11007" width="9.140625" style="29"/>
    <col min="11008" max="11008" width="13.5703125" style="29" bestFit="1" customWidth="1"/>
    <col min="11009" max="11255" width="9.140625" style="29"/>
    <col min="11256" max="11256" width="20.7109375" style="29" customWidth="1"/>
    <col min="11257" max="11261" width="11.7109375" style="29" customWidth="1"/>
    <col min="11262" max="11263" width="9.140625" style="29"/>
    <col min="11264" max="11264" width="13.5703125" style="29" bestFit="1" customWidth="1"/>
    <col min="11265" max="11511" width="9.140625" style="29"/>
    <col min="11512" max="11512" width="20.7109375" style="29" customWidth="1"/>
    <col min="11513" max="11517" width="11.7109375" style="29" customWidth="1"/>
    <col min="11518" max="11519" width="9.140625" style="29"/>
    <col min="11520" max="11520" width="13.5703125" style="29" bestFit="1" customWidth="1"/>
    <col min="11521" max="11767" width="9.140625" style="29"/>
    <col min="11768" max="11768" width="20.7109375" style="29" customWidth="1"/>
    <col min="11769" max="11773" width="11.7109375" style="29" customWidth="1"/>
    <col min="11774" max="11775" width="9.140625" style="29"/>
    <col min="11776" max="11776" width="13.5703125" style="29" bestFit="1" customWidth="1"/>
    <col min="11777" max="12023" width="9.140625" style="29"/>
    <col min="12024" max="12024" width="20.7109375" style="29" customWidth="1"/>
    <col min="12025" max="12029" width="11.7109375" style="29" customWidth="1"/>
    <col min="12030" max="12031" width="9.140625" style="29"/>
    <col min="12032" max="12032" width="13.5703125" style="29" bestFit="1" customWidth="1"/>
    <col min="12033" max="12279" width="9.140625" style="29"/>
    <col min="12280" max="12280" width="20.7109375" style="29" customWidth="1"/>
    <col min="12281" max="12285" width="11.7109375" style="29" customWidth="1"/>
    <col min="12286" max="12287" width="9.140625" style="29"/>
    <col min="12288" max="12288" width="13.5703125" style="29" bestFit="1" customWidth="1"/>
    <col min="12289" max="12535" width="9.140625" style="29"/>
    <col min="12536" max="12536" width="20.7109375" style="29" customWidth="1"/>
    <col min="12537" max="12541" width="11.7109375" style="29" customWidth="1"/>
    <col min="12542" max="12543" width="9.140625" style="29"/>
    <col min="12544" max="12544" width="13.5703125" style="29" bestFit="1" customWidth="1"/>
    <col min="12545" max="12791" width="9.140625" style="29"/>
    <col min="12792" max="12792" width="20.7109375" style="29" customWidth="1"/>
    <col min="12793" max="12797" width="11.7109375" style="29" customWidth="1"/>
    <col min="12798" max="12799" width="9.140625" style="29"/>
    <col min="12800" max="12800" width="13.5703125" style="29" bestFit="1" customWidth="1"/>
    <col min="12801" max="13047" width="9.140625" style="29"/>
    <col min="13048" max="13048" width="20.7109375" style="29" customWidth="1"/>
    <col min="13049" max="13053" width="11.7109375" style="29" customWidth="1"/>
    <col min="13054" max="13055" width="9.140625" style="29"/>
    <col min="13056" max="13056" width="13.5703125" style="29" bestFit="1" customWidth="1"/>
    <col min="13057" max="13303" width="9.140625" style="29"/>
    <col min="13304" max="13304" width="20.7109375" style="29" customWidth="1"/>
    <col min="13305" max="13309" width="11.7109375" style="29" customWidth="1"/>
    <col min="13310" max="13311" width="9.140625" style="29"/>
    <col min="13312" max="13312" width="13.5703125" style="29" bestFit="1" customWidth="1"/>
    <col min="13313" max="13559" width="9.140625" style="29"/>
    <col min="13560" max="13560" width="20.7109375" style="29" customWidth="1"/>
    <col min="13561" max="13565" width="11.7109375" style="29" customWidth="1"/>
    <col min="13566" max="13567" width="9.140625" style="29"/>
    <col min="13568" max="13568" width="13.5703125" style="29" bestFit="1" customWidth="1"/>
    <col min="13569" max="13815" width="9.140625" style="29"/>
    <col min="13816" max="13816" width="20.7109375" style="29" customWidth="1"/>
    <col min="13817" max="13821" width="11.7109375" style="29" customWidth="1"/>
    <col min="13822" max="13823" width="9.140625" style="29"/>
    <col min="13824" max="13824" width="13.5703125" style="29" bestFit="1" customWidth="1"/>
    <col min="13825" max="14071" width="9.140625" style="29"/>
    <col min="14072" max="14072" width="20.7109375" style="29" customWidth="1"/>
    <col min="14073" max="14077" width="11.7109375" style="29" customWidth="1"/>
    <col min="14078" max="14079" width="9.140625" style="29"/>
    <col min="14080" max="14080" width="13.5703125" style="29" bestFit="1" customWidth="1"/>
    <col min="14081" max="14327" width="9.140625" style="29"/>
    <col min="14328" max="14328" width="20.7109375" style="29" customWidth="1"/>
    <col min="14329" max="14333" width="11.7109375" style="29" customWidth="1"/>
    <col min="14334" max="14335" width="9.140625" style="29"/>
    <col min="14336" max="14336" width="13.5703125" style="29" bestFit="1" customWidth="1"/>
    <col min="14337" max="14583" width="9.140625" style="29"/>
    <col min="14584" max="14584" width="20.7109375" style="29" customWidth="1"/>
    <col min="14585" max="14589" width="11.7109375" style="29" customWidth="1"/>
    <col min="14590" max="14591" width="9.140625" style="29"/>
    <col min="14592" max="14592" width="13.5703125" style="29" bestFit="1" customWidth="1"/>
    <col min="14593" max="14839" width="9.140625" style="29"/>
    <col min="14840" max="14840" width="20.7109375" style="29" customWidth="1"/>
    <col min="14841" max="14845" width="11.7109375" style="29" customWidth="1"/>
    <col min="14846" max="14847" width="9.140625" style="29"/>
    <col min="14848" max="14848" width="13.5703125" style="29" bestFit="1" customWidth="1"/>
    <col min="14849" max="15095" width="9.140625" style="29"/>
    <col min="15096" max="15096" width="20.7109375" style="29" customWidth="1"/>
    <col min="15097" max="15101" width="11.7109375" style="29" customWidth="1"/>
    <col min="15102" max="15103" width="9.140625" style="29"/>
    <col min="15104" max="15104" width="13.5703125" style="29" bestFit="1" customWidth="1"/>
    <col min="15105" max="15351" width="9.140625" style="29"/>
    <col min="15352" max="15352" width="20.7109375" style="29" customWidth="1"/>
    <col min="15353" max="15357" width="11.7109375" style="29" customWidth="1"/>
    <col min="15358" max="15359" width="9.140625" style="29"/>
    <col min="15360" max="15360" width="13.5703125" style="29" bestFit="1" customWidth="1"/>
    <col min="15361" max="15607" width="9.140625" style="29"/>
    <col min="15608" max="15608" width="20.7109375" style="29" customWidth="1"/>
    <col min="15609" max="15613" width="11.7109375" style="29" customWidth="1"/>
    <col min="15614" max="15615" width="9.140625" style="29"/>
    <col min="15616" max="15616" width="13.5703125" style="29" bestFit="1" customWidth="1"/>
    <col min="15617" max="15863" width="9.140625" style="29"/>
    <col min="15864" max="15864" width="20.7109375" style="29" customWidth="1"/>
    <col min="15865" max="15869" width="11.7109375" style="29" customWidth="1"/>
    <col min="15870" max="15871" width="9.140625" style="29"/>
    <col min="15872" max="15872" width="13.5703125" style="29" bestFit="1" customWidth="1"/>
    <col min="15873" max="16119" width="9.140625" style="29"/>
    <col min="16120" max="16120" width="20.7109375" style="29" customWidth="1"/>
    <col min="16121" max="16125" width="11.7109375" style="29" customWidth="1"/>
    <col min="16126" max="16127" width="9.140625" style="29"/>
    <col min="16128" max="16128" width="13.5703125" style="29" bestFit="1" customWidth="1"/>
    <col min="16129" max="16384" width="9.140625" style="29"/>
  </cols>
  <sheetData>
    <row r="1" spans="1:10" x14ac:dyDescent="0.2">
      <c r="A1" s="29" t="s">
        <v>517</v>
      </c>
    </row>
    <row r="2" spans="1:10" x14ac:dyDescent="0.2">
      <c r="I2" s="29" t="s">
        <v>221</v>
      </c>
      <c r="J2" s="29" t="s">
        <v>220</v>
      </c>
    </row>
    <row r="3" spans="1:10" x14ac:dyDescent="0.2">
      <c r="D3" s="29" t="s">
        <v>221</v>
      </c>
      <c r="E3" s="29" t="s">
        <v>220</v>
      </c>
      <c r="F3" s="29" t="s">
        <v>1</v>
      </c>
      <c r="H3" s="493" t="s">
        <v>168</v>
      </c>
      <c r="I3" s="493"/>
      <c r="J3" s="493"/>
    </row>
    <row r="4" spans="1:10" x14ac:dyDescent="0.2">
      <c r="C4" s="482" t="s">
        <v>168</v>
      </c>
      <c r="D4" s="491">
        <v>82.037113150964373</v>
      </c>
      <c r="E4" s="487">
        <v>17.962886849035637</v>
      </c>
      <c r="F4" s="356">
        <f t="shared" ref="F4:F32" si="0">SUM(D4:E4)</f>
        <v>100.00000000000001</v>
      </c>
      <c r="G4" s="233"/>
      <c r="H4" s="493" t="s">
        <v>164</v>
      </c>
      <c r="I4" s="493"/>
      <c r="J4" s="493"/>
    </row>
    <row r="5" spans="1:10" s="33" customFormat="1" x14ac:dyDescent="0.2">
      <c r="C5" s="482" t="s">
        <v>164</v>
      </c>
      <c r="D5" s="492">
        <v>79.974769020997968</v>
      </c>
      <c r="E5" s="483">
        <v>20.025230979002036</v>
      </c>
      <c r="F5" s="356">
        <f t="shared" si="0"/>
        <v>100</v>
      </c>
      <c r="G5" s="233"/>
      <c r="H5" s="493" t="s">
        <v>176</v>
      </c>
      <c r="I5" s="493"/>
      <c r="J5" s="493"/>
    </row>
    <row r="6" spans="1:10" s="38" customFormat="1" x14ac:dyDescent="0.2">
      <c r="C6" s="482" t="s">
        <v>167</v>
      </c>
      <c r="D6" s="491">
        <v>75.952815545470685</v>
      </c>
      <c r="E6" s="487">
        <v>24.047184454529315</v>
      </c>
      <c r="F6" s="356">
        <f t="shared" si="0"/>
        <v>100</v>
      </c>
      <c r="G6" s="233"/>
      <c r="H6" s="493" t="s">
        <v>167</v>
      </c>
      <c r="I6" s="493"/>
      <c r="J6" s="493"/>
    </row>
    <row r="7" spans="1:10" s="38" customFormat="1" x14ac:dyDescent="0.2">
      <c r="C7" s="482" t="s">
        <v>177</v>
      </c>
      <c r="D7" s="491">
        <v>74.979587703407489</v>
      </c>
      <c r="E7" s="487">
        <v>25.020412296592504</v>
      </c>
      <c r="F7" s="356">
        <f t="shared" si="0"/>
        <v>100</v>
      </c>
      <c r="G7" s="233"/>
      <c r="H7" s="494" t="s">
        <v>177</v>
      </c>
      <c r="I7" s="494"/>
      <c r="J7" s="494"/>
    </row>
    <row r="8" spans="1:10" s="38" customFormat="1" x14ac:dyDescent="0.2">
      <c r="C8" s="488" t="s">
        <v>169</v>
      </c>
      <c r="D8" s="491">
        <v>72.314646100823481</v>
      </c>
      <c r="E8" s="487">
        <v>27.685071401330564</v>
      </c>
      <c r="F8" s="356">
        <f t="shared" si="0"/>
        <v>99.999717502154041</v>
      </c>
      <c r="G8" s="233"/>
      <c r="H8" s="495" t="s">
        <v>169</v>
      </c>
      <c r="I8" s="495"/>
      <c r="J8" s="495"/>
    </row>
    <row r="9" spans="1:10" s="38" customFormat="1" x14ac:dyDescent="0.2">
      <c r="C9" s="482" t="s">
        <v>175</v>
      </c>
      <c r="D9" s="491">
        <v>71.382925678536708</v>
      </c>
      <c r="E9" s="487">
        <v>28.617063328920196</v>
      </c>
      <c r="F9" s="356">
        <f t="shared" si="0"/>
        <v>99.999989007456904</v>
      </c>
      <c r="G9" s="233"/>
      <c r="H9" s="493" t="s">
        <v>175</v>
      </c>
      <c r="I9" s="493"/>
      <c r="J9" s="493"/>
    </row>
    <row r="10" spans="1:10" s="38" customFormat="1" x14ac:dyDescent="0.2">
      <c r="C10" s="496" t="s">
        <v>162</v>
      </c>
      <c r="D10" s="491">
        <v>70.545807954083557</v>
      </c>
      <c r="E10" s="487">
        <v>29.45419204591645</v>
      </c>
      <c r="F10" s="356">
        <f t="shared" si="0"/>
        <v>100</v>
      </c>
      <c r="G10" s="233"/>
      <c r="H10" s="495" t="s">
        <v>165</v>
      </c>
      <c r="I10" s="495"/>
      <c r="J10" s="495"/>
    </row>
    <row r="11" spans="1:10" s="38" customFormat="1" x14ac:dyDescent="0.2">
      <c r="C11" s="482" t="s">
        <v>178</v>
      </c>
      <c r="D11" s="492">
        <v>70.542412569927365</v>
      </c>
      <c r="E11" s="483">
        <v>29.457587430072639</v>
      </c>
      <c r="F11" s="233">
        <f t="shared" si="0"/>
        <v>100</v>
      </c>
      <c r="G11" s="233"/>
      <c r="H11" s="494" t="s">
        <v>178</v>
      </c>
      <c r="I11" s="494"/>
      <c r="J11" s="494"/>
    </row>
    <row r="12" spans="1:10" s="38" customFormat="1" x14ac:dyDescent="0.2">
      <c r="C12" s="488" t="s">
        <v>171</v>
      </c>
      <c r="D12" s="491">
        <v>70.474721388691208</v>
      </c>
      <c r="E12" s="487">
        <v>29.525278611308796</v>
      </c>
      <c r="F12" s="356">
        <f t="shared" si="0"/>
        <v>100</v>
      </c>
      <c r="G12" s="233"/>
      <c r="H12" s="493" t="s">
        <v>171</v>
      </c>
      <c r="I12" s="493"/>
      <c r="J12" s="493"/>
    </row>
    <row r="13" spans="1:10" s="38" customFormat="1" x14ac:dyDescent="0.2">
      <c r="C13" s="488" t="s">
        <v>165</v>
      </c>
      <c r="D13" s="492">
        <v>69.072741726403663</v>
      </c>
      <c r="E13" s="483">
        <v>30.927258273596337</v>
      </c>
      <c r="F13" s="356">
        <f t="shared" si="0"/>
        <v>100</v>
      </c>
      <c r="G13" s="233"/>
      <c r="H13" s="493" t="s">
        <v>162</v>
      </c>
      <c r="I13" s="493"/>
      <c r="J13" s="493"/>
    </row>
    <row r="14" spans="1:10" s="38" customFormat="1" x14ac:dyDescent="0.2">
      <c r="C14" s="488" t="s">
        <v>158</v>
      </c>
      <c r="D14" s="491">
        <v>68.653925554214567</v>
      </c>
      <c r="E14" s="487">
        <v>31.346074445785426</v>
      </c>
      <c r="F14" s="153">
        <f t="shared" si="0"/>
        <v>100</v>
      </c>
      <c r="G14" s="233"/>
      <c r="H14" s="494" t="s">
        <v>172</v>
      </c>
      <c r="I14" s="494"/>
      <c r="J14" s="494"/>
    </row>
    <row r="15" spans="1:10" s="38" customFormat="1" x14ac:dyDescent="0.2">
      <c r="C15" s="482" t="s">
        <v>157</v>
      </c>
      <c r="D15" s="491">
        <v>67.73487471009706</v>
      </c>
      <c r="E15" s="487">
        <v>32.265125289902926</v>
      </c>
      <c r="F15" s="356">
        <f t="shared" si="0"/>
        <v>99.999999999999986</v>
      </c>
      <c r="G15" s="233"/>
      <c r="H15" s="493" t="s">
        <v>179</v>
      </c>
      <c r="I15" s="493"/>
      <c r="J15" s="493"/>
    </row>
    <row r="16" spans="1:10" s="38" customFormat="1" x14ac:dyDescent="0.2">
      <c r="C16" s="482" t="s">
        <v>483</v>
      </c>
      <c r="D16" s="491">
        <v>67.535669416084005</v>
      </c>
      <c r="E16" s="487">
        <v>32.464329441534197</v>
      </c>
      <c r="F16" s="356">
        <f t="shared" si="0"/>
        <v>99.999998857618209</v>
      </c>
      <c r="G16" s="233"/>
      <c r="H16" s="493" t="s">
        <v>158</v>
      </c>
      <c r="I16" s="493"/>
      <c r="J16" s="493"/>
    </row>
    <row r="17" spans="3:10" s="38" customFormat="1" x14ac:dyDescent="0.2">
      <c r="C17" s="482" t="s">
        <v>159</v>
      </c>
      <c r="D17" s="491">
        <v>67.487927299694903</v>
      </c>
      <c r="E17" s="487">
        <v>32.512072700305097</v>
      </c>
      <c r="F17" s="356">
        <f t="shared" si="0"/>
        <v>100</v>
      </c>
      <c r="G17" s="233"/>
      <c r="H17" s="493" t="s">
        <v>157</v>
      </c>
      <c r="I17" s="493"/>
      <c r="J17" s="493"/>
    </row>
    <row r="18" spans="3:10" s="38" customFormat="1" x14ac:dyDescent="0.2">
      <c r="C18" s="488" t="s">
        <v>174</v>
      </c>
      <c r="D18" s="491">
        <v>67.422302812701432</v>
      </c>
      <c r="E18" s="487">
        <v>32.577697187298568</v>
      </c>
      <c r="F18" s="356">
        <f t="shared" si="0"/>
        <v>100</v>
      </c>
      <c r="G18" s="233"/>
      <c r="H18" s="493" t="s">
        <v>483</v>
      </c>
      <c r="I18" s="493"/>
      <c r="J18" s="493"/>
    </row>
    <row r="19" spans="3:10" s="38" customFormat="1" x14ac:dyDescent="0.2">
      <c r="C19" s="488" t="s">
        <v>170</v>
      </c>
      <c r="D19" s="492">
        <v>67.350673942863963</v>
      </c>
      <c r="E19" s="483">
        <v>32.649326057136044</v>
      </c>
      <c r="F19" s="356">
        <f t="shared" si="0"/>
        <v>100</v>
      </c>
      <c r="G19" s="233"/>
      <c r="H19" s="493" t="s">
        <v>159</v>
      </c>
      <c r="I19" s="493"/>
      <c r="J19" s="493"/>
    </row>
    <row r="20" spans="3:10" s="38" customFormat="1" x14ac:dyDescent="0.2">
      <c r="C20" s="482" t="s">
        <v>179</v>
      </c>
      <c r="D20" s="491">
        <v>67.024406449114977</v>
      </c>
      <c r="E20" s="487">
        <v>32.975593550885002</v>
      </c>
      <c r="F20" s="356">
        <f t="shared" si="0"/>
        <v>99.999999999999972</v>
      </c>
      <c r="G20" s="233"/>
      <c r="H20" s="493" t="s">
        <v>170</v>
      </c>
      <c r="I20" s="493"/>
      <c r="J20" s="493"/>
    </row>
    <row r="21" spans="3:10" s="33" customFormat="1" x14ac:dyDescent="0.2">
      <c r="C21" s="482" t="s">
        <v>242</v>
      </c>
      <c r="D21" s="491">
        <v>66.418096684758638</v>
      </c>
      <c r="E21" s="487">
        <v>33.581903315241348</v>
      </c>
      <c r="F21" s="356">
        <f t="shared" si="0"/>
        <v>99.999999999999986</v>
      </c>
      <c r="G21" s="233"/>
      <c r="H21" s="493" t="s">
        <v>241</v>
      </c>
      <c r="I21" s="493"/>
      <c r="J21" s="493"/>
    </row>
    <row r="22" spans="3:10" s="38" customFormat="1" x14ac:dyDescent="0.2">
      <c r="C22" s="482" t="s">
        <v>172</v>
      </c>
      <c r="D22" s="492">
        <v>65.994980166492411</v>
      </c>
      <c r="E22" s="483">
        <v>34.005019833507575</v>
      </c>
      <c r="F22" s="356">
        <f t="shared" si="0"/>
        <v>99.999999999999986</v>
      </c>
      <c r="G22" s="233"/>
      <c r="H22" s="493" t="s">
        <v>174</v>
      </c>
      <c r="I22" s="493"/>
      <c r="J22" s="493"/>
    </row>
    <row r="23" spans="3:10" s="38" customFormat="1" x14ac:dyDescent="0.2">
      <c r="C23" s="482" t="s">
        <v>180</v>
      </c>
      <c r="D23" s="491">
        <v>65.414070481703959</v>
      </c>
      <c r="E23" s="487">
        <v>34.585929518296055</v>
      </c>
      <c r="F23" s="356">
        <f t="shared" si="0"/>
        <v>100.00000000000001</v>
      </c>
      <c r="G23" s="233"/>
      <c r="H23" s="493" t="s">
        <v>242</v>
      </c>
      <c r="I23" s="493"/>
      <c r="J23" s="493"/>
    </row>
    <row r="24" spans="3:10" s="38" customFormat="1" x14ac:dyDescent="0.2">
      <c r="C24" s="488" t="s">
        <v>241</v>
      </c>
      <c r="D24" s="491">
        <v>65.380299654319032</v>
      </c>
      <c r="E24" s="487">
        <v>34.619699499457248</v>
      </c>
      <c r="F24" s="356">
        <f t="shared" si="0"/>
        <v>99.999999153776287</v>
      </c>
      <c r="G24" s="233"/>
      <c r="H24" s="494" t="s">
        <v>180</v>
      </c>
      <c r="I24" s="494"/>
      <c r="J24" s="494"/>
    </row>
    <row r="25" spans="3:10" s="38" customFormat="1" x14ac:dyDescent="0.2">
      <c r="C25" s="482" t="s">
        <v>161</v>
      </c>
      <c r="D25" s="491">
        <v>64.773575724176709</v>
      </c>
      <c r="E25" s="487">
        <v>35.226422928297161</v>
      </c>
      <c r="F25" s="356">
        <f t="shared" si="0"/>
        <v>99.999998652473863</v>
      </c>
      <c r="G25" s="233"/>
      <c r="H25" s="493" t="s">
        <v>161</v>
      </c>
      <c r="I25" s="493"/>
      <c r="J25" s="493"/>
    </row>
    <row r="26" spans="3:10" s="38" customFormat="1" x14ac:dyDescent="0.2">
      <c r="C26" s="482" t="s">
        <v>166</v>
      </c>
      <c r="D26" s="491">
        <v>63.217307520650337</v>
      </c>
      <c r="E26" s="487">
        <v>36.782692479349663</v>
      </c>
      <c r="F26" s="233">
        <f t="shared" si="0"/>
        <v>100</v>
      </c>
      <c r="G26" s="233"/>
      <c r="H26" s="493" t="s">
        <v>183</v>
      </c>
      <c r="I26" s="493"/>
      <c r="J26" s="493"/>
    </row>
    <row r="27" spans="3:10" s="38" customFormat="1" x14ac:dyDescent="0.2">
      <c r="C27" s="482" t="s">
        <v>173</v>
      </c>
      <c r="D27" s="491">
        <v>61.656340532943233</v>
      </c>
      <c r="E27" s="487">
        <v>38.343659467056767</v>
      </c>
      <c r="F27" s="356">
        <f t="shared" si="0"/>
        <v>100</v>
      </c>
      <c r="G27" s="233"/>
      <c r="H27" s="493" t="s">
        <v>173</v>
      </c>
      <c r="I27" s="493"/>
      <c r="J27" s="493"/>
    </row>
    <row r="28" spans="3:10" s="38" customFormat="1" x14ac:dyDescent="0.2">
      <c r="C28" s="482" t="s">
        <v>181</v>
      </c>
      <c r="D28" s="491">
        <v>61.422482334756857</v>
      </c>
      <c r="E28" s="487">
        <v>38.57751766524315</v>
      </c>
      <c r="F28" s="356">
        <f t="shared" si="0"/>
        <v>100</v>
      </c>
      <c r="G28" s="233"/>
      <c r="H28" s="493" t="s">
        <v>166</v>
      </c>
      <c r="I28" s="493"/>
      <c r="J28" s="493"/>
    </row>
    <row r="29" spans="3:10" s="38" customFormat="1" x14ac:dyDescent="0.2">
      <c r="C29" s="482" t="s">
        <v>163</v>
      </c>
      <c r="D29" s="491">
        <v>60.819243886510421</v>
      </c>
      <c r="E29" s="487">
        <v>39.180756113489593</v>
      </c>
      <c r="F29" s="233">
        <f t="shared" si="0"/>
        <v>100.00000000000001</v>
      </c>
      <c r="G29" s="233"/>
      <c r="H29" s="493" t="s">
        <v>181</v>
      </c>
      <c r="I29" s="493"/>
      <c r="J29" s="493"/>
    </row>
    <row r="30" spans="3:10" s="38" customFormat="1" x14ac:dyDescent="0.2">
      <c r="C30" s="482" t="s">
        <v>183</v>
      </c>
      <c r="D30" s="492">
        <v>60.600246411880264</v>
      </c>
      <c r="E30" s="483">
        <v>39.399753588119736</v>
      </c>
      <c r="F30" s="356">
        <f t="shared" si="0"/>
        <v>100</v>
      </c>
      <c r="G30" s="233"/>
      <c r="H30" s="493" t="s">
        <v>163</v>
      </c>
      <c r="I30" s="493"/>
      <c r="J30" s="493"/>
    </row>
    <row r="31" spans="3:10" x14ac:dyDescent="0.2">
      <c r="C31" s="482" t="s">
        <v>182</v>
      </c>
      <c r="D31" s="491">
        <v>53.304726917610743</v>
      </c>
      <c r="E31" s="487">
        <v>46.695273082389257</v>
      </c>
      <c r="F31" s="356">
        <f t="shared" si="0"/>
        <v>100</v>
      </c>
      <c r="G31" s="233"/>
      <c r="H31" s="493" t="s">
        <v>182</v>
      </c>
      <c r="I31" s="493"/>
      <c r="J31" s="493"/>
    </row>
    <row r="32" spans="3:10" x14ac:dyDescent="0.2">
      <c r="C32" s="488" t="s">
        <v>160</v>
      </c>
      <c r="D32" s="492">
        <v>41.9114705128124</v>
      </c>
      <c r="E32" s="483">
        <v>58.0885294871876</v>
      </c>
      <c r="F32" s="233">
        <f t="shared" si="0"/>
        <v>100</v>
      </c>
      <c r="H32" s="493" t="s">
        <v>160</v>
      </c>
      <c r="I32" s="493"/>
      <c r="J32" s="493"/>
    </row>
    <row r="37" spans="3:3" x14ac:dyDescent="0.2">
      <c r="C37" s="203" t="s">
        <v>264</v>
      </c>
    </row>
    <row r="38" spans="3:3" x14ac:dyDescent="0.2">
      <c r="C38" s="29"/>
    </row>
  </sheetData>
  <sortState xmlns:xlrd2="http://schemas.microsoft.com/office/spreadsheetml/2017/richdata2" ref="C4:F33">
    <sortCondition ref="E4:E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419C5-A960-40E4-8B45-7400F6FEF009}">
  <sheetPr>
    <tabColor rgb="FFFF0000"/>
  </sheetPr>
  <dimension ref="A2:X37"/>
  <sheetViews>
    <sheetView workbookViewId="0"/>
  </sheetViews>
  <sheetFormatPr defaultColWidth="9.140625" defaultRowHeight="15" x14ac:dyDescent="0.25"/>
  <cols>
    <col min="1" max="1" width="18.7109375" customWidth="1"/>
    <col min="2" max="16" width="10" customWidth="1"/>
    <col min="17" max="17" width="20.28515625" bestFit="1" customWidth="1"/>
    <col min="21" max="21" width="15" bestFit="1" customWidth="1"/>
  </cols>
  <sheetData>
    <row r="2" spans="1:24" x14ac:dyDescent="0.25">
      <c r="A2" s="2" t="s">
        <v>755</v>
      </c>
      <c r="B2" s="1"/>
      <c r="C2" s="1"/>
      <c r="D2" s="1"/>
      <c r="E2" s="1"/>
      <c r="F2" s="1"/>
      <c r="G2" s="1"/>
      <c r="H2" s="1"/>
      <c r="I2" s="1"/>
      <c r="J2" s="1"/>
      <c r="K2" s="1"/>
      <c r="L2" s="1"/>
      <c r="M2" s="1"/>
      <c r="N2" s="1"/>
    </row>
    <row r="3" spans="1:24" x14ac:dyDescent="0.25">
      <c r="A3" s="3" t="s">
        <v>0</v>
      </c>
      <c r="B3" s="3"/>
      <c r="C3" s="3"/>
      <c r="D3" s="3"/>
      <c r="E3" s="3"/>
      <c r="F3" s="3"/>
      <c r="G3" s="3"/>
      <c r="H3" s="3"/>
      <c r="I3" s="3"/>
      <c r="J3" s="3"/>
      <c r="K3" s="4"/>
      <c r="L3" s="4"/>
      <c r="M3" s="4"/>
      <c r="N3" s="4"/>
    </row>
    <row r="4" spans="1:24" x14ac:dyDescent="0.25">
      <c r="A4" s="651" t="s">
        <v>3</v>
      </c>
      <c r="B4" s="705">
        <v>2018</v>
      </c>
      <c r="C4" s="706"/>
      <c r="D4" s="707"/>
      <c r="E4" s="708">
        <v>2019</v>
      </c>
      <c r="F4" s="709"/>
      <c r="G4" s="709"/>
      <c r="H4" s="708">
        <v>2020</v>
      </c>
      <c r="I4" s="709"/>
      <c r="J4" s="709"/>
      <c r="K4" s="708">
        <v>2021</v>
      </c>
      <c r="L4" s="709"/>
      <c r="M4" s="709"/>
      <c r="N4" s="708">
        <v>2022</v>
      </c>
      <c r="O4" s="709"/>
      <c r="P4" s="709"/>
      <c r="Q4" s="624"/>
    </row>
    <row r="5" spans="1:24" x14ac:dyDescent="0.25">
      <c r="A5" s="564"/>
      <c r="B5" s="565" t="s">
        <v>277</v>
      </c>
      <c r="C5" s="566" t="s">
        <v>278</v>
      </c>
      <c r="D5" s="566" t="s">
        <v>1</v>
      </c>
      <c r="E5" s="565" t="s">
        <v>277</v>
      </c>
      <c r="F5" s="566" t="s">
        <v>278</v>
      </c>
      <c r="G5" s="566" t="s">
        <v>1</v>
      </c>
      <c r="H5" s="565" t="s">
        <v>277</v>
      </c>
      <c r="I5" s="566" t="s">
        <v>278</v>
      </c>
      <c r="J5" s="566" t="s">
        <v>1</v>
      </c>
      <c r="K5" s="565" t="s">
        <v>277</v>
      </c>
      <c r="L5" s="566" t="s">
        <v>278</v>
      </c>
      <c r="M5" s="566" t="s">
        <v>1</v>
      </c>
      <c r="N5" s="565" t="s">
        <v>277</v>
      </c>
      <c r="O5" s="566" t="s">
        <v>278</v>
      </c>
      <c r="P5" s="566" t="s">
        <v>1</v>
      </c>
      <c r="Q5" s="625"/>
    </row>
    <row r="6" spans="1:24" x14ac:dyDescent="0.25">
      <c r="A6" s="562" t="s">
        <v>613</v>
      </c>
      <c r="B6" s="567" t="e">
        <f>#REF!</f>
        <v>#REF!</v>
      </c>
      <c r="C6" s="567" t="e">
        <f>#REF!</f>
        <v>#REF!</v>
      </c>
      <c r="D6" s="568" t="e">
        <f>#REF!</f>
        <v>#REF!</v>
      </c>
      <c r="E6" s="567" t="e">
        <f>#REF!</f>
        <v>#REF!</v>
      </c>
      <c r="F6" s="567" t="e">
        <f>#REF!</f>
        <v>#REF!</v>
      </c>
      <c r="G6" s="568" t="e">
        <f>#REF!</f>
        <v>#REF!</v>
      </c>
      <c r="H6" s="567" t="e">
        <f>#REF!</f>
        <v>#REF!</v>
      </c>
      <c r="I6" s="567" t="e">
        <f>#REF!</f>
        <v>#REF!</v>
      </c>
      <c r="J6" s="568" t="e">
        <f>#REF!</f>
        <v>#REF!</v>
      </c>
      <c r="K6" s="567" t="e">
        <f>#REF!</f>
        <v>#REF!</v>
      </c>
      <c r="L6" s="567" t="e">
        <f>#REF!</f>
        <v>#REF!</v>
      </c>
      <c r="M6" s="568" t="e">
        <f>#REF!</f>
        <v>#REF!</v>
      </c>
      <c r="N6" s="567" t="e">
        <f>#REF!</f>
        <v>#REF!</v>
      </c>
      <c r="O6" s="567" t="e">
        <f>#REF!</f>
        <v>#REF!</v>
      </c>
      <c r="P6" s="568" t="e">
        <f>#REF!</f>
        <v>#REF!</v>
      </c>
      <c r="Q6" s="597"/>
      <c r="R6" s="331"/>
      <c r="S6" s="331"/>
      <c r="T6" s="331"/>
      <c r="V6" s="331"/>
      <c r="W6" s="331"/>
      <c r="X6" s="331"/>
    </row>
    <row r="7" spans="1:24" x14ac:dyDescent="0.25">
      <c r="A7" s="562" t="s">
        <v>614</v>
      </c>
      <c r="B7" s="569" t="e">
        <f>#REF!</f>
        <v>#REF!</v>
      </c>
      <c r="C7" s="569" t="e">
        <f>#REF!</f>
        <v>#REF!</v>
      </c>
      <c r="D7" s="570" t="e">
        <f>#REF!</f>
        <v>#REF!</v>
      </c>
      <c r="E7" s="569" t="e">
        <f>#REF!</f>
        <v>#REF!</v>
      </c>
      <c r="F7" s="569" t="e">
        <f>#REF!</f>
        <v>#REF!</v>
      </c>
      <c r="G7" s="570" t="e">
        <f>#REF!</f>
        <v>#REF!</v>
      </c>
      <c r="H7" s="569" t="e">
        <f>#REF!</f>
        <v>#REF!</v>
      </c>
      <c r="I7" s="569" t="e">
        <f>#REF!</f>
        <v>#REF!</v>
      </c>
      <c r="J7" s="570" t="e">
        <f>#REF!</f>
        <v>#REF!</v>
      </c>
      <c r="K7" s="569" t="e">
        <f>#REF!</f>
        <v>#REF!</v>
      </c>
      <c r="L7" s="569" t="e">
        <f>#REF!</f>
        <v>#REF!</v>
      </c>
      <c r="M7" s="570" t="e">
        <f>#REF!</f>
        <v>#REF!</v>
      </c>
      <c r="N7" s="569" t="e">
        <f>#REF!</f>
        <v>#REF!</v>
      </c>
      <c r="O7" s="569" t="e">
        <f>#REF!</f>
        <v>#REF!</v>
      </c>
      <c r="P7" s="570" t="e">
        <f>#REF!</f>
        <v>#REF!</v>
      </c>
      <c r="Q7" s="597"/>
      <c r="R7" s="507" t="e">
        <f>P7/P10*100</f>
        <v>#REF!</v>
      </c>
      <c r="S7" s="507"/>
      <c r="T7" s="331"/>
      <c r="V7" s="331"/>
      <c r="W7" s="331"/>
      <c r="X7" s="331"/>
    </row>
    <row r="8" spans="1:24" x14ac:dyDescent="0.25">
      <c r="A8" s="562" t="s">
        <v>615</v>
      </c>
      <c r="B8" s="569" t="e">
        <f>#REF!</f>
        <v>#REF!</v>
      </c>
      <c r="C8" s="569" t="e">
        <f>#REF!</f>
        <v>#REF!</v>
      </c>
      <c r="D8" s="570" t="e">
        <f>#REF!</f>
        <v>#REF!</v>
      </c>
      <c r="E8" s="569" t="e">
        <f>#REF!</f>
        <v>#REF!</v>
      </c>
      <c r="F8" s="569" t="e">
        <f>#REF!</f>
        <v>#REF!</v>
      </c>
      <c r="G8" s="570" t="e">
        <f>#REF!</f>
        <v>#REF!</v>
      </c>
      <c r="H8" s="569" t="e">
        <f>#REF!</f>
        <v>#REF!</v>
      </c>
      <c r="I8" s="569" t="e">
        <f>#REF!</f>
        <v>#REF!</v>
      </c>
      <c r="J8" s="570" t="e">
        <f>#REF!</f>
        <v>#REF!</v>
      </c>
      <c r="K8" s="569" t="e">
        <f>#REF!</f>
        <v>#REF!</v>
      </c>
      <c r="L8" s="569" t="e">
        <f>#REF!</f>
        <v>#REF!</v>
      </c>
      <c r="M8" s="570" t="e">
        <f>#REF!</f>
        <v>#REF!</v>
      </c>
      <c r="N8" s="569" t="e">
        <f>#REF!</f>
        <v>#REF!</v>
      </c>
      <c r="O8" s="569" t="e">
        <f>#REF!</f>
        <v>#REF!</v>
      </c>
      <c r="P8" s="570" t="e">
        <f>#REF!</f>
        <v>#REF!</v>
      </c>
      <c r="Q8" s="597"/>
      <c r="R8" s="331"/>
      <c r="S8" s="331"/>
      <c r="T8" s="331"/>
      <c r="V8" s="331"/>
      <c r="W8" s="331"/>
      <c r="X8" s="331"/>
    </row>
    <row r="9" spans="1:24" x14ac:dyDescent="0.25">
      <c r="A9" s="562" t="s">
        <v>616</v>
      </c>
      <c r="B9" s="571" t="e">
        <f>#REF!</f>
        <v>#REF!</v>
      </c>
      <c r="C9" s="571" t="e">
        <f>#REF!</f>
        <v>#REF!</v>
      </c>
      <c r="D9" s="572" t="e">
        <f>#REF!</f>
        <v>#REF!</v>
      </c>
      <c r="E9" s="571" t="e">
        <f>#REF!</f>
        <v>#REF!</v>
      </c>
      <c r="F9" s="571" t="e">
        <f>#REF!</f>
        <v>#REF!</v>
      </c>
      <c r="G9" s="572" t="e">
        <f>#REF!</f>
        <v>#REF!</v>
      </c>
      <c r="H9" s="571" t="e">
        <f>#REF!</f>
        <v>#REF!</v>
      </c>
      <c r="I9" s="571" t="e">
        <f>#REF!</f>
        <v>#REF!</v>
      </c>
      <c r="J9" s="572" t="e">
        <f>#REF!</f>
        <v>#REF!</v>
      </c>
      <c r="K9" s="571" t="e">
        <f>#REF!</f>
        <v>#REF!</v>
      </c>
      <c r="L9" s="571" t="e">
        <f>#REF!</f>
        <v>#REF!</v>
      </c>
      <c r="M9" s="572" t="e">
        <f>#REF!</f>
        <v>#REF!</v>
      </c>
      <c r="N9" s="571" t="e">
        <f>#REF!</f>
        <v>#REF!</v>
      </c>
      <c r="O9" s="571" t="e">
        <f>#REF!</f>
        <v>#REF!</v>
      </c>
      <c r="P9" s="572" t="e">
        <f>#REF!</f>
        <v>#REF!</v>
      </c>
      <c r="Q9" s="597"/>
      <c r="R9" s="331"/>
      <c r="S9" s="331" t="e">
        <f>O10-L10</f>
        <v>#REF!</v>
      </c>
      <c r="T9" s="331"/>
      <c r="V9" s="331"/>
      <c r="W9" s="331"/>
      <c r="X9" s="331"/>
    </row>
    <row r="10" spans="1:24" x14ac:dyDescent="0.25">
      <c r="A10" s="563" t="s">
        <v>617</v>
      </c>
      <c r="B10" s="573" t="e">
        <f>#REF!</f>
        <v>#REF!</v>
      </c>
      <c r="C10" s="573" t="e">
        <f>#REF!</f>
        <v>#REF!</v>
      </c>
      <c r="D10" s="573" t="e">
        <f>#REF!</f>
        <v>#REF!</v>
      </c>
      <c r="E10" s="573" t="e">
        <f>#REF!</f>
        <v>#REF!</v>
      </c>
      <c r="F10" s="573" t="e">
        <f>#REF!</f>
        <v>#REF!</v>
      </c>
      <c r="G10" s="573" t="e">
        <f>#REF!</f>
        <v>#REF!</v>
      </c>
      <c r="H10" s="573" t="e">
        <f>#REF!</f>
        <v>#REF!</v>
      </c>
      <c r="I10" s="573" t="e">
        <f>#REF!</f>
        <v>#REF!</v>
      </c>
      <c r="J10" s="573" t="e">
        <f>#REF!</f>
        <v>#REF!</v>
      </c>
      <c r="K10" s="573" t="e">
        <f>#REF!</f>
        <v>#REF!</v>
      </c>
      <c r="L10" s="573" t="e">
        <f>#REF!</f>
        <v>#REF!</v>
      </c>
      <c r="M10" s="573" t="e">
        <f>#REF!</f>
        <v>#REF!</v>
      </c>
      <c r="N10" s="573" t="e">
        <f>#REF!</f>
        <v>#REF!</v>
      </c>
      <c r="O10" s="573" t="e">
        <f>#REF!</f>
        <v>#REF!</v>
      </c>
      <c r="P10" s="573" t="e">
        <f>#REF!</f>
        <v>#REF!</v>
      </c>
      <c r="Q10" s="626"/>
      <c r="R10" s="507" t="e">
        <f>N10/P10*100</f>
        <v>#REF!</v>
      </c>
      <c r="S10" s="507" t="e">
        <f>P10-M10</f>
        <v>#REF!</v>
      </c>
      <c r="T10" s="507" t="e">
        <f>N10-K10</f>
        <v>#REF!</v>
      </c>
      <c r="U10" s="507" t="e">
        <f>O10-L10</f>
        <v>#REF!</v>
      </c>
      <c r="V10" s="331"/>
      <c r="W10" s="331"/>
      <c r="X10" s="331"/>
    </row>
    <row r="11" spans="1:24" ht="8.1" customHeight="1" x14ac:dyDescent="0.25">
      <c r="A11" s="456"/>
      <c r="B11" s="457"/>
      <c r="C11" s="457"/>
      <c r="D11" s="457"/>
      <c r="E11" s="457"/>
      <c r="F11" s="457"/>
      <c r="G11" s="457"/>
      <c r="H11" s="457"/>
      <c r="I11" s="457"/>
      <c r="J11" s="457"/>
      <c r="K11" s="457"/>
      <c r="L11" s="457"/>
      <c r="M11" s="457"/>
      <c r="N11" s="457"/>
      <c r="O11" s="457"/>
      <c r="P11" s="457"/>
      <c r="Q11" s="457"/>
    </row>
    <row r="12" spans="1:24" x14ac:dyDescent="0.25">
      <c r="A12" s="32" t="s">
        <v>751</v>
      </c>
      <c r="K12" s="331"/>
      <c r="L12" s="331"/>
      <c r="N12" s="507"/>
      <c r="O12" s="507"/>
      <c r="P12" s="331"/>
      <c r="Q12" s="331"/>
    </row>
    <row r="13" spans="1:24" ht="9.75" customHeight="1" x14ac:dyDescent="0.25">
      <c r="A13" s="32"/>
      <c r="P13" s="331"/>
      <c r="Q13" s="331"/>
    </row>
    <row r="14" spans="1:24" x14ac:dyDescent="0.25">
      <c r="A14" s="32" t="s">
        <v>286</v>
      </c>
    </row>
    <row r="15" spans="1:24" ht="23.25" customHeight="1" x14ac:dyDescent="0.25">
      <c r="A15" s="701" t="s">
        <v>748</v>
      </c>
      <c r="B15" s="701"/>
      <c r="C15" s="701"/>
      <c r="D15" s="701"/>
      <c r="E15" s="701"/>
      <c r="F15" s="701"/>
      <c r="G15" s="701"/>
      <c r="H15" s="701"/>
      <c r="I15" s="701"/>
      <c r="J15" s="701"/>
      <c r="K15" s="701"/>
      <c r="L15" s="701"/>
      <c r="M15" s="701"/>
      <c r="N15" s="701"/>
      <c r="O15" s="701"/>
      <c r="P15" s="701"/>
      <c r="Q15" s="112"/>
    </row>
    <row r="16" spans="1:24" ht="23.25" customHeight="1" x14ac:dyDescent="0.25">
      <c r="A16" s="701" t="s">
        <v>749</v>
      </c>
      <c r="B16" s="701"/>
      <c r="C16" s="701"/>
      <c r="D16" s="701"/>
      <c r="E16" s="701"/>
      <c r="F16" s="701"/>
      <c r="G16" s="701"/>
      <c r="H16" s="701"/>
      <c r="I16" s="701"/>
      <c r="J16" s="701"/>
      <c r="K16" s="701"/>
      <c r="L16" s="701"/>
      <c r="M16" s="701"/>
      <c r="N16" s="701"/>
      <c r="O16" s="701"/>
      <c r="P16" s="701"/>
      <c r="Q16" s="112"/>
    </row>
    <row r="17" spans="1:21" ht="15" customHeight="1" x14ac:dyDescent="0.25">
      <c r="A17" s="702" t="s">
        <v>421</v>
      </c>
      <c r="B17" s="703"/>
      <c r="C17" s="703"/>
      <c r="D17" s="703"/>
      <c r="E17" s="703"/>
      <c r="F17" s="703"/>
      <c r="G17" s="703"/>
      <c r="H17" s="703"/>
      <c r="I17" s="703"/>
      <c r="J17" s="703"/>
      <c r="K17" s="703"/>
      <c r="L17" s="703"/>
      <c r="M17" s="703"/>
      <c r="N17" s="703"/>
      <c r="O17" s="703"/>
      <c r="P17" s="703"/>
      <c r="Q17" s="649"/>
    </row>
    <row r="18" spans="1:21" x14ac:dyDescent="0.25">
      <c r="A18" s="701" t="s">
        <v>422</v>
      </c>
      <c r="B18" s="704"/>
      <c r="C18" s="704"/>
      <c r="D18" s="704"/>
      <c r="E18" s="704"/>
      <c r="F18" s="704"/>
      <c r="G18" s="704"/>
      <c r="H18" s="704"/>
      <c r="I18" s="704"/>
      <c r="J18" s="704"/>
      <c r="K18" s="704"/>
      <c r="L18" s="704"/>
      <c r="M18" s="704"/>
      <c r="N18" s="704"/>
      <c r="O18" s="704"/>
      <c r="P18" s="704"/>
      <c r="Q18" s="650"/>
    </row>
    <row r="19" spans="1:21" ht="15" customHeight="1" x14ac:dyDescent="0.25">
      <c r="A19" s="701" t="s">
        <v>492</v>
      </c>
      <c r="B19" s="701"/>
      <c r="C19" s="701"/>
      <c r="D19" s="701"/>
      <c r="E19" s="701"/>
      <c r="F19" s="701"/>
      <c r="G19" s="701"/>
      <c r="H19" s="701"/>
      <c r="I19" s="701"/>
      <c r="J19" s="701"/>
      <c r="K19" s="701"/>
      <c r="L19" s="701"/>
      <c r="M19" s="701"/>
      <c r="N19" s="701"/>
      <c r="O19" s="701"/>
      <c r="P19" s="701"/>
      <c r="Q19" s="112"/>
    </row>
    <row r="20" spans="1:21" x14ac:dyDescent="0.25">
      <c r="A20" s="112"/>
      <c r="B20" s="650"/>
      <c r="C20" s="650"/>
      <c r="D20" s="650"/>
      <c r="E20" s="650"/>
      <c r="F20" s="650"/>
      <c r="G20" s="650"/>
      <c r="H20" s="650"/>
      <c r="I20" s="650"/>
      <c r="J20" s="650"/>
      <c r="K20" s="650"/>
      <c r="L20" s="650"/>
      <c r="M20" s="650"/>
      <c r="N20" s="650"/>
      <c r="O20" s="650"/>
      <c r="P20" s="650"/>
      <c r="Q20" s="650"/>
    </row>
    <row r="21" spans="1:21" x14ac:dyDescent="0.25">
      <c r="Q21" t="s">
        <v>277</v>
      </c>
      <c r="R21" t="s">
        <v>278</v>
      </c>
      <c r="S21" t="s">
        <v>1</v>
      </c>
    </row>
    <row r="22" spans="1:21" x14ac:dyDescent="0.25">
      <c r="L22" s="305"/>
      <c r="P22">
        <v>2007</v>
      </c>
      <c r="Q22" s="331">
        <v>40824</v>
      </c>
      <c r="R22" s="331">
        <v>32693</v>
      </c>
      <c r="S22" s="331">
        <f>SUM(Q22:R22)</f>
        <v>73517</v>
      </c>
      <c r="T22" s="331"/>
    </row>
    <row r="23" spans="1:21" x14ac:dyDescent="0.25">
      <c r="P23">
        <f>P22+1</f>
        <v>2008</v>
      </c>
      <c r="Q23" s="331">
        <v>42324</v>
      </c>
      <c r="R23" s="331">
        <v>33393</v>
      </c>
      <c r="S23" s="331">
        <f t="shared" ref="S23:S35" si="0">SUM(Q23:R23)</f>
        <v>75717</v>
      </c>
      <c r="T23" s="331"/>
    </row>
    <row r="24" spans="1:21" x14ac:dyDescent="0.25">
      <c r="P24">
        <f t="shared" ref="P24:P31" si="1">P23+1</f>
        <v>2009</v>
      </c>
      <c r="Q24" s="331">
        <v>43460</v>
      </c>
      <c r="R24" s="331">
        <v>33489</v>
      </c>
      <c r="S24" s="331">
        <f t="shared" si="0"/>
        <v>76949</v>
      </c>
      <c r="T24" s="331"/>
    </row>
    <row r="25" spans="1:21" x14ac:dyDescent="0.25">
      <c r="P25">
        <f t="shared" si="1"/>
        <v>2010</v>
      </c>
      <c r="Q25" s="331">
        <v>45421</v>
      </c>
      <c r="R25" s="331">
        <v>34976</v>
      </c>
      <c r="S25" s="331">
        <f t="shared" si="0"/>
        <v>80397</v>
      </c>
      <c r="T25" s="331"/>
    </row>
    <row r="26" spans="1:21" x14ac:dyDescent="0.25">
      <c r="P26">
        <f t="shared" si="1"/>
        <v>2011</v>
      </c>
      <c r="Q26" s="331">
        <v>46497</v>
      </c>
      <c r="R26" s="331">
        <v>35731</v>
      </c>
      <c r="S26" s="331">
        <f t="shared" si="0"/>
        <v>82228</v>
      </c>
      <c r="T26" s="331"/>
    </row>
    <row r="27" spans="1:21" x14ac:dyDescent="0.25">
      <c r="P27">
        <f t="shared" si="1"/>
        <v>2012</v>
      </c>
      <c r="Q27" s="331">
        <v>46490</v>
      </c>
      <c r="R27" s="331">
        <v>34909</v>
      </c>
      <c r="S27" s="331">
        <f t="shared" si="0"/>
        <v>81399</v>
      </c>
      <c r="T27" s="331"/>
    </row>
    <row r="28" spans="1:21" x14ac:dyDescent="0.25">
      <c r="P28">
        <f t="shared" si="1"/>
        <v>2013</v>
      </c>
      <c r="Q28" s="331">
        <v>46678</v>
      </c>
      <c r="R28" s="331">
        <v>35014</v>
      </c>
      <c r="S28" s="331">
        <f t="shared" si="0"/>
        <v>81692</v>
      </c>
      <c r="T28" s="331"/>
    </row>
    <row r="29" spans="1:21" x14ac:dyDescent="0.25">
      <c r="P29">
        <f t="shared" si="1"/>
        <v>2014</v>
      </c>
      <c r="Q29" s="331">
        <v>47853</v>
      </c>
      <c r="R29" s="331">
        <v>35946</v>
      </c>
      <c r="S29" s="331">
        <f t="shared" si="0"/>
        <v>83799</v>
      </c>
      <c r="T29" s="331"/>
    </row>
    <row r="30" spans="1:21" x14ac:dyDescent="0.25">
      <c r="P30">
        <f t="shared" si="1"/>
        <v>2015</v>
      </c>
      <c r="Q30" s="331">
        <v>49238</v>
      </c>
      <c r="R30" s="331">
        <v>36927</v>
      </c>
      <c r="S30" s="331">
        <f t="shared" si="0"/>
        <v>86165</v>
      </c>
      <c r="T30" s="331"/>
    </row>
    <row r="31" spans="1:21" x14ac:dyDescent="0.25">
      <c r="P31">
        <f t="shared" si="1"/>
        <v>2016</v>
      </c>
      <c r="Q31" s="331">
        <v>50601</v>
      </c>
      <c r="R31" s="331">
        <v>37878</v>
      </c>
      <c r="S31" s="331">
        <f t="shared" si="0"/>
        <v>88479</v>
      </c>
      <c r="T31" s="331"/>
      <c r="U31" s="507"/>
    </row>
    <row r="32" spans="1:21" x14ac:dyDescent="0.25">
      <c r="P32">
        <v>2017</v>
      </c>
      <c r="Q32" s="331">
        <v>52008</v>
      </c>
      <c r="R32" s="331">
        <v>39119</v>
      </c>
      <c r="S32" s="331">
        <f t="shared" si="0"/>
        <v>91127</v>
      </c>
    </row>
    <row r="33" spans="16:22" x14ac:dyDescent="0.25">
      <c r="P33">
        <v>2018</v>
      </c>
      <c r="Q33" s="331" t="e">
        <f>#REF!</f>
        <v>#REF!</v>
      </c>
      <c r="R33" s="331" t="e">
        <f>#REF!</f>
        <v>#REF!</v>
      </c>
      <c r="S33" s="331" t="e">
        <f t="shared" si="0"/>
        <v>#REF!</v>
      </c>
    </row>
    <row r="34" spans="16:22" x14ac:dyDescent="0.25">
      <c r="P34">
        <v>2019</v>
      </c>
      <c r="Q34" s="331" t="e">
        <f>#REF!</f>
        <v>#REF!</v>
      </c>
      <c r="R34" s="331" t="e">
        <f>#REF!</f>
        <v>#REF!</v>
      </c>
      <c r="S34" s="331" t="e">
        <f t="shared" si="0"/>
        <v>#REF!</v>
      </c>
    </row>
    <row r="35" spans="16:22" x14ac:dyDescent="0.25">
      <c r="P35">
        <v>2020</v>
      </c>
      <c r="Q35" s="331" t="e">
        <f>#REF!</f>
        <v>#REF!</v>
      </c>
      <c r="R35" s="331" t="e">
        <f>#REF!</f>
        <v>#REF!</v>
      </c>
      <c r="S35" s="331" t="e">
        <f t="shared" si="0"/>
        <v>#REF!</v>
      </c>
    </row>
    <row r="36" spans="16:22" x14ac:dyDescent="0.25">
      <c r="P36">
        <v>2021</v>
      </c>
      <c r="Q36" s="331" t="e">
        <f>#REF!</f>
        <v>#REF!</v>
      </c>
      <c r="R36" s="331" t="e">
        <f>#REF!</f>
        <v>#REF!</v>
      </c>
      <c r="S36" s="331" t="e">
        <f t="shared" ref="S36:S37" si="2">SUM(Q36:R36)</f>
        <v>#REF!</v>
      </c>
      <c r="V36" s="608"/>
    </row>
    <row r="37" spans="16:22" x14ac:dyDescent="0.25">
      <c r="P37">
        <v>2022</v>
      </c>
      <c r="Q37" s="331" t="e">
        <f>#REF!</f>
        <v>#REF!</v>
      </c>
      <c r="R37" s="331" t="e">
        <f>#REF!</f>
        <v>#REF!</v>
      </c>
      <c r="S37" s="331" t="e">
        <f t="shared" si="2"/>
        <v>#REF!</v>
      </c>
      <c r="T37" t="s">
        <v>765</v>
      </c>
      <c r="U37" s="331" t="e">
        <f>S37-S22</f>
        <v>#REF!</v>
      </c>
      <c r="V37" s="608" t="e">
        <f>U37/S22</f>
        <v>#REF!</v>
      </c>
    </row>
  </sheetData>
  <mergeCells count="10">
    <mergeCell ref="A16:P16"/>
    <mergeCell ref="A17:P17"/>
    <mergeCell ref="A18:P18"/>
    <mergeCell ref="A19:P19"/>
    <mergeCell ref="B4:D4"/>
    <mergeCell ref="E4:G4"/>
    <mergeCell ref="H4:J4"/>
    <mergeCell ref="K4:M4"/>
    <mergeCell ref="N4:P4"/>
    <mergeCell ref="A15:P15"/>
  </mergeCells>
  <pageMargins left="0.23622047244094491" right="0.23622047244094491" top="0.74803149606299213" bottom="0.74803149606299213" header="0.31496062992125984" footer="0.31496062992125984"/>
  <pageSetup paperSize="9" scale="82" orientation="landscape"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sheetPr codeName="Sheet80">
    <tabColor rgb="FFFF0000"/>
  </sheetPr>
  <dimension ref="A1:N253"/>
  <sheetViews>
    <sheetView workbookViewId="0"/>
  </sheetViews>
  <sheetFormatPr defaultRowHeight="11.25" x14ac:dyDescent="0.2"/>
  <cols>
    <col min="1" max="1" width="26.5703125" style="32" customWidth="1"/>
    <col min="2" max="5" width="17" style="163" customWidth="1"/>
    <col min="6" max="6" width="11.28515625" style="32" bestFit="1" customWidth="1"/>
    <col min="7" max="7" width="9.140625" style="32"/>
    <col min="8" max="12" width="10.85546875" style="32" bestFit="1" customWidth="1"/>
    <col min="13" max="14" width="10" style="32" bestFit="1" customWidth="1"/>
    <col min="15" max="256" width="9.140625" style="32"/>
    <col min="257" max="257" width="26.5703125" style="32" customWidth="1"/>
    <col min="258" max="261" width="17" style="32" customWidth="1"/>
    <col min="262" max="262" width="11.28515625" style="32" bestFit="1" customWidth="1"/>
    <col min="263" max="263" width="9.140625" style="32"/>
    <col min="264" max="268" width="10.85546875" style="32" bestFit="1" customWidth="1"/>
    <col min="269" max="270" width="10" style="32" bestFit="1" customWidth="1"/>
    <col min="271" max="512" width="9.140625" style="32"/>
    <col min="513" max="513" width="26.5703125" style="32" customWidth="1"/>
    <col min="514" max="517" width="17" style="32" customWidth="1"/>
    <col min="518" max="518" width="11.28515625" style="32" bestFit="1" customWidth="1"/>
    <col min="519" max="519" width="9.140625" style="32"/>
    <col min="520" max="524" width="10.85546875" style="32" bestFit="1" customWidth="1"/>
    <col min="525" max="526" width="10" style="32" bestFit="1" customWidth="1"/>
    <col min="527" max="768" width="9.140625" style="32"/>
    <col min="769" max="769" width="26.5703125" style="32" customWidth="1"/>
    <col min="770" max="773" width="17" style="32" customWidth="1"/>
    <col min="774" max="774" width="11.28515625" style="32" bestFit="1" customWidth="1"/>
    <col min="775" max="775" width="9.140625" style="32"/>
    <col min="776" max="780" width="10.85546875" style="32" bestFit="1" customWidth="1"/>
    <col min="781" max="782" width="10" style="32" bestFit="1" customWidth="1"/>
    <col min="783" max="1024" width="9.140625" style="32"/>
    <col min="1025" max="1025" width="26.5703125" style="32" customWidth="1"/>
    <col min="1026" max="1029" width="17" style="32" customWidth="1"/>
    <col min="1030" max="1030" width="11.28515625" style="32" bestFit="1" customWidth="1"/>
    <col min="1031" max="1031" width="9.140625" style="32"/>
    <col min="1032" max="1036" width="10.85546875" style="32" bestFit="1" customWidth="1"/>
    <col min="1037" max="1038" width="10" style="32" bestFit="1" customWidth="1"/>
    <col min="1039" max="1280" width="9.140625" style="32"/>
    <col min="1281" max="1281" width="26.5703125" style="32" customWidth="1"/>
    <col min="1282" max="1285" width="17" style="32" customWidth="1"/>
    <col min="1286" max="1286" width="11.28515625" style="32" bestFit="1" customWidth="1"/>
    <col min="1287" max="1287" width="9.140625" style="32"/>
    <col min="1288" max="1292" width="10.85546875" style="32" bestFit="1" customWidth="1"/>
    <col min="1293" max="1294" width="10" style="32" bestFit="1" customWidth="1"/>
    <col min="1295" max="1536" width="9.140625" style="32"/>
    <col min="1537" max="1537" width="26.5703125" style="32" customWidth="1"/>
    <col min="1538" max="1541" width="17" style="32" customWidth="1"/>
    <col min="1542" max="1542" width="11.28515625" style="32" bestFit="1" customWidth="1"/>
    <col min="1543" max="1543" width="9.140625" style="32"/>
    <col min="1544" max="1548" width="10.85546875" style="32" bestFit="1" customWidth="1"/>
    <col min="1549" max="1550" width="10" style="32" bestFit="1" customWidth="1"/>
    <col min="1551" max="1792" width="9.140625" style="32"/>
    <col min="1793" max="1793" width="26.5703125" style="32" customWidth="1"/>
    <col min="1794" max="1797" width="17" style="32" customWidth="1"/>
    <col min="1798" max="1798" width="11.28515625" style="32" bestFit="1" customWidth="1"/>
    <col min="1799" max="1799" width="9.140625" style="32"/>
    <col min="1800" max="1804" width="10.85546875" style="32" bestFit="1" customWidth="1"/>
    <col min="1805" max="1806" width="10" style="32" bestFit="1" customWidth="1"/>
    <col min="1807" max="2048" width="9.140625" style="32"/>
    <col min="2049" max="2049" width="26.5703125" style="32" customWidth="1"/>
    <col min="2050" max="2053" width="17" style="32" customWidth="1"/>
    <col min="2054" max="2054" width="11.28515625" style="32" bestFit="1" customWidth="1"/>
    <col min="2055" max="2055" width="9.140625" style="32"/>
    <col min="2056" max="2060" width="10.85546875" style="32" bestFit="1" customWidth="1"/>
    <col min="2061" max="2062" width="10" style="32" bestFit="1" customWidth="1"/>
    <col min="2063" max="2304" width="9.140625" style="32"/>
    <col min="2305" max="2305" width="26.5703125" style="32" customWidth="1"/>
    <col min="2306" max="2309" width="17" style="32" customWidth="1"/>
    <col min="2310" max="2310" width="11.28515625" style="32" bestFit="1" customWidth="1"/>
    <col min="2311" max="2311" width="9.140625" style="32"/>
    <col min="2312" max="2316" width="10.85546875" style="32" bestFit="1" customWidth="1"/>
    <col min="2317" max="2318" width="10" style="32" bestFit="1" customWidth="1"/>
    <col min="2319" max="2560" width="9.140625" style="32"/>
    <col min="2561" max="2561" width="26.5703125" style="32" customWidth="1"/>
    <col min="2562" max="2565" width="17" style="32" customWidth="1"/>
    <col min="2566" max="2566" width="11.28515625" style="32" bestFit="1" customWidth="1"/>
    <col min="2567" max="2567" width="9.140625" style="32"/>
    <col min="2568" max="2572" width="10.85546875" style="32" bestFit="1" customWidth="1"/>
    <col min="2573" max="2574" width="10" style="32" bestFit="1" customWidth="1"/>
    <col min="2575" max="2816" width="9.140625" style="32"/>
    <col min="2817" max="2817" width="26.5703125" style="32" customWidth="1"/>
    <col min="2818" max="2821" width="17" style="32" customWidth="1"/>
    <col min="2822" max="2822" width="11.28515625" style="32" bestFit="1" customWidth="1"/>
    <col min="2823" max="2823" width="9.140625" style="32"/>
    <col min="2824" max="2828" width="10.85546875" style="32" bestFit="1" customWidth="1"/>
    <col min="2829" max="2830" width="10" style="32" bestFit="1" customWidth="1"/>
    <col min="2831" max="3072" width="9.140625" style="32"/>
    <col min="3073" max="3073" width="26.5703125" style="32" customWidth="1"/>
    <col min="3074" max="3077" width="17" style="32" customWidth="1"/>
    <col min="3078" max="3078" width="11.28515625" style="32" bestFit="1" customWidth="1"/>
    <col min="3079" max="3079" width="9.140625" style="32"/>
    <col min="3080" max="3084" width="10.85546875" style="32" bestFit="1" customWidth="1"/>
    <col min="3085" max="3086" width="10" style="32" bestFit="1" customWidth="1"/>
    <col min="3087" max="3328" width="9.140625" style="32"/>
    <col min="3329" max="3329" width="26.5703125" style="32" customWidth="1"/>
    <col min="3330" max="3333" width="17" style="32" customWidth="1"/>
    <col min="3334" max="3334" width="11.28515625" style="32" bestFit="1" customWidth="1"/>
    <col min="3335" max="3335" width="9.140625" style="32"/>
    <col min="3336" max="3340" width="10.85546875" style="32" bestFit="1" customWidth="1"/>
    <col min="3341" max="3342" width="10" style="32" bestFit="1" customWidth="1"/>
    <col min="3343" max="3584" width="9.140625" style="32"/>
    <col min="3585" max="3585" width="26.5703125" style="32" customWidth="1"/>
    <col min="3586" max="3589" width="17" style="32" customWidth="1"/>
    <col min="3590" max="3590" width="11.28515625" style="32" bestFit="1" customWidth="1"/>
    <col min="3591" max="3591" width="9.140625" style="32"/>
    <col min="3592" max="3596" width="10.85546875" style="32" bestFit="1" customWidth="1"/>
    <col min="3597" max="3598" width="10" style="32" bestFit="1" customWidth="1"/>
    <col min="3599" max="3840" width="9.140625" style="32"/>
    <col min="3841" max="3841" width="26.5703125" style="32" customWidth="1"/>
    <col min="3842" max="3845" width="17" style="32" customWidth="1"/>
    <col min="3846" max="3846" width="11.28515625" style="32" bestFit="1" customWidth="1"/>
    <col min="3847" max="3847" width="9.140625" style="32"/>
    <col min="3848" max="3852" width="10.85546875" style="32" bestFit="1" customWidth="1"/>
    <col min="3853" max="3854" width="10" style="32" bestFit="1" customWidth="1"/>
    <col min="3855" max="4096" width="9.140625" style="32"/>
    <col min="4097" max="4097" width="26.5703125" style="32" customWidth="1"/>
    <col min="4098" max="4101" width="17" style="32" customWidth="1"/>
    <col min="4102" max="4102" width="11.28515625" style="32" bestFit="1" customWidth="1"/>
    <col min="4103" max="4103" width="9.140625" style="32"/>
    <col min="4104" max="4108" width="10.85546875" style="32" bestFit="1" customWidth="1"/>
    <col min="4109" max="4110" width="10" style="32" bestFit="1" customWidth="1"/>
    <col min="4111" max="4352" width="9.140625" style="32"/>
    <col min="4353" max="4353" width="26.5703125" style="32" customWidth="1"/>
    <col min="4354" max="4357" width="17" style="32" customWidth="1"/>
    <col min="4358" max="4358" width="11.28515625" style="32" bestFit="1" customWidth="1"/>
    <col min="4359" max="4359" width="9.140625" style="32"/>
    <col min="4360" max="4364" width="10.85546875" style="32" bestFit="1" customWidth="1"/>
    <col min="4365" max="4366" width="10" style="32" bestFit="1" customWidth="1"/>
    <col min="4367" max="4608" width="9.140625" style="32"/>
    <col min="4609" max="4609" width="26.5703125" style="32" customWidth="1"/>
    <col min="4610" max="4613" width="17" style="32" customWidth="1"/>
    <col min="4614" max="4614" width="11.28515625" style="32" bestFit="1" customWidth="1"/>
    <col min="4615" max="4615" width="9.140625" style="32"/>
    <col min="4616" max="4620" width="10.85546875" style="32" bestFit="1" customWidth="1"/>
    <col min="4621" max="4622" width="10" style="32" bestFit="1" customWidth="1"/>
    <col min="4623" max="4864" width="9.140625" style="32"/>
    <col min="4865" max="4865" width="26.5703125" style="32" customWidth="1"/>
    <col min="4866" max="4869" width="17" style="32" customWidth="1"/>
    <col min="4870" max="4870" width="11.28515625" style="32" bestFit="1" customWidth="1"/>
    <col min="4871" max="4871" width="9.140625" style="32"/>
    <col min="4872" max="4876" width="10.85546875" style="32" bestFit="1" customWidth="1"/>
    <col min="4877" max="4878" width="10" style="32" bestFit="1" customWidth="1"/>
    <col min="4879" max="5120" width="9.140625" style="32"/>
    <col min="5121" max="5121" width="26.5703125" style="32" customWidth="1"/>
    <col min="5122" max="5125" width="17" style="32" customWidth="1"/>
    <col min="5126" max="5126" width="11.28515625" style="32" bestFit="1" customWidth="1"/>
    <col min="5127" max="5127" width="9.140625" style="32"/>
    <col min="5128" max="5132" width="10.85546875" style="32" bestFit="1" customWidth="1"/>
    <col min="5133" max="5134" width="10" style="32" bestFit="1" customWidth="1"/>
    <col min="5135" max="5376" width="9.140625" style="32"/>
    <col min="5377" max="5377" width="26.5703125" style="32" customWidth="1"/>
    <col min="5378" max="5381" width="17" style="32" customWidth="1"/>
    <col min="5382" max="5382" width="11.28515625" style="32" bestFit="1" customWidth="1"/>
    <col min="5383" max="5383" width="9.140625" style="32"/>
    <col min="5384" max="5388" width="10.85546875" style="32" bestFit="1" customWidth="1"/>
    <col min="5389" max="5390" width="10" style="32" bestFit="1" customWidth="1"/>
    <col min="5391" max="5632" width="9.140625" style="32"/>
    <col min="5633" max="5633" width="26.5703125" style="32" customWidth="1"/>
    <col min="5634" max="5637" width="17" style="32" customWidth="1"/>
    <col min="5638" max="5638" width="11.28515625" style="32" bestFit="1" customWidth="1"/>
    <col min="5639" max="5639" width="9.140625" style="32"/>
    <col min="5640" max="5644" width="10.85546875" style="32" bestFit="1" customWidth="1"/>
    <col min="5645" max="5646" width="10" style="32" bestFit="1" customWidth="1"/>
    <col min="5647" max="5888" width="9.140625" style="32"/>
    <col min="5889" max="5889" width="26.5703125" style="32" customWidth="1"/>
    <col min="5890" max="5893" width="17" style="32" customWidth="1"/>
    <col min="5894" max="5894" width="11.28515625" style="32" bestFit="1" customWidth="1"/>
    <col min="5895" max="5895" width="9.140625" style="32"/>
    <col min="5896" max="5900" width="10.85546875" style="32" bestFit="1" customWidth="1"/>
    <col min="5901" max="5902" width="10" style="32" bestFit="1" customWidth="1"/>
    <col min="5903" max="6144" width="9.140625" style="32"/>
    <col min="6145" max="6145" width="26.5703125" style="32" customWidth="1"/>
    <col min="6146" max="6149" width="17" style="32" customWidth="1"/>
    <col min="6150" max="6150" width="11.28515625" style="32" bestFit="1" customWidth="1"/>
    <col min="6151" max="6151" width="9.140625" style="32"/>
    <col min="6152" max="6156" width="10.85546875" style="32" bestFit="1" customWidth="1"/>
    <col min="6157" max="6158" width="10" style="32" bestFit="1" customWidth="1"/>
    <col min="6159" max="6400" width="9.140625" style="32"/>
    <col min="6401" max="6401" width="26.5703125" style="32" customWidth="1"/>
    <col min="6402" max="6405" width="17" style="32" customWidth="1"/>
    <col min="6406" max="6406" width="11.28515625" style="32" bestFit="1" customWidth="1"/>
    <col min="6407" max="6407" width="9.140625" style="32"/>
    <col min="6408" max="6412" width="10.85546875" style="32" bestFit="1" customWidth="1"/>
    <col min="6413" max="6414" width="10" style="32" bestFit="1" customWidth="1"/>
    <col min="6415" max="6656" width="9.140625" style="32"/>
    <col min="6657" max="6657" width="26.5703125" style="32" customWidth="1"/>
    <col min="6658" max="6661" width="17" style="32" customWidth="1"/>
    <col min="6662" max="6662" width="11.28515625" style="32" bestFit="1" customWidth="1"/>
    <col min="6663" max="6663" width="9.140625" style="32"/>
    <col min="6664" max="6668" width="10.85546875" style="32" bestFit="1" customWidth="1"/>
    <col min="6669" max="6670" width="10" style="32" bestFit="1" customWidth="1"/>
    <col min="6671" max="6912" width="9.140625" style="32"/>
    <col min="6913" max="6913" width="26.5703125" style="32" customWidth="1"/>
    <col min="6914" max="6917" width="17" style="32" customWidth="1"/>
    <col min="6918" max="6918" width="11.28515625" style="32" bestFit="1" customWidth="1"/>
    <col min="6919" max="6919" width="9.140625" style="32"/>
    <col min="6920" max="6924" width="10.85546875" style="32" bestFit="1" customWidth="1"/>
    <col min="6925" max="6926" width="10" style="32" bestFit="1" customWidth="1"/>
    <col min="6927" max="7168" width="9.140625" style="32"/>
    <col min="7169" max="7169" width="26.5703125" style="32" customWidth="1"/>
    <col min="7170" max="7173" width="17" style="32" customWidth="1"/>
    <col min="7174" max="7174" width="11.28515625" style="32" bestFit="1" customWidth="1"/>
    <col min="7175" max="7175" width="9.140625" style="32"/>
    <col min="7176" max="7180" width="10.85546875" style="32" bestFit="1" customWidth="1"/>
    <col min="7181" max="7182" width="10" style="32" bestFit="1" customWidth="1"/>
    <col min="7183" max="7424" width="9.140625" style="32"/>
    <col min="7425" max="7425" width="26.5703125" style="32" customWidth="1"/>
    <col min="7426" max="7429" width="17" style="32" customWidth="1"/>
    <col min="7430" max="7430" width="11.28515625" style="32" bestFit="1" customWidth="1"/>
    <col min="7431" max="7431" width="9.140625" style="32"/>
    <col min="7432" max="7436" width="10.85546875" style="32" bestFit="1" customWidth="1"/>
    <col min="7437" max="7438" width="10" style="32" bestFit="1" customWidth="1"/>
    <col min="7439" max="7680" width="9.140625" style="32"/>
    <col min="7681" max="7681" width="26.5703125" style="32" customWidth="1"/>
    <col min="7682" max="7685" width="17" style="32" customWidth="1"/>
    <col min="7686" max="7686" width="11.28515625" style="32" bestFit="1" customWidth="1"/>
    <col min="7687" max="7687" width="9.140625" style="32"/>
    <col min="7688" max="7692" width="10.85546875" style="32" bestFit="1" customWidth="1"/>
    <col min="7693" max="7694" width="10" style="32" bestFit="1" customWidth="1"/>
    <col min="7695" max="7936" width="9.140625" style="32"/>
    <col min="7937" max="7937" width="26.5703125" style="32" customWidth="1"/>
    <col min="7938" max="7941" width="17" style="32" customWidth="1"/>
    <col min="7942" max="7942" width="11.28515625" style="32" bestFit="1" customWidth="1"/>
    <col min="7943" max="7943" width="9.140625" style="32"/>
    <col min="7944" max="7948" width="10.85546875" style="32" bestFit="1" customWidth="1"/>
    <col min="7949" max="7950" width="10" style="32" bestFit="1" customWidth="1"/>
    <col min="7951" max="8192" width="9.140625" style="32"/>
    <col min="8193" max="8193" width="26.5703125" style="32" customWidth="1"/>
    <col min="8194" max="8197" width="17" style="32" customWidth="1"/>
    <col min="8198" max="8198" width="11.28515625" style="32" bestFit="1" customWidth="1"/>
    <col min="8199" max="8199" width="9.140625" style="32"/>
    <col min="8200" max="8204" width="10.85546875" style="32" bestFit="1" customWidth="1"/>
    <col min="8205" max="8206" width="10" style="32" bestFit="1" customWidth="1"/>
    <col min="8207" max="8448" width="9.140625" style="32"/>
    <col min="8449" max="8449" width="26.5703125" style="32" customWidth="1"/>
    <col min="8450" max="8453" width="17" style="32" customWidth="1"/>
    <col min="8454" max="8454" width="11.28515625" style="32" bestFit="1" customWidth="1"/>
    <col min="8455" max="8455" width="9.140625" style="32"/>
    <col min="8456" max="8460" width="10.85546875" style="32" bestFit="1" customWidth="1"/>
    <col min="8461" max="8462" width="10" style="32" bestFit="1" customWidth="1"/>
    <col min="8463" max="8704" width="9.140625" style="32"/>
    <col min="8705" max="8705" width="26.5703125" style="32" customWidth="1"/>
    <col min="8706" max="8709" width="17" style="32" customWidth="1"/>
    <col min="8710" max="8710" width="11.28515625" style="32" bestFit="1" customWidth="1"/>
    <col min="8711" max="8711" width="9.140625" style="32"/>
    <col min="8712" max="8716" width="10.85546875" style="32" bestFit="1" customWidth="1"/>
    <col min="8717" max="8718" width="10" style="32" bestFit="1" customWidth="1"/>
    <col min="8719" max="8960" width="9.140625" style="32"/>
    <col min="8961" max="8961" width="26.5703125" style="32" customWidth="1"/>
    <col min="8962" max="8965" width="17" style="32" customWidth="1"/>
    <col min="8966" max="8966" width="11.28515625" style="32" bestFit="1" customWidth="1"/>
    <col min="8967" max="8967" width="9.140625" style="32"/>
    <col min="8968" max="8972" width="10.85546875" style="32" bestFit="1" customWidth="1"/>
    <col min="8973" max="8974" width="10" style="32" bestFit="1" customWidth="1"/>
    <col min="8975" max="9216" width="9.140625" style="32"/>
    <col min="9217" max="9217" width="26.5703125" style="32" customWidth="1"/>
    <col min="9218" max="9221" width="17" style="32" customWidth="1"/>
    <col min="9222" max="9222" width="11.28515625" style="32" bestFit="1" customWidth="1"/>
    <col min="9223" max="9223" width="9.140625" style="32"/>
    <col min="9224" max="9228" width="10.85546875" style="32" bestFit="1" customWidth="1"/>
    <col min="9229" max="9230" width="10" style="32" bestFit="1" customWidth="1"/>
    <col min="9231" max="9472" width="9.140625" style="32"/>
    <col min="9473" max="9473" width="26.5703125" style="32" customWidth="1"/>
    <col min="9474" max="9477" width="17" style="32" customWidth="1"/>
    <col min="9478" max="9478" width="11.28515625" style="32" bestFit="1" customWidth="1"/>
    <col min="9479" max="9479" width="9.140625" style="32"/>
    <col min="9480" max="9484" width="10.85546875" style="32" bestFit="1" customWidth="1"/>
    <col min="9485" max="9486" width="10" style="32" bestFit="1" customWidth="1"/>
    <col min="9487" max="9728" width="9.140625" style="32"/>
    <col min="9729" max="9729" width="26.5703125" style="32" customWidth="1"/>
    <col min="9730" max="9733" width="17" style="32" customWidth="1"/>
    <col min="9734" max="9734" width="11.28515625" style="32" bestFit="1" customWidth="1"/>
    <col min="9735" max="9735" width="9.140625" style="32"/>
    <col min="9736" max="9740" width="10.85546875" style="32" bestFit="1" customWidth="1"/>
    <col min="9741" max="9742" width="10" style="32" bestFit="1" customWidth="1"/>
    <col min="9743" max="9984" width="9.140625" style="32"/>
    <col min="9985" max="9985" width="26.5703125" style="32" customWidth="1"/>
    <col min="9986" max="9989" width="17" style="32" customWidth="1"/>
    <col min="9990" max="9990" width="11.28515625" style="32" bestFit="1" customWidth="1"/>
    <col min="9991" max="9991" width="9.140625" style="32"/>
    <col min="9992" max="9996" width="10.85546875" style="32" bestFit="1" customWidth="1"/>
    <col min="9997" max="9998" width="10" style="32" bestFit="1" customWidth="1"/>
    <col min="9999" max="10240" width="9.140625" style="32"/>
    <col min="10241" max="10241" width="26.5703125" style="32" customWidth="1"/>
    <col min="10242" max="10245" width="17" style="32" customWidth="1"/>
    <col min="10246" max="10246" width="11.28515625" style="32" bestFit="1" customWidth="1"/>
    <col min="10247" max="10247" width="9.140625" style="32"/>
    <col min="10248" max="10252" width="10.85546875" style="32" bestFit="1" customWidth="1"/>
    <col min="10253" max="10254" width="10" style="32" bestFit="1" customWidth="1"/>
    <col min="10255" max="10496" width="9.140625" style="32"/>
    <col min="10497" max="10497" width="26.5703125" style="32" customWidth="1"/>
    <col min="10498" max="10501" width="17" style="32" customWidth="1"/>
    <col min="10502" max="10502" width="11.28515625" style="32" bestFit="1" customWidth="1"/>
    <col min="10503" max="10503" width="9.140625" style="32"/>
    <col min="10504" max="10508" width="10.85546875" style="32" bestFit="1" customWidth="1"/>
    <col min="10509" max="10510" width="10" style="32" bestFit="1" customWidth="1"/>
    <col min="10511" max="10752" width="9.140625" style="32"/>
    <col min="10753" max="10753" width="26.5703125" style="32" customWidth="1"/>
    <col min="10754" max="10757" width="17" style="32" customWidth="1"/>
    <col min="10758" max="10758" width="11.28515625" style="32" bestFit="1" customWidth="1"/>
    <col min="10759" max="10759" width="9.140625" style="32"/>
    <col min="10760" max="10764" width="10.85546875" style="32" bestFit="1" customWidth="1"/>
    <col min="10765" max="10766" width="10" style="32" bestFit="1" customWidth="1"/>
    <col min="10767" max="11008" width="9.140625" style="32"/>
    <col min="11009" max="11009" width="26.5703125" style="32" customWidth="1"/>
    <col min="11010" max="11013" width="17" style="32" customWidth="1"/>
    <col min="11014" max="11014" width="11.28515625" style="32" bestFit="1" customWidth="1"/>
    <col min="11015" max="11015" width="9.140625" style="32"/>
    <col min="11016" max="11020" width="10.85546875" style="32" bestFit="1" customWidth="1"/>
    <col min="11021" max="11022" width="10" style="32" bestFit="1" customWidth="1"/>
    <col min="11023" max="11264" width="9.140625" style="32"/>
    <col min="11265" max="11265" width="26.5703125" style="32" customWidth="1"/>
    <col min="11266" max="11269" width="17" style="32" customWidth="1"/>
    <col min="11270" max="11270" width="11.28515625" style="32" bestFit="1" customWidth="1"/>
    <col min="11271" max="11271" width="9.140625" style="32"/>
    <col min="11272" max="11276" width="10.85546875" style="32" bestFit="1" customWidth="1"/>
    <col min="11277" max="11278" width="10" style="32" bestFit="1" customWidth="1"/>
    <col min="11279" max="11520" width="9.140625" style="32"/>
    <col min="11521" max="11521" width="26.5703125" style="32" customWidth="1"/>
    <col min="11522" max="11525" width="17" style="32" customWidth="1"/>
    <col min="11526" max="11526" width="11.28515625" style="32" bestFit="1" customWidth="1"/>
    <col min="11527" max="11527" width="9.140625" style="32"/>
    <col min="11528" max="11532" width="10.85546875" style="32" bestFit="1" customWidth="1"/>
    <col min="11533" max="11534" width="10" style="32" bestFit="1" customWidth="1"/>
    <col min="11535" max="11776" width="9.140625" style="32"/>
    <col min="11777" max="11777" width="26.5703125" style="32" customWidth="1"/>
    <col min="11778" max="11781" width="17" style="32" customWidth="1"/>
    <col min="11782" max="11782" width="11.28515625" style="32" bestFit="1" customWidth="1"/>
    <col min="11783" max="11783" width="9.140625" style="32"/>
    <col min="11784" max="11788" width="10.85546875" style="32" bestFit="1" customWidth="1"/>
    <col min="11789" max="11790" width="10" style="32" bestFit="1" customWidth="1"/>
    <col min="11791" max="12032" width="9.140625" style="32"/>
    <col min="12033" max="12033" width="26.5703125" style="32" customWidth="1"/>
    <col min="12034" max="12037" width="17" style="32" customWidth="1"/>
    <col min="12038" max="12038" width="11.28515625" style="32" bestFit="1" customWidth="1"/>
    <col min="12039" max="12039" width="9.140625" style="32"/>
    <col min="12040" max="12044" width="10.85546875" style="32" bestFit="1" customWidth="1"/>
    <col min="12045" max="12046" width="10" style="32" bestFit="1" customWidth="1"/>
    <col min="12047" max="12288" width="9.140625" style="32"/>
    <col min="12289" max="12289" width="26.5703125" style="32" customWidth="1"/>
    <col min="12290" max="12293" width="17" style="32" customWidth="1"/>
    <col min="12294" max="12294" width="11.28515625" style="32" bestFit="1" customWidth="1"/>
    <col min="12295" max="12295" width="9.140625" style="32"/>
    <col min="12296" max="12300" width="10.85546875" style="32" bestFit="1" customWidth="1"/>
    <col min="12301" max="12302" width="10" style="32" bestFit="1" customWidth="1"/>
    <col min="12303" max="12544" width="9.140625" style="32"/>
    <col min="12545" max="12545" width="26.5703125" style="32" customWidth="1"/>
    <col min="12546" max="12549" width="17" style="32" customWidth="1"/>
    <col min="12550" max="12550" width="11.28515625" style="32" bestFit="1" customWidth="1"/>
    <col min="12551" max="12551" width="9.140625" style="32"/>
    <col min="12552" max="12556" width="10.85546875" style="32" bestFit="1" customWidth="1"/>
    <col min="12557" max="12558" width="10" style="32" bestFit="1" customWidth="1"/>
    <col min="12559" max="12800" width="9.140625" style="32"/>
    <col min="12801" max="12801" width="26.5703125" style="32" customWidth="1"/>
    <col min="12802" max="12805" width="17" style="32" customWidth="1"/>
    <col min="12806" max="12806" width="11.28515625" style="32" bestFit="1" customWidth="1"/>
    <col min="12807" max="12807" width="9.140625" style="32"/>
    <col min="12808" max="12812" width="10.85546875" style="32" bestFit="1" customWidth="1"/>
    <col min="12813" max="12814" width="10" style="32" bestFit="1" customWidth="1"/>
    <col min="12815" max="13056" width="9.140625" style="32"/>
    <col min="13057" max="13057" width="26.5703125" style="32" customWidth="1"/>
    <col min="13058" max="13061" width="17" style="32" customWidth="1"/>
    <col min="13062" max="13062" width="11.28515625" style="32" bestFit="1" customWidth="1"/>
    <col min="13063" max="13063" width="9.140625" style="32"/>
    <col min="13064" max="13068" width="10.85546875" style="32" bestFit="1" customWidth="1"/>
    <col min="13069" max="13070" width="10" style="32" bestFit="1" customWidth="1"/>
    <col min="13071" max="13312" width="9.140625" style="32"/>
    <col min="13313" max="13313" width="26.5703125" style="32" customWidth="1"/>
    <col min="13314" max="13317" width="17" style="32" customWidth="1"/>
    <col min="13318" max="13318" width="11.28515625" style="32" bestFit="1" customWidth="1"/>
    <col min="13319" max="13319" width="9.140625" style="32"/>
    <col min="13320" max="13324" width="10.85546875" style="32" bestFit="1" customWidth="1"/>
    <col min="13325" max="13326" width="10" style="32" bestFit="1" customWidth="1"/>
    <col min="13327" max="13568" width="9.140625" style="32"/>
    <col min="13569" max="13569" width="26.5703125" style="32" customWidth="1"/>
    <col min="13570" max="13573" width="17" style="32" customWidth="1"/>
    <col min="13574" max="13574" width="11.28515625" style="32" bestFit="1" customWidth="1"/>
    <col min="13575" max="13575" width="9.140625" style="32"/>
    <col min="13576" max="13580" width="10.85546875" style="32" bestFit="1" customWidth="1"/>
    <col min="13581" max="13582" width="10" style="32" bestFit="1" customWidth="1"/>
    <col min="13583" max="13824" width="9.140625" style="32"/>
    <col min="13825" max="13825" width="26.5703125" style="32" customWidth="1"/>
    <col min="13826" max="13829" width="17" style="32" customWidth="1"/>
    <col min="13830" max="13830" width="11.28515625" style="32" bestFit="1" customWidth="1"/>
    <col min="13831" max="13831" width="9.140625" style="32"/>
    <col min="13832" max="13836" width="10.85546875" style="32" bestFit="1" customWidth="1"/>
    <col min="13837" max="13838" width="10" style="32" bestFit="1" customWidth="1"/>
    <col min="13839" max="14080" width="9.140625" style="32"/>
    <col min="14081" max="14081" width="26.5703125" style="32" customWidth="1"/>
    <col min="14082" max="14085" width="17" style="32" customWidth="1"/>
    <col min="14086" max="14086" width="11.28515625" style="32" bestFit="1" customWidth="1"/>
    <col min="14087" max="14087" width="9.140625" style="32"/>
    <col min="14088" max="14092" width="10.85546875" style="32" bestFit="1" customWidth="1"/>
    <col min="14093" max="14094" width="10" style="32" bestFit="1" customWidth="1"/>
    <col min="14095" max="14336" width="9.140625" style="32"/>
    <col min="14337" max="14337" width="26.5703125" style="32" customWidth="1"/>
    <col min="14338" max="14341" width="17" style="32" customWidth="1"/>
    <col min="14342" max="14342" width="11.28515625" style="32" bestFit="1" customWidth="1"/>
    <col min="14343" max="14343" width="9.140625" style="32"/>
    <col min="14344" max="14348" width="10.85546875" style="32" bestFit="1" customWidth="1"/>
    <col min="14349" max="14350" width="10" style="32" bestFit="1" customWidth="1"/>
    <col min="14351" max="14592" width="9.140625" style="32"/>
    <col min="14593" max="14593" width="26.5703125" style="32" customWidth="1"/>
    <col min="14594" max="14597" width="17" style="32" customWidth="1"/>
    <col min="14598" max="14598" width="11.28515625" style="32" bestFit="1" customWidth="1"/>
    <col min="14599" max="14599" width="9.140625" style="32"/>
    <col min="14600" max="14604" width="10.85546875" style="32" bestFit="1" customWidth="1"/>
    <col min="14605" max="14606" width="10" style="32" bestFit="1" customWidth="1"/>
    <col min="14607" max="14848" width="9.140625" style="32"/>
    <col min="14849" max="14849" width="26.5703125" style="32" customWidth="1"/>
    <col min="14850" max="14853" width="17" style="32" customWidth="1"/>
    <col min="14854" max="14854" width="11.28515625" style="32" bestFit="1" customWidth="1"/>
    <col min="14855" max="14855" width="9.140625" style="32"/>
    <col min="14856" max="14860" width="10.85546875" style="32" bestFit="1" customWidth="1"/>
    <col min="14861" max="14862" width="10" style="32" bestFit="1" customWidth="1"/>
    <col min="14863" max="15104" width="9.140625" style="32"/>
    <col min="15105" max="15105" width="26.5703125" style="32" customWidth="1"/>
    <col min="15106" max="15109" width="17" style="32" customWidth="1"/>
    <col min="15110" max="15110" width="11.28515625" style="32" bestFit="1" customWidth="1"/>
    <col min="15111" max="15111" width="9.140625" style="32"/>
    <col min="15112" max="15116" width="10.85546875" style="32" bestFit="1" customWidth="1"/>
    <col min="15117" max="15118" width="10" style="32" bestFit="1" customWidth="1"/>
    <col min="15119" max="15360" width="9.140625" style="32"/>
    <col min="15361" max="15361" width="26.5703125" style="32" customWidth="1"/>
    <col min="15362" max="15365" width="17" style="32" customWidth="1"/>
    <col min="15366" max="15366" width="11.28515625" style="32" bestFit="1" customWidth="1"/>
    <col min="15367" max="15367" width="9.140625" style="32"/>
    <col min="15368" max="15372" width="10.85546875" style="32" bestFit="1" customWidth="1"/>
    <col min="15373" max="15374" width="10" style="32" bestFit="1" customWidth="1"/>
    <col min="15375" max="15616" width="9.140625" style="32"/>
    <col min="15617" max="15617" width="26.5703125" style="32" customWidth="1"/>
    <col min="15618" max="15621" width="17" style="32" customWidth="1"/>
    <col min="15622" max="15622" width="11.28515625" style="32" bestFit="1" customWidth="1"/>
    <col min="15623" max="15623" width="9.140625" style="32"/>
    <col min="15624" max="15628" width="10.85546875" style="32" bestFit="1" customWidth="1"/>
    <col min="15629" max="15630" width="10" style="32" bestFit="1" customWidth="1"/>
    <col min="15631" max="15872" width="9.140625" style="32"/>
    <col min="15873" max="15873" width="26.5703125" style="32" customWidth="1"/>
    <col min="15874" max="15877" width="17" style="32" customWidth="1"/>
    <col min="15878" max="15878" width="11.28515625" style="32" bestFit="1" customWidth="1"/>
    <col min="15879" max="15879" width="9.140625" style="32"/>
    <col min="15880" max="15884" width="10.85546875" style="32" bestFit="1" customWidth="1"/>
    <col min="15885" max="15886" width="10" style="32" bestFit="1" customWidth="1"/>
    <col min="15887" max="16128" width="9.140625" style="32"/>
    <col min="16129" max="16129" width="26.5703125" style="32" customWidth="1"/>
    <col min="16130" max="16133" width="17" style="32" customWidth="1"/>
    <col min="16134" max="16134" width="11.28515625" style="32" bestFit="1" customWidth="1"/>
    <col min="16135" max="16135" width="9.140625" style="32"/>
    <col min="16136" max="16140" width="10.85546875" style="32" bestFit="1" customWidth="1"/>
    <col min="16141" max="16142" width="10" style="32" bestFit="1" customWidth="1"/>
    <col min="16143" max="16384" width="9.140625" style="32"/>
  </cols>
  <sheetData>
    <row r="1" spans="1:14" ht="12" x14ac:dyDescent="0.2">
      <c r="A1" s="48" t="s">
        <v>290</v>
      </c>
    </row>
    <row r="2" spans="1:14" ht="9" customHeight="1" x14ac:dyDescent="0.2">
      <c r="A2" s="164"/>
    </row>
    <row r="3" spans="1:14" ht="15" customHeight="1" x14ac:dyDescent="0.2">
      <c r="A3" s="165"/>
      <c r="B3" s="166">
        <v>2012</v>
      </c>
      <c r="C3" s="166">
        <v>2013</v>
      </c>
      <c r="D3" s="166">
        <v>2014</v>
      </c>
      <c r="E3" s="166">
        <v>2015</v>
      </c>
    </row>
    <row r="4" spans="1:14" s="125" customFormat="1" ht="12" customHeight="1" x14ac:dyDescent="0.25">
      <c r="A4" s="146" t="s">
        <v>245</v>
      </c>
      <c r="B4" s="276">
        <v>45.714398325607988</v>
      </c>
      <c r="C4" s="276">
        <v>45.891915777996886</v>
      </c>
      <c r="D4" s="276">
        <v>45.953516578670303</v>
      </c>
      <c r="E4" s="276">
        <v>45.214196161912056</v>
      </c>
      <c r="G4" s="497"/>
      <c r="H4" s="497"/>
      <c r="I4" s="497"/>
      <c r="J4" s="497"/>
      <c r="K4" s="234"/>
      <c r="L4" s="168"/>
      <c r="M4" s="168"/>
      <c r="N4" s="168"/>
    </row>
    <row r="5" spans="1:14" s="171" customFormat="1" ht="12" customHeight="1" x14ac:dyDescent="0.25">
      <c r="A5" s="136" t="s">
        <v>483</v>
      </c>
      <c r="B5" s="170">
        <v>46.201353099693158</v>
      </c>
      <c r="C5" s="170">
        <v>46.202573252362669</v>
      </c>
      <c r="D5" s="170">
        <v>46.191141272395861</v>
      </c>
      <c r="E5" s="170">
        <v>46.212705713888447</v>
      </c>
      <c r="G5" s="497"/>
      <c r="H5" s="497"/>
      <c r="I5" s="497"/>
      <c r="J5" s="497"/>
      <c r="K5" s="234"/>
      <c r="L5" s="168"/>
      <c r="M5" s="168"/>
      <c r="N5" s="168"/>
    </row>
    <row r="6" spans="1:14" s="171" customFormat="1" ht="12" customHeight="1" x14ac:dyDescent="0.25">
      <c r="A6" s="139" t="s">
        <v>157</v>
      </c>
      <c r="B6" s="173">
        <v>40.534360292627177</v>
      </c>
      <c r="C6" s="173">
        <v>40.93551020090667</v>
      </c>
      <c r="D6" s="173">
        <v>40.783558329637565</v>
      </c>
      <c r="E6" s="173">
        <v>41.521393628737329</v>
      </c>
      <c r="G6" s="497"/>
      <c r="H6" s="497"/>
      <c r="I6" s="497"/>
      <c r="J6" s="497"/>
      <c r="K6" s="234"/>
      <c r="L6" s="168"/>
      <c r="M6" s="168"/>
      <c r="N6" s="168"/>
    </row>
    <row r="7" spans="1:14" s="171" customFormat="1" ht="12" customHeight="1" x14ac:dyDescent="0.25">
      <c r="A7" s="139" t="s">
        <v>158</v>
      </c>
      <c r="B7" s="173">
        <v>50.007852642932924</v>
      </c>
      <c r="C7" s="173">
        <v>50.64463231900708</v>
      </c>
      <c r="D7" s="173">
        <v>49.45201835125598</v>
      </c>
      <c r="E7" s="173">
        <v>50.201493240678708</v>
      </c>
      <c r="G7" s="497"/>
      <c r="H7" s="497"/>
      <c r="I7" s="497"/>
      <c r="J7" s="497"/>
      <c r="K7" s="234"/>
      <c r="L7" s="168"/>
      <c r="M7" s="168"/>
      <c r="N7" s="168"/>
    </row>
    <row r="8" spans="1:14" s="171" customFormat="1" ht="12" customHeight="1" x14ac:dyDescent="0.25">
      <c r="A8" s="139" t="s">
        <v>159</v>
      </c>
      <c r="B8" s="173">
        <v>48.009140072643532</v>
      </c>
      <c r="C8" s="173">
        <v>47.435840173789998</v>
      </c>
      <c r="D8" s="173">
        <v>47.232966553136542</v>
      </c>
      <c r="E8" s="173">
        <v>47.301113194908716</v>
      </c>
      <c r="G8" s="497"/>
      <c r="H8" s="497"/>
      <c r="I8" s="497"/>
      <c r="J8" s="497"/>
      <c r="K8" s="234"/>
      <c r="L8" s="168"/>
      <c r="M8" s="168"/>
      <c r="N8" s="168"/>
    </row>
    <row r="9" spans="1:14" s="171" customFormat="1" ht="12" customHeight="1" x14ac:dyDescent="0.25">
      <c r="A9" s="139" t="s">
        <v>160</v>
      </c>
      <c r="B9" s="173">
        <v>41.033432018811524</v>
      </c>
      <c r="C9" s="173">
        <v>42.605385761999429</v>
      </c>
      <c r="D9" s="173">
        <v>44.26912855044781</v>
      </c>
      <c r="E9" s="173">
        <v>43.751958133102882</v>
      </c>
      <c r="G9" s="497"/>
      <c r="H9" s="497"/>
      <c r="I9" s="497"/>
      <c r="J9" s="497"/>
      <c r="K9" s="234"/>
      <c r="L9" s="168"/>
      <c r="M9" s="168"/>
      <c r="N9" s="168"/>
    </row>
    <row r="10" spans="1:14" s="171" customFormat="1" ht="12" customHeight="1" x14ac:dyDescent="0.25">
      <c r="A10" s="139" t="s">
        <v>161</v>
      </c>
      <c r="B10" s="173">
        <v>40.16677783867604</v>
      </c>
      <c r="C10" s="173">
        <v>39.411287647186668</v>
      </c>
      <c r="D10" s="173">
        <v>39.225816349841445</v>
      </c>
      <c r="E10" s="173">
        <v>39.108524200452948</v>
      </c>
      <c r="G10" s="497"/>
      <c r="H10" s="497"/>
      <c r="I10" s="497"/>
      <c r="J10" s="497"/>
      <c r="K10" s="234"/>
      <c r="L10" s="168"/>
      <c r="M10" s="168"/>
      <c r="N10" s="168"/>
    </row>
    <row r="11" spans="1:14" s="171" customFormat="1" ht="12" customHeight="1" x14ac:dyDescent="0.25">
      <c r="A11" s="139" t="s">
        <v>162</v>
      </c>
      <c r="B11" s="173">
        <v>44.458596333032766</v>
      </c>
      <c r="C11" s="173">
        <v>44.664760409389153</v>
      </c>
      <c r="D11" s="173">
        <v>44.248668861520954</v>
      </c>
      <c r="E11" s="173">
        <v>43.886213271064413</v>
      </c>
      <c r="G11" s="497"/>
      <c r="H11" s="497"/>
      <c r="I11" s="497"/>
      <c r="J11" s="497"/>
      <c r="K11" s="234"/>
      <c r="L11" s="168"/>
      <c r="M11" s="168"/>
      <c r="N11" s="168"/>
    </row>
    <row r="12" spans="1:14" s="171" customFormat="1" ht="12" customHeight="1" x14ac:dyDescent="0.25">
      <c r="A12" s="139" t="s">
        <v>163</v>
      </c>
      <c r="B12" s="173">
        <v>31.547419428286936</v>
      </c>
      <c r="C12" s="173">
        <v>32.178423153472913</v>
      </c>
      <c r="D12" s="173">
        <v>32.300854257640538</v>
      </c>
      <c r="E12" s="173">
        <v>32.853136781548095</v>
      </c>
      <c r="G12" s="497"/>
      <c r="H12" s="497"/>
      <c r="I12" s="497"/>
      <c r="J12" s="497"/>
      <c r="K12" s="234"/>
      <c r="L12" s="168"/>
      <c r="M12" s="168"/>
      <c r="N12" s="168"/>
    </row>
    <row r="13" spans="1:14" s="171" customFormat="1" ht="12" customHeight="1" x14ac:dyDescent="0.25">
      <c r="A13" s="139" t="s">
        <v>164</v>
      </c>
      <c r="B13" s="173">
        <v>63.156249964249533</v>
      </c>
      <c r="C13" s="173">
        <v>63.208805051496789</v>
      </c>
      <c r="D13" s="173">
        <v>65.307611919691638</v>
      </c>
      <c r="E13" s="173">
        <v>65.425964800443097</v>
      </c>
      <c r="G13" s="497"/>
      <c r="H13" s="497"/>
      <c r="I13" s="497"/>
      <c r="J13" s="497"/>
      <c r="K13" s="234"/>
      <c r="L13" s="168"/>
      <c r="M13" s="168"/>
      <c r="N13" s="168"/>
    </row>
    <row r="14" spans="1:14" s="171" customFormat="1" ht="12" customHeight="1" x14ac:dyDescent="0.25">
      <c r="A14" s="139" t="s">
        <v>165</v>
      </c>
      <c r="B14" s="173">
        <v>45.665003964169806</v>
      </c>
      <c r="C14" s="173">
        <v>47.466329393302068</v>
      </c>
      <c r="D14" s="173">
        <v>49.150669839165154</v>
      </c>
      <c r="E14" s="173">
        <v>49.79195615332268</v>
      </c>
      <c r="G14" s="497"/>
      <c r="H14" s="497"/>
      <c r="I14" s="497"/>
      <c r="J14" s="497"/>
      <c r="K14" s="234"/>
      <c r="L14" s="168"/>
      <c r="M14" s="168"/>
      <c r="N14" s="168"/>
    </row>
    <row r="15" spans="1:14" s="171" customFormat="1" ht="12" customHeight="1" x14ac:dyDescent="0.25">
      <c r="A15" s="139" t="s">
        <v>166</v>
      </c>
      <c r="B15" s="173">
        <v>45.540729339755984</v>
      </c>
      <c r="C15" s="173">
        <v>45.671624638531242</v>
      </c>
      <c r="D15" s="173">
        <v>45.591795561679511</v>
      </c>
      <c r="E15" s="173">
        <v>45.58784020025702</v>
      </c>
      <c r="G15" s="497"/>
      <c r="H15" s="497"/>
      <c r="I15" s="497"/>
      <c r="J15" s="497"/>
      <c r="K15" s="234"/>
      <c r="L15" s="168"/>
      <c r="M15" s="168"/>
      <c r="N15" s="168"/>
    </row>
    <row r="16" spans="1:14" s="171" customFormat="1" ht="12" customHeight="1" x14ac:dyDescent="0.25">
      <c r="A16" s="139" t="s">
        <v>242</v>
      </c>
      <c r="B16" s="173">
        <v>42.014115134047621</v>
      </c>
      <c r="C16" s="173">
        <v>41.935077187055612</v>
      </c>
      <c r="D16" s="173">
        <v>43.704063731207206</v>
      </c>
      <c r="E16" s="173">
        <v>43.754208827350098</v>
      </c>
      <c r="G16" s="497"/>
      <c r="H16" s="497"/>
      <c r="I16" s="497"/>
      <c r="J16" s="497"/>
      <c r="K16" s="234"/>
      <c r="L16" s="168"/>
      <c r="M16" s="168"/>
      <c r="N16" s="168"/>
    </row>
    <row r="17" spans="1:14" s="171" customFormat="1" ht="12" customHeight="1" x14ac:dyDescent="0.25">
      <c r="A17" s="139" t="s">
        <v>167</v>
      </c>
      <c r="B17" s="173">
        <v>59.35808787619635</v>
      </c>
      <c r="C17" s="173">
        <v>59.345837085764252</v>
      </c>
      <c r="D17" s="173">
        <v>58.308748281900982</v>
      </c>
      <c r="E17" s="173">
        <v>58.343537536414821</v>
      </c>
      <c r="G17" s="497"/>
      <c r="H17" s="497"/>
      <c r="I17" s="497"/>
      <c r="J17" s="497"/>
      <c r="K17" s="234"/>
      <c r="L17" s="168"/>
      <c r="M17" s="168"/>
      <c r="N17" s="168"/>
    </row>
    <row r="18" spans="1:14" s="171" customFormat="1" ht="12" customHeight="1" x14ac:dyDescent="0.25">
      <c r="A18" s="139" t="s">
        <v>168</v>
      </c>
      <c r="B18" s="173">
        <v>52.45859595214187</v>
      </c>
      <c r="C18" s="173">
        <v>54.421707607941762</v>
      </c>
      <c r="D18" s="173">
        <v>55.372414990053812</v>
      </c>
      <c r="E18" s="173">
        <v>54.913119336523664</v>
      </c>
      <c r="G18" s="497"/>
      <c r="H18" s="497"/>
      <c r="I18" s="497"/>
      <c r="J18" s="497"/>
      <c r="K18" s="234"/>
      <c r="L18" s="168"/>
      <c r="M18" s="168"/>
      <c r="N18" s="168"/>
    </row>
    <row r="19" spans="1:14" s="171" customFormat="1" ht="12" customHeight="1" x14ac:dyDescent="0.25">
      <c r="A19" s="139" t="s">
        <v>169</v>
      </c>
      <c r="B19" s="173">
        <v>55.226258048594431</v>
      </c>
      <c r="C19" s="173">
        <v>53.782896739858487</v>
      </c>
      <c r="D19" s="173">
        <v>51.983038533959999</v>
      </c>
      <c r="E19" s="173">
        <v>50.033662696982653</v>
      </c>
      <c r="G19" s="497"/>
      <c r="H19" s="497"/>
      <c r="I19" s="497"/>
      <c r="J19" s="497"/>
      <c r="K19" s="234"/>
      <c r="L19" s="174"/>
      <c r="M19" s="174"/>
      <c r="N19" s="174"/>
    </row>
    <row r="20" spans="1:14" s="171" customFormat="1" ht="12" customHeight="1" x14ac:dyDescent="0.25">
      <c r="A20" s="139" t="s">
        <v>170</v>
      </c>
      <c r="B20" s="173">
        <v>46.926674704549562</v>
      </c>
      <c r="C20" s="173">
        <v>47.557579258016794</v>
      </c>
      <c r="D20" s="173">
        <v>49.296317388003033</v>
      </c>
      <c r="E20" s="173">
        <v>47.277710297037942</v>
      </c>
      <c r="G20" s="497"/>
      <c r="H20" s="497"/>
      <c r="I20" s="497"/>
      <c r="J20" s="497"/>
      <c r="K20" s="234"/>
      <c r="L20" s="175"/>
      <c r="M20" s="175"/>
      <c r="N20" s="175"/>
    </row>
    <row r="21" spans="1:14" s="171" customFormat="1" ht="12" customHeight="1" x14ac:dyDescent="0.25">
      <c r="A21" s="139" t="s">
        <v>171</v>
      </c>
      <c r="B21" s="173">
        <v>37.893188389318432</v>
      </c>
      <c r="C21" s="173">
        <v>37.53714128312189</v>
      </c>
      <c r="D21" s="173">
        <v>37.704727705462396</v>
      </c>
      <c r="E21" s="173">
        <v>38.508498637339969</v>
      </c>
      <c r="G21" s="497"/>
      <c r="H21" s="497"/>
      <c r="I21" s="497"/>
      <c r="J21" s="497"/>
      <c r="K21" s="234"/>
      <c r="L21" s="168"/>
      <c r="M21" s="168"/>
      <c r="N21" s="168"/>
    </row>
    <row r="22" spans="1:14" s="125" customFormat="1" ht="12" customHeight="1" x14ac:dyDescent="0.25">
      <c r="A22" s="139" t="s">
        <v>172</v>
      </c>
      <c r="B22" s="277">
        <v>51.911654796080775</v>
      </c>
      <c r="C22" s="277">
        <v>52.433143085609558</v>
      </c>
      <c r="D22" s="277">
        <v>52.055152635077327</v>
      </c>
      <c r="E22" s="277">
        <v>49.209003945820982</v>
      </c>
      <c r="G22" s="497"/>
      <c r="H22" s="497"/>
      <c r="I22" s="497"/>
      <c r="J22" s="497"/>
      <c r="K22" s="234"/>
      <c r="L22" s="168"/>
      <c r="M22" s="168"/>
      <c r="N22" s="168"/>
    </row>
    <row r="23" spans="1:14" s="171" customFormat="1" ht="12" customHeight="1" x14ac:dyDescent="0.25">
      <c r="A23" s="136" t="s">
        <v>173</v>
      </c>
      <c r="B23" s="170">
        <v>54.0518417462483</v>
      </c>
      <c r="C23" s="170">
        <v>52.543297995171621</v>
      </c>
      <c r="D23" s="170">
        <v>51.425690584222153</v>
      </c>
      <c r="E23" s="170">
        <v>51.243579514287141</v>
      </c>
      <c r="G23" s="497"/>
      <c r="H23" s="497"/>
      <c r="I23" s="497"/>
      <c r="J23" s="497"/>
      <c r="K23" s="234"/>
      <c r="L23" s="168"/>
      <c r="M23" s="168"/>
      <c r="N23" s="168"/>
    </row>
    <row r="24" spans="1:14" s="171" customFormat="1" ht="12" customHeight="1" x14ac:dyDescent="0.25">
      <c r="A24" s="139" t="s">
        <v>174</v>
      </c>
      <c r="B24" s="173">
        <v>41.693554015386184</v>
      </c>
      <c r="C24" s="173">
        <v>41.819766556578266</v>
      </c>
      <c r="D24" s="173">
        <v>42.539892715832494</v>
      </c>
      <c r="E24" s="173">
        <v>42.425381976282956</v>
      </c>
      <c r="G24" s="497"/>
      <c r="H24" s="497"/>
      <c r="I24" s="497"/>
      <c r="J24" s="497"/>
      <c r="K24" s="234"/>
      <c r="L24" s="168"/>
      <c r="M24" s="168"/>
      <c r="N24" s="168"/>
    </row>
    <row r="25" spans="1:14" s="171" customFormat="1" ht="12" customHeight="1" x14ac:dyDescent="0.25">
      <c r="A25" s="139" t="s">
        <v>175</v>
      </c>
      <c r="B25" s="173">
        <v>50.175356656668846</v>
      </c>
      <c r="C25" s="173">
        <v>50.452507039766338</v>
      </c>
      <c r="D25" s="173">
        <v>50.73601569151284</v>
      </c>
      <c r="E25" s="173">
        <v>50.447792727799325</v>
      </c>
      <c r="G25" s="497"/>
      <c r="H25" s="497"/>
      <c r="I25" s="497"/>
      <c r="J25" s="497"/>
      <c r="K25" s="234"/>
      <c r="L25" s="168"/>
      <c r="M25" s="168"/>
      <c r="N25" s="168"/>
    </row>
    <row r="26" spans="1:14" s="171" customFormat="1" ht="12" customHeight="1" x14ac:dyDescent="0.25">
      <c r="A26" s="139" t="s">
        <v>176</v>
      </c>
      <c r="B26" s="173">
        <v>59.139880518418622</v>
      </c>
      <c r="C26" s="173">
        <v>59.389541856881053</v>
      </c>
      <c r="D26" s="173">
        <v>59.89315686082314</v>
      </c>
      <c r="E26" s="521" t="s">
        <v>274</v>
      </c>
      <c r="G26" s="497"/>
      <c r="H26" s="497"/>
      <c r="I26" s="497"/>
      <c r="J26" s="497"/>
      <c r="K26" s="234"/>
      <c r="L26" s="168"/>
      <c r="M26" s="168"/>
      <c r="N26" s="168"/>
    </row>
    <row r="27" spans="1:14" s="171" customFormat="1" ht="12" customHeight="1" x14ac:dyDescent="0.25">
      <c r="A27" s="139" t="s">
        <v>177</v>
      </c>
      <c r="B27" s="173">
        <v>54.762371801799794</v>
      </c>
      <c r="C27" s="173">
        <v>56.178172575106132</v>
      </c>
      <c r="D27" s="173">
        <v>57.522962426851166</v>
      </c>
      <c r="E27" s="173">
        <v>58.267924755905007</v>
      </c>
      <c r="G27" s="497"/>
      <c r="H27" s="497"/>
      <c r="I27" s="497"/>
      <c r="J27" s="497"/>
      <c r="K27" s="234"/>
      <c r="L27" s="168"/>
      <c r="M27" s="168"/>
      <c r="N27" s="168"/>
    </row>
    <row r="28" spans="1:14" s="171" customFormat="1" ht="12" customHeight="1" x14ac:dyDescent="0.25">
      <c r="A28" s="139" t="s">
        <v>178</v>
      </c>
      <c r="B28" s="173">
        <v>54.245121213136791</v>
      </c>
      <c r="C28" s="173">
        <v>54.620333860253837</v>
      </c>
      <c r="D28" s="173">
        <v>55.10377220318</v>
      </c>
      <c r="E28" s="173">
        <v>55.201858155053706</v>
      </c>
      <c r="G28" s="497"/>
      <c r="H28" s="497"/>
      <c r="I28" s="497"/>
      <c r="J28" s="497"/>
      <c r="K28" s="234"/>
      <c r="L28" s="168"/>
      <c r="M28" s="168"/>
      <c r="N28" s="168"/>
    </row>
    <row r="29" spans="1:14" s="171" customFormat="1" ht="12" customHeight="1" x14ac:dyDescent="0.25">
      <c r="A29" s="139" t="s">
        <v>179</v>
      </c>
      <c r="B29" s="173">
        <v>47.139654151623731</v>
      </c>
      <c r="C29" s="173">
        <v>48.781974793684455</v>
      </c>
      <c r="D29" s="173">
        <v>48.983017254559968</v>
      </c>
      <c r="E29" s="173">
        <v>48.290640214900385</v>
      </c>
      <c r="G29" s="497"/>
      <c r="H29" s="497"/>
      <c r="I29" s="497"/>
      <c r="J29" s="497"/>
      <c r="K29" s="234"/>
      <c r="L29" s="168"/>
      <c r="M29" s="168"/>
      <c r="N29" s="168"/>
    </row>
    <row r="30" spans="1:14" s="171" customFormat="1" ht="12" customHeight="1" x14ac:dyDescent="0.25">
      <c r="A30" s="139" t="s">
        <v>180</v>
      </c>
      <c r="B30" s="173">
        <v>44.061753429219003</v>
      </c>
      <c r="C30" s="173">
        <v>44.542272060266249</v>
      </c>
      <c r="D30" s="173">
        <v>45.645962832870808</v>
      </c>
      <c r="E30" s="173">
        <v>45.894616337783397</v>
      </c>
      <c r="G30" s="497"/>
      <c r="H30" s="497"/>
      <c r="I30" s="497"/>
      <c r="J30" s="497"/>
      <c r="K30" s="234"/>
      <c r="L30" s="168"/>
      <c r="M30" s="168"/>
      <c r="N30" s="168"/>
    </row>
    <row r="31" spans="1:14" s="171" customFormat="1" ht="12" customHeight="1" x14ac:dyDescent="0.25">
      <c r="A31" s="139" t="s">
        <v>181</v>
      </c>
      <c r="B31" s="173">
        <v>40.593113735374985</v>
      </c>
      <c r="C31" s="173">
        <v>41.235163607112028</v>
      </c>
      <c r="D31" s="173">
        <v>41.674321252933346</v>
      </c>
      <c r="E31" s="173">
        <v>42.456035546081402</v>
      </c>
      <c r="G31" s="497"/>
      <c r="H31" s="497"/>
      <c r="I31" s="497"/>
      <c r="J31" s="497"/>
      <c r="K31" s="234"/>
      <c r="L31" s="174"/>
      <c r="M31" s="174"/>
      <c r="N31" s="174"/>
    </row>
    <row r="32" spans="1:14" s="171" customFormat="1" ht="12" customHeight="1" x14ac:dyDescent="0.25">
      <c r="A32" s="139" t="s">
        <v>182</v>
      </c>
      <c r="B32" s="173">
        <v>43.339281840453694</v>
      </c>
      <c r="C32" s="173">
        <v>43.747106693952873</v>
      </c>
      <c r="D32" s="173">
        <v>43.313251703600635</v>
      </c>
      <c r="E32" s="173">
        <v>43.097125644897346</v>
      </c>
      <c r="G32" s="497"/>
      <c r="H32" s="497"/>
      <c r="I32" s="497"/>
      <c r="J32" s="497"/>
      <c r="K32" s="234"/>
      <c r="L32" s="168"/>
      <c r="M32" s="168"/>
      <c r="N32" s="168"/>
    </row>
    <row r="33" spans="1:14" ht="12" customHeight="1" x14ac:dyDescent="0.2">
      <c r="A33" s="149" t="s">
        <v>183</v>
      </c>
      <c r="B33" s="178">
        <v>42.333389696633482</v>
      </c>
      <c r="C33" s="178">
        <v>42.927690284587356</v>
      </c>
      <c r="D33" s="178">
        <v>43.278127826488308</v>
      </c>
      <c r="E33" s="178">
        <v>41.21553774041795</v>
      </c>
      <c r="G33" s="497"/>
      <c r="H33" s="497"/>
      <c r="I33" s="497"/>
      <c r="J33" s="497"/>
      <c r="K33" s="234"/>
      <c r="L33" s="168"/>
      <c r="M33" s="168"/>
      <c r="N33" s="168"/>
    </row>
    <row r="34" spans="1:14" ht="8.1" customHeight="1" x14ac:dyDescent="0.2">
      <c r="A34" s="138"/>
      <c r="B34" s="168"/>
      <c r="C34" s="167"/>
      <c r="D34" s="167"/>
      <c r="E34" s="167"/>
      <c r="G34" s="335"/>
      <c r="H34" s="234"/>
      <c r="I34" s="234"/>
      <c r="J34" s="234"/>
      <c r="K34" s="234"/>
      <c r="L34" s="168"/>
      <c r="M34" s="168"/>
      <c r="N34" s="168"/>
    </row>
    <row r="35" spans="1:14" x14ac:dyDescent="0.2">
      <c r="A35" s="534" t="s">
        <v>591</v>
      </c>
      <c r="B35" s="180"/>
      <c r="C35" s="180"/>
      <c r="D35" s="180"/>
      <c r="E35" s="180"/>
    </row>
    <row r="36" spans="1:14" ht="9" customHeight="1" x14ac:dyDescent="0.2">
      <c r="B36" s="180"/>
      <c r="C36" s="180"/>
      <c r="D36" s="180"/>
      <c r="E36" s="180"/>
    </row>
    <row r="37" spans="1:14" ht="16.5" customHeight="1" x14ac:dyDescent="0.2">
      <c r="A37" s="49" t="s">
        <v>291</v>
      </c>
      <c r="B37" s="181"/>
      <c r="C37" s="181"/>
      <c r="D37" s="181"/>
      <c r="E37" s="181"/>
    </row>
    <row r="38" spans="1:14" s="125" customFormat="1" ht="9" customHeight="1" x14ac:dyDescent="0.2">
      <c r="A38" s="32"/>
      <c r="B38" s="182"/>
      <c r="C38" s="182"/>
      <c r="D38" s="182"/>
      <c r="E38" s="182"/>
    </row>
    <row r="39" spans="1:14" s="171" customFormat="1" ht="15" customHeight="1" x14ac:dyDescent="0.25">
      <c r="A39" s="165"/>
      <c r="B39" s="166">
        <v>2012</v>
      </c>
      <c r="C39" s="166">
        <v>2013</v>
      </c>
      <c r="D39" s="166">
        <v>2014</v>
      </c>
      <c r="E39" s="166">
        <v>2015</v>
      </c>
    </row>
    <row r="40" spans="1:14" s="171" customFormat="1" ht="12" customHeight="1" x14ac:dyDescent="0.25">
      <c r="A40" s="146" t="s">
        <v>245</v>
      </c>
      <c r="B40" s="276">
        <v>28.989128617506982</v>
      </c>
      <c r="C40" s="276">
        <v>28.923455979711381</v>
      </c>
      <c r="D40" s="276">
        <v>29.04096813740431</v>
      </c>
      <c r="E40" s="276">
        <v>30.020861783466994</v>
      </c>
      <c r="G40" s="474"/>
      <c r="H40" s="474"/>
      <c r="I40" s="474"/>
      <c r="J40" s="474"/>
    </row>
    <row r="41" spans="1:14" s="171" customFormat="1" ht="12" customHeight="1" x14ac:dyDescent="0.25">
      <c r="A41" s="136" t="s">
        <v>483</v>
      </c>
      <c r="B41" s="170">
        <v>29.260343287042616</v>
      </c>
      <c r="C41" s="170">
        <v>29.117200477702411</v>
      </c>
      <c r="D41" s="170">
        <v>29.222016408186995</v>
      </c>
      <c r="E41" s="170">
        <v>29.276547063977127</v>
      </c>
      <c r="G41" s="474"/>
      <c r="H41" s="474"/>
      <c r="I41" s="474"/>
      <c r="J41" s="474"/>
    </row>
    <row r="42" spans="1:14" s="171" customFormat="1" ht="12" customHeight="1" x14ac:dyDescent="0.25">
      <c r="A42" s="139" t="s">
        <v>157</v>
      </c>
      <c r="B42" s="173">
        <v>29.173769131477883</v>
      </c>
      <c r="C42" s="173">
        <v>28.788075397060414</v>
      </c>
      <c r="D42" s="173">
        <v>28.994936936035248</v>
      </c>
      <c r="E42" s="173">
        <v>29.252777223402731</v>
      </c>
      <c r="G42" s="474"/>
      <c r="H42" s="474"/>
      <c r="I42" s="474"/>
      <c r="J42" s="474"/>
    </row>
    <row r="43" spans="1:14" s="171" customFormat="1" ht="12" customHeight="1" x14ac:dyDescent="0.25">
      <c r="A43" s="139" t="s">
        <v>158</v>
      </c>
      <c r="B43" s="173">
        <v>26.066922297357365</v>
      </c>
      <c r="C43" s="173">
        <v>25.989252153567115</v>
      </c>
      <c r="D43" s="173">
        <v>27.661075567217086</v>
      </c>
      <c r="E43" s="173">
        <v>26.791850604607092</v>
      </c>
      <c r="G43" s="474"/>
      <c r="H43" s="474"/>
      <c r="I43" s="474"/>
      <c r="J43" s="474"/>
    </row>
    <row r="44" spans="1:14" s="171" customFormat="1" ht="12" customHeight="1" x14ac:dyDescent="0.25">
      <c r="A44" s="139" t="s">
        <v>159</v>
      </c>
      <c r="B44" s="173">
        <v>30.465545522719367</v>
      </c>
      <c r="C44" s="173">
        <v>30.445777041569649</v>
      </c>
      <c r="D44" s="173">
        <v>31.36447114543947</v>
      </c>
      <c r="E44" s="173">
        <v>31.682763627080028</v>
      </c>
      <c r="G44" s="474"/>
      <c r="H44" s="474"/>
      <c r="I44" s="474"/>
      <c r="J44" s="474"/>
    </row>
    <row r="45" spans="1:14" s="171" customFormat="1" ht="12" customHeight="1" x14ac:dyDescent="0.25">
      <c r="A45" s="139" t="s">
        <v>160</v>
      </c>
      <c r="B45" s="173">
        <v>21.116824897872498</v>
      </c>
      <c r="C45" s="173">
        <v>20.32722320149707</v>
      </c>
      <c r="D45" s="173">
        <v>19.981685335324279</v>
      </c>
      <c r="E45" s="173">
        <v>20.18809199510455</v>
      </c>
      <c r="G45" s="474"/>
      <c r="H45" s="474"/>
      <c r="I45" s="474"/>
      <c r="J45" s="474"/>
    </row>
    <row r="46" spans="1:14" s="171" customFormat="1" ht="12" customHeight="1" x14ac:dyDescent="0.25">
      <c r="A46" s="139" t="s">
        <v>161</v>
      </c>
      <c r="B46" s="173">
        <v>33.758652285982429</v>
      </c>
      <c r="C46" s="173">
        <v>34.395507400955324</v>
      </c>
      <c r="D46" s="173">
        <v>34.692299720877898</v>
      </c>
      <c r="E46" s="173">
        <v>34.70179647268175</v>
      </c>
      <c r="G46" s="474"/>
      <c r="H46" s="474"/>
      <c r="I46" s="474"/>
      <c r="J46" s="474"/>
    </row>
    <row r="47" spans="1:14" s="171" customFormat="1" ht="12" customHeight="1" x14ac:dyDescent="0.25">
      <c r="A47" s="139" t="s">
        <v>162</v>
      </c>
      <c r="B47" s="173">
        <v>28.172527802825371</v>
      </c>
      <c r="C47" s="173">
        <v>28.073119611642088</v>
      </c>
      <c r="D47" s="173">
        <v>29.323321004213575</v>
      </c>
      <c r="E47" s="173">
        <v>28.520261724070828</v>
      </c>
      <c r="G47" s="474"/>
      <c r="H47" s="474"/>
      <c r="I47" s="474"/>
      <c r="J47" s="474"/>
    </row>
    <row r="48" spans="1:14" s="171" customFormat="1" ht="12" customHeight="1" x14ac:dyDescent="0.25">
      <c r="A48" s="139" t="s">
        <v>163</v>
      </c>
      <c r="B48" s="173">
        <v>31.921082122817012</v>
      </c>
      <c r="C48" s="173">
        <v>32.031152280134371</v>
      </c>
      <c r="D48" s="173">
        <v>32.671341476692376</v>
      </c>
      <c r="E48" s="173">
        <v>32.710767789604809</v>
      </c>
      <c r="G48" s="474"/>
      <c r="H48" s="474"/>
      <c r="I48" s="474"/>
      <c r="J48" s="474"/>
    </row>
    <row r="49" spans="1:10" s="171" customFormat="1" ht="12" customHeight="1" x14ac:dyDescent="0.25">
      <c r="A49" s="139" t="s">
        <v>164</v>
      </c>
      <c r="B49" s="173">
        <v>21.594486304804519</v>
      </c>
      <c r="C49" s="173">
        <v>20.512787925968016</v>
      </c>
      <c r="D49" s="173">
        <v>18.226700139097751</v>
      </c>
      <c r="E49" s="173">
        <v>19.55456915399229</v>
      </c>
      <c r="G49" s="474"/>
      <c r="H49" s="474"/>
      <c r="I49" s="474"/>
      <c r="J49" s="474"/>
    </row>
    <row r="50" spans="1:10" s="171" customFormat="1" ht="12" customHeight="1" x14ac:dyDescent="0.25">
      <c r="A50" s="139" t="s">
        <v>165</v>
      </c>
      <c r="B50" s="173">
        <v>26.542176738510996</v>
      </c>
      <c r="C50" s="173">
        <v>25.510139255481295</v>
      </c>
      <c r="D50" s="173">
        <v>26.017067320237437</v>
      </c>
      <c r="E50" s="173">
        <v>27.352747442129811</v>
      </c>
      <c r="G50" s="474"/>
      <c r="H50" s="474"/>
      <c r="I50" s="474"/>
      <c r="J50" s="474"/>
    </row>
    <row r="51" spans="1:10" s="171" customFormat="1" ht="12" customHeight="1" x14ac:dyDescent="0.25">
      <c r="A51" s="139" t="s">
        <v>166</v>
      </c>
      <c r="B51" s="173">
        <v>28.480686478269345</v>
      </c>
      <c r="C51" s="173">
        <v>28.33753389408789</v>
      </c>
      <c r="D51" s="173">
        <v>28.394010661806242</v>
      </c>
      <c r="E51" s="173">
        <v>28.55210933760598</v>
      </c>
      <c r="G51" s="474"/>
      <c r="H51" s="474"/>
      <c r="I51" s="474"/>
      <c r="J51" s="474"/>
    </row>
    <row r="52" spans="1:10" s="171" customFormat="1" ht="12" customHeight="1" x14ac:dyDescent="0.25">
      <c r="A52" s="139" t="s">
        <v>242</v>
      </c>
      <c r="B52" s="173">
        <v>33.963456240996734</v>
      </c>
      <c r="C52" s="173">
        <v>34.820448880469847</v>
      </c>
      <c r="D52" s="173">
        <v>33.546107149792689</v>
      </c>
      <c r="E52" s="173">
        <v>33.535393251104615</v>
      </c>
      <c r="G52" s="474"/>
      <c r="H52" s="474"/>
      <c r="I52" s="474"/>
      <c r="J52" s="474"/>
    </row>
    <row r="53" spans="1:10" s="171" customFormat="1" ht="12" customHeight="1" x14ac:dyDescent="0.25">
      <c r="A53" s="139" t="s">
        <v>167</v>
      </c>
      <c r="B53" s="173">
        <v>24.143303213317335</v>
      </c>
      <c r="C53" s="173">
        <v>23.617256396535147</v>
      </c>
      <c r="D53" s="173">
        <v>23.474049746727584</v>
      </c>
      <c r="E53" s="173">
        <v>23.051767339969039</v>
      </c>
      <c r="G53" s="474"/>
      <c r="H53" s="474"/>
      <c r="I53" s="474"/>
      <c r="J53" s="474"/>
    </row>
    <row r="54" spans="1:10" s="171" customFormat="1" ht="12" customHeight="1" x14ac:dyDescent="0.25">
      <c r="A54" s="139" t="s">
        <v>168</v>
      </c>
      <c r="B54" s="173">
        <v>21.218470620969988</v>
      </c>
      <c r="C54" s="173">
        <v>20.451925811715043</v>
      </c>
      <c r="D54" s="173">
        <v>20.876600403188121</v>
      </c>
      <c r="E54" s="173">
        <v>22.24213613195619</v>
      </c>
      <c r="G54" s="474"/>
      <c r="H54" s="474"/>
      <c r="I54" s="474"/>
      <c r="J54" s="474"/>
    </row>
    <row r="55" spans="1:10" s="171" customFormat="1" ht="12" customHeight="1" x14ac:dyDescent="0.25">
      <c r="A55" s="139" t="s">
        <v>169</v>
      </c>
      <c r="B55" s="173">
        <v>23.227706715468365</v>
      </c>
      <c r="C55" s="173">
        <v>23.671343149075057</v>
      </c>
      <c r="D55" s="173">
        <v>24.178391922546595</v>
      </c>
      <c r="E55" s="173">
        <v>24.480742423099596</v>
      </c>
      <c r="G55" s="474"/>
      <c r="H55" s="474"/>
      <c r="I55" s="474"/>
      <c r="J55" s="474"/>
    </row>
    <row r="56" spans="1:10" s="125" customFormat="1" ht="12" customHeight="1" x14ac:dyDescent="0.25">
      <c r="A56" s="139" t="s">
        <v>170</v>
      </c>
      <c r="B56" s="173">
        <v>27.061066553282036</v>
      </c>
      <c r="C56" s="173">
        <v>28.212451835969333</v>
      </c>
      <c r="D56" s="173">
        <v>28.45292331055429</v>
      </c>
      <c r="E56" s="173">
        <v>30.344429339217733</v>
      </c>
      <c r="G56" s="474"/>
      <c r="H56" s="474"/>
      <c r="I56" s="474"/>
      <c r="J56" s="474"/>
    </row>
    <row r="57" spans="1:10" s="171" customFormat="1" ht="12" customHeight="1" x14ac:dyDescent="0.25">
      <c r="A57" s="139" t="s">
        <v>171</v>
      </c>
      <c r="B57" s="173">
        <v>25.459887271782211</v>
      </c>
      <c r="C57" s="173">
        <v>25.631673953725674</v>
      </c>
      <c r="D57" s="173">
        <v>25.304285438289853</v>
      </c>
      <c r="E57" s="173">
        <v>24.680876234096782</v>
      </c>
      <c r="G57" s="474"/>
      <c r="H57" s="474"/>
      <c r="I57" s="474"/>
      <c r="J57" s="474"/>
    </row>
    <row r="58" spans="1:10" s="171" customFormat="1" ht="12" customHeight="1" x14ac:dyDescent="0.25">
      <c r="A58" s="139" t="s">
        <v>172</v>
      </c>
      <c r="B58" s="277">
        <v>23.611170067903917</v>
      </c>
      <c r="C58" s="277">
        <v>23.855141997113282</v>
      </c>
      <c r="D58" s="277">
        <v>24.702061809254683</v>
      </c>
      <c r="E58" s="277">
        <v>28.206254327763268</v>
      </c>
      <c r="G58" s="474"/>
      <c r="H58" s="474"/>
      <c r="I58" s="474"/>
      <c r="J58" s="474"/>
    </row>
    <row r="59" spans="1:10" s="171" customFormat="1" ht="12" customHeight="1" x14ac:dyDescent="0.25">
      <c r="A59" s="136" t="s">
        <v>173</v>
      </c>
      <c r="B59" s="170">
        <v>31.370524685667935</v>
      </c>
      <c r="C59" s="170">
        <v>32.346663867604356</v>
      </c>
      <c r="D59" s="170">
        <v>32.713951798236138</v>
      </c>
      <c r="E59" s="170">
        <v>32.859796539171192</v>
      </c>
      <c r="G59" s="474"/>
      <c r="H59" s="474"/>
      <c r="I59" s="474"/>
      <c r="J59" s="474"/>
    </row>
    <row r="60" spans="1:10" s="171" customFormat="1" ht="12" customHeight="1" x14ac:dyDescent="0.25">
      <c r="A60" s="139" t="s">
        <v>174</v>
      </c>
      <c r="B60" s="173">
        <v>35.945477288466805</v>
      </c>
      <c r="C60" s="173">
        <v>34.900999196652194</v>
      </c>
      <c r="D60" s="173">
        <v>34.644236734140662</v>
      </c>
      <c r="E60" s="173">
        <v>32.998835783682431</v>
      </c>
      <c r="G60" s="474"/>
      <c r="H60" s="474"/>
      <c r="I60" s="474"/>
      <c r="J60" s="474"/>
    </row>
    <row r="61" spans="1:10" s="171" customFormat="1" ht="12" customHeight="1" x14ac:dyDescent="0.25">
      <c r="A61" s="139" t="s">
        <v>175</v>
      </c>
      <c r="B61" s="173">
        <v>25.587119409427466</v>
      </c>
      <c r="C61" s="173">
        <v>25.334832921343104</v>
      </c>
      <c r="D61" s="173">
        <v>25.271219094320962</v>
      </c>
      <c r="E61" s="173">
        <v>25.354589816744326</v>
      </c>
      <c r="G61" s="474"/>
      <c r="H61" s="474"/>
      <c r="I61" s="474"/>
      <c r="J61" s="474"/>
    </row>
    <row r="62" spans="1:10" s="171" customFormat="1" ht="12" customHeight="1" x14ac:dyDescent="0.25">
      <c r="A62" s="139" t="s">
        <v>176</v>
      </c>
      <c r="B62" s="173">
        <v>22.439081904812401</v>
      </c>
      <c r="C62" s="173">
        <v>22.298385231296507</v>
      </c>
      <c r="D62" s="173">
        <v>21.28677524891296</v>
      </c>
      <c r="E62" s="521" t="s">
        <v>274</v>
      </c>
      <c r="G62" s="474"/>
      <c r="H62" s="474"/>
      <c r="I62" s="474"/>
      <c r="J62" s="474"/>
    </row>
    <row r="63" spans="1:10" s="171" customFormat="1" ht="12" customHeight="1" x14ac:dyDescent="0.25">
      <c r="A63" s="139" t="s">
        <v>177</v>
      </c>
      <c r="B63" s="173">
        <v>24.993179743863077</v>
      </c>
      <c r="C63" s="173">
        <v>23.768782167419307</v>
      </c>
      <c r="D63" s="173">
        <v>23.859225001513483</v>
      </c>
      <c r="E63" s="173">
        <v>24.276987283474284</v>
      </c>
      <c r="G63" s="474"/>
      <c r="H63" s="474"/>
      <c r="I63" s="474"/>
      <c r="J63" s="474"/>
    </row>
    <row r="64" spans="1:10" s="171" customFormat="1" ht="12" customHeight="1" x14ac:dyDescent="0.25">
      <c r="A64" s="139" t="s">
        <v>178</v>
      </c>
      <c r="B64" s="173">
        <v>26.548801668615091</v>
      </c>
      <c r="C64" s="173">
        <v>26.825269893947528</v>
      </c>
      <c r="D64" s="173">
        <v>26.857154437319856</v>
      </c>
      <c r="E64" s="173">
        <v>26.561165802349123</v>
      </c>
      <c r="G64" s="474"/>
      <c r="H64" s="474"/>
      <c r="I64" s="474"/>
      <c r="J64" s="474"/>
    </row>
    <row r="65" spans="1:10" s="171" customFormat="1" ht="12" customHeight="1" x14ac:dyDescent="0.25">
      <c r="A65" s="139" t="s">
        <v>179</v>
      </c>
      <c r="B65" s="173">
        <v>32.212740956907027</v>
      </c>
      <c r="C65" s="173">
        <v>30.752113677054439</v>
      </c>
      <c r="D65" s="173">
        <v>30.836679105956705</v>
      </c>
      <c r="E65" s="173">
        <v>32.340987928938254</v>
      </c>
      <c r="G65" s="474"/>
      <c r="H65" s="474"/>
      <c r="I65" s="474"/>
      <c r="J65" s="474"/>
    </row>
    <row r="66" spans="1:10" ht="12" customHeight="1" x14ac:dyDescent="0.2">
      <c r="A66" s="139" t="s">
        <v>180</v>
      </c>
      <c r="B66" s="173">
        <v>30.435820632958517</v>
      </c>
      <c r="C66" s="173">
        <v>30.836532175159409</v>
      </c>
      <c r="D66" s="173">
        <v>30.897754552995277</v>
      </c>
      <c r="E66" s="173">
        <v>31.24272000068602</v>
      </c>
      <c r="G66" s="474"/>
      <c r="H66" s="474"/>
      <c r="I66" s="474"/>
      <c r="J66" s="474"/>
    </row>
    <row r="67" spans="1:10" ht="12" customHeight="1" x14ac:dyDescent="0.2">
      <c r="A67" s="139" t="s">
        <v>181</v>
      </c>
      <c r="B67" s="173">
        <v>25.192415753817009</v>
      </c>
      <c r="C67" s="173">
        <v>24.571834498830338</v>
      </c>
      <c r="D67" s="173">
        <v>24.015624899770682</v>
      </c>
      <c r="E67" s="173">
        <v>23.308328610924018</v>
      </c>
      <c r="G67" s="474"/>
      <c r="H67" s="474"/>
      <c r="I67" s="474"/>
      <c r="J67" s="474"/>
    </row>
    <row r="68" spans="1:10" ht="12" customHeight="1" x14ac:dyDescent="0.2">
      <c r="A68" s="139" t="s">
        <v>182</v>
      </c>
      <c r="B68" s="173">
        <v>25.539218922023316</v>
      </c>
      <c r="C68" s="173">
        <v>25.379510257750599</v>
      </c>
      <c r="D68" s="173">
        <v>26.058653562980037</v>
      </c>
      <c r="E68" s="173">
        <v>26.239140600004916</v>
      </c>
      <c r="G68" s="474"/>
      <c r="H68" s="474"/>
      <c r="I68" s="474"/>
      <c r="J68" s="474"/>
    </row>
    <row r="69" spans="1:10" ht="12" customHeight="1" x14ac:dyDescent="0.2">
      <c r="A69" s="149" t="s">
        <v>183</v>
      </c>
      <c r="B69" s="178">
        <v>30.41332906216455</v>
      </c>
      <c r="C69" s="178">
        <v>30.954982212606307</v>
      </c>
      <c r="D69" s="178">
        <v>31.059139592455924</v>
      </c>
      <c r="E69" s="178">
        <v>34.854965970022548</v>
      </c>
      <c r="G69" s="474"/>
      <c r="H69" s="474"/>
      <c r="I69" s="474"/>
      <c r="J69" s="474"/>
    </row>
    <row r="70" spans="1:10" ht="8.1" customHeight="1" x14ac:dyDescent="0.2">
      <c r="A70" s="138"/>
      <c r="B70" s="167"/>
      <c r="C70" s="167"/>
      <c r="D70" s="167"/>
      <c r="E70" s="167"/>
    </row>
    <row r="71" spans="1:10" x14ac:dyDescent="0.2">
      <c r="A71" s="534" t="s">
        <v>591</v>
      </c>
      <c r="B71" s="182"/>
      <c r="C71" s="182"/>
      <c r="D71" s="182"/>
      <c r="E71" s="182"/>
    </row>
    <row r="72" spans="1:10" ht="9" customHeight="1" x14ac:dyDescent="0.2">
      <c r="B72" s="182"/>
      <c r="C72" s="182"/>
      <c r="D72" s="182"/>
      <c r="E72" s="182"/>
    </row>
    <row r="73" spans="1:10" ht="12.75" x14ac:dyDescent="0.2">
      <c r="A73" s="49" t="s">
        <v>292</v>
      </c>
    </row>
    <row r="74" spans="1:10" ht="9" customHeight="1" x14ac:dyDescent="0.2">
      <c r="A74" s="164"/>
    </row>
    <row r="75" spans="1:10" ht="15" customHeight="1" x14ac:dyDescent="0.2">
      <c r="A75" s="165"/>
      <c r="B75" s="166">
        <v>2012</v>
      </c>
      <c r="C75" s="166">
        <v>2013</v>
      </c>
      <c r="D75" s="166">
        <v>2014</v>
      </c>
      <c r="E75" s="166">
        <v>2015</v>
      </c>
    </row>
    <row r="76" spans="1:10" s="125" customFormat="1" ht="12" customHeight="1" x14ac:dyDescent="0.25">
      <c r="A76" s="146" t="s">
        <v>245</v>
      </c>
      <c r="B76" s="276">
        <v>8.45989198014321</v>
      </c>
      <c r="C76" s="276">
        <v>8.3928573685945587</v>
      </c>
      <c r="D76" s="276">
        <v>8.5613038536890151</v>
      </c>
      <c r="E76" s="276">
        <v>8.5743299904589154</v>
      </c>
      <c r="G76" s="475"/>
      <c r="H76" s="475"/>
      <c r="I76" s="475"/>
      <c r="J76" s="475"/>
    </row>
    <row r="77" spans="1:10" s="125" customFormat="1" ht="12" customHeight="1" x14ac:dyDescent="0.25">
      <c r="A77" s="136" t="s">
        <v>483</v>
      </c>
      <c r="B77" s="170">
        <v>7.7831840608975691</v>
      </c>
      <c r="C77" s="170">
        <v>7.794026728434182</v>
      </c>
      <c r="D77" s="170">
        <v>7.9847662679240097</v>
      </c>
      <c r="E77" s="170">
        <v>8.118359632912755</v>
      </c>
      <c r="G77" s="475"/>
      <c r="H77" s="475"/>
      <c r="I77" s="475"/>
      <c r="J77" s="475"/>
    </row>
    <row r="78" spans="1:10" s="171" customFormat="1" ht="12" customHeight="1" x14ac:dyDescent="0.25">
      <c r="A78" s="139" t="s">
        <v>157</v>
      </c>
      <c r="B78" s="173">
        <v>7.5519785427909794</v>
      </c>
      <c r="C78" s="173">
        <v>7.4660475095319425</v>
      </c>
      <c r="D78" s="173">
        <v>7.5549231998426212</v>
      </c>
      <c r="E78" s="173">
        <v>7.3281498591282022</v>
      </c>
      <c r="G78" s="475"/>
      <c r="H78" s="475"/>
      <c r="I78" s="475"/>
      <c r="J78" s="475"/>
    </row>
    <row r="79" spans="1:10" s="171" customFormat="1" ht="12" customHeight="1" x14ac:dyDescent="0.25">
      <c r="A79" s="139" t="s">
        <v>158</v>
      </c>
      <c r="B79" s="173">
        <v>10.761824894952381</v>
      </c>
      <c r="C79" s="173">
        <v>10.682899253317849</v>
      </c>
      <c r="D79" s="173">
        <v>10.723982608559572</v>
      </c>
      <c r="E79" s="173">
        <v>10.948011687117425</v>
      </c>
      <c r="G79" s="475"/>
      <c r="H79" s="475"/>
      <c r="I79" s="475"/>
      <c r="J79" s="475"/>
    </row>
    <row r="80" spans="1:10" s="171" customFormat="1" ht="12" customHeight="1" x14ac:dyDescent="0.25">
      <c r="A80" s="139" t="s">
        <v>159</v>
      </c>
      <c r="B80" s="173">
        <v>8.8358926743922481</v>
      </c>
      <c r="C80" s="173">
        <v>9.0884375406592088</v>
      </c>
      <c r="D80" s="173">
        <v>8.6715638303527633</v>
      </c>
      <c r="E80" s="173">
        <v>8.7692062708196215</v>
      </c>
      <c r="G80" s="475"/>
      <c r="H80" s="475"/>
      <c r="I80" s="475"/>
      <c r="J80" s="475"/>
    </row>
    <row r="81" spans="1:10" s="171" customFormat="1" ht="12" customHeight="1" x14ac:dyDescent="0.25">
      <c r="A81" s="139" t="s">
        <v>160</v>
      </c>
      <c r="B81" s="173">
        <v>11.997835981781298</v>
      </c>
      <c r="C81" s="173">
        <v>11.631229646851187</v>
      </c>
      <c r="D81" s="173">
        <v>11.221862031433142</v>
      </c>
      <c r="E81" s="173">
        <v>11.174077677897872</v>
      </c>
      <c r="G81" s="475"/>
      <c r="H81" s="475"/>
      <c r="I81" s="475"/>
      <c r="J81" s="475"/>
    </row>
    <row r="82" spans="1:10" s="171" customFormat="1" ht="12" customHeight="1" x14ac:dyDescent="0.25">
      <c r="A82" s="139" t="s">
        <v>161</v>
      </c>
      <c r="B82" s="173">
        <v>11.260997206976727</v>
      </c>
      <c r="C82" s="173">
        <v>11.30345544770403</v>
      </c>
      <c r="D82" s="173">
        <v>11.319080058035953</v>
      </c>
      <c r="E82" s="173">
        <v>11.347401520958416</v>
      </c>
      <c r="G82" s="475"/>
      <c r="H82" s="475"/>
      <c r="I82" s="475"/>
      <c r="J82" s="475"/>
    </row>
    <row r="83" spans="1:10" s="171" customFormat="1" ht="12" customHeight="1" x14ac:dyDescent="0.25">
      <c r="A83" s="139" t="s">
        <v>162</v>
      </c>
      <c r="B83" s="173">
        <v>11.451006913134956</v>
      </c>
      <c r="C83" s="173">
        <v>11.053651298967884</v>
      </c>
      <c r="D83" s="173">
        <v>10.885528865043558</v>
      </c>
      <c r="E83" s="173">
        <v>12.759960595446584</v>
      </c>
      <c r="G83" s="475"/>
      <c r="H83" s="475"/>
      <c r="I83" s="475"/>
      <c r="J83" s="475"/>
    </row>
    <row r="84" spans="1:10" s="171" customFormat="1" ht="12" customHeight="1" x14ac:dyDescent="0.25">
      <c r="A84" s="139" t="s">
        <v>163</v>
      </c>
      <c r="B84" s="173">
        <v>12.837391656093017</v>
      </c>
      <c r="C84" s="173">
        <v>12.516948533495306</v>
      </c>
      <c r="D84" s="173">
        <v>12.39554726623882</v>
      </c>
      <c r="E84" s="173">
        <v>12.41819675304421</v>
      </c>
      <c r="G84" s="475"/>
      <c r="H84" s="475"/>
      <c r="I84" s="475"/>
      <c r="J84" s="475"/>
    </row>
    <row r="85" spans="1:10" s="171" customFormat="1" ht="12" customHeight="1" x14ac:dyDescent="0.25">
      <c r="A85" s="139" t="s">
        <v>164</v>
      </c>
      <c r="B85" s="173">
        <v>3.5352354745355585</v>
      </c>
      <c r="C85" s="173">
        <v>4.3816745813503548</v>
      </c>
      <c r="D85" s="173">
        <v>4.4763486632063074</v>
      </c>
      <c r="E85" s="173">
        <v>4.1014333157853713</v>
      </c>
      <c r="G85" s="475"/>
      <c r="H85" s="475"/>
      <c r="I85" s="475"/>
      <c r="J85" s="475"/>
    </row>
    <row r="86" spans="1:10" s="171" customFormat="1" ht="12" customHeight="1" x14ac:dyDescent="0.25">
      <c r="A86" s="139" t="s">
        <v>165</v>
      </c>
      <c r="B86" s="173">
        <v>5.3528511369091207</v>
      </c>
      <c r="C86" s="173">
        <v>5.3730115736805191</v>
      </c>
      <c r="D86" s="173">
        <v>5.2963663810516017</v>
      </c>
      <c r="E86" s="173">
        <v>5.2889549324890357</v>
      </c>
      <c r="G86" s="475"/>
      <c r="H86" s="475"/>
      <c r="I86" s="475"/>
      <c r="J86" s="475"/>
    </row>
    <row r="87" spans="1:10" s="171" customFormat="1" ht="12" customHeight="1" x14ac:dyDescent="0.25">
      <c r="A87" s="139" t="s">
        <v>166</v>
      </c>
      <c r="B87" s="173">
        <v>7.9258873830163408</v>
      </c>
      <c r="C87" s="173">
        <v>7.8900290763817331</v>
      </c>
      <c r="D87" s="173">
        <v>7.8400814006782005</v>
      </c>
      <c r="E87" s="173">
        <v>7.726967845579237</v>
      </c>
      <c r="G87" s="475"/>
      <c r="H87" s="475"/>
      <c r="I87" s="475"/>
      <c r="J87" s="475"/>
    </row>
    <row r="88" spans="1:10" s="171" customFormat="1" ht="12" customHeight="1" x14ac:dyDescent="0.25">
      <c r="A88" s="139" t="s">
        <v>242</v>
      </c>
      <c r="B88" s="173">
        <v>7.6365226621191145</v>
      </c>
      <c r="C88" s="173">
        <v>7.3341859220298025</v>
      </c>
      <c r="D88" s="173">
        <v>7.2181450936032903</v>
      </c>
      <c r="E88" s="173">
        <v>7.101350734888408</v>
      </c>
      <c r="G88" s="475"/>
      <c r="H88" s="475"/>
      <c r="I88" s="475"/>
      <c r="J88" s="475"/>
    </row>
    <row r="89" spans="1:10" s="171" customFormat="1" ht="12" customHeight="1" x14ac:dyDescent="0.25">
      <c r="A89" s="139" t="s">
        <v>167</v>
      </c>
      <c r="B89" s="173">
        <v>4.1661970772756307</v>
      </c>
      <c r="C89" s="173">
        <v>4.2125115835911089</v>
      </c>
      <c r="D89" s="173">
        <v>5.4253392308910993</v>
      </c>
      <c r="E89" s="173">
        <v>5.9568041906194145</v>
      </c>
      <c r="G89" s="475"/>
      <c r="H89" s="475"/>
      <c r="I89" s="475"/>
      <c r="J89" s="475"/>
    </row>
    <row r="90" spans="1:10" s="171" customFormat="1" ht="12" customHeight="1" x14ac:dyDescent="0.25">
      <c r="A90" s="139" t="s">
        <v>168</v>
      </c>
      <c r="B90" s="173">
        <v>6.9290233604722902</v>
      </c>
      <c r="C90" s="173">
        <v>6.448313199507008</v>
      </c>
      <c r="D90" s="173">
        <v>6.5022762773186651</v>
      </c>
      <c r="E90" s="173">
        <v>6.1754823110810788</v>
      </c>
      <c r="G90" s="475"/>
      <c r="H90" s="475"/>
      <c r="I90" s="475"/>
      <c r="J90" s="475"/>
    </row>
    <row r="91" spans="1:10" s="171" customFormat="1" ht="12" customHeight="1" x14ac:dyDescent="0.25">
      <c r="A91" s="139" t="s">
        <v>169</v>
      </c>
      <c r="B91" s="173">
        <v>7.0959036700629143</v>
      </c>
      <c r="C91" s="173">
        <v>8.1628365788608388</v>
      </c>
      <c r="D91" s="173">
        <v>9.084762850831023</v>
      </c>
      <c r="E91" s="173">
        <v>10.815363599031185</v>
      </c>
      <c r="G91" s="475"/>
      <c r="H91" s="475"/>
      <c r="I91" s="475"/>
      <c r="J91" s="475"/>
    </row>
    <row r="92" spans="1:10" s="171" customFormat="1" ht="12" customHeight="1" x14ac:dyDescent="0.25">
      <c r="A92" s="139" t="s">
        <v>170</v>
      </c>
      <c r="B92" s="173">
        <v>8.7869203841875052</v>
      </c>
      <c r="C92" s="173">
        <v>7.7359147407647697</v>
      </c>
      <c r="D92" s="173">
        <v>7.5252467729688686</v>
      </c>
      <c r="E92" s="173">
        <v>7.5167308990787829</v>
      </c>
      <c r="G92" s="475"/>
      <c r="H92" s="475"/>
      <c r="I92" s="475"/>
      <c r="J92" s="475"/>
    </row>
    <row r="93" spans="1:10" s="171" customFormat="1" ht="12" customHeight="1" x14ac:dyDescent="0.25">
      <c r="A93" s="139" t="s">
        <v>171</v>
      </c>
      <c r="B93" s="173">
        <v>16.183869631602889</v>
      </c>
      <c r="C93" s="173">
        <v>15.912608300147951</v>
      </c>
      <c r="D93" s="173">
        <v>15.591369078123286</v>
      </c>
      <c r="E93" s="173">
        <v>15.488416727656041</v>
      </c>
      <c r="G93" s="475"/>
      <c r="H93" s="475"/>
      <c r="I93" s="475"/>
      <c r="J93" s="475"/>
    </row>
    <row r="94" spans="1:10" s="125" customFormat="1" ht="12" customHeight="1" x14ac:dyDescent="0.25">
      <c r="A94" s="139" t="s">
        <v>172</v>
      </c>
      <c r="B94" s="277">
        <v>12.328731841771519</v>
      </c>
      <c r="C94" s="277">
        <v>12.062078721810767</v>
      </c>
      <c r="D94" s="277">
        <v>11.932486869515248</v>
      </c>
      <c r="E94" s="277">
        <v>12.038097139737753</v>
      </c>
      <c r="G94" s="475"/>
      <c r="H94" s="475"/>
      <c r="I94" s="475"/>
      <c r="J94" s="475"/>
    </row>
    <row r="95" spans="1:10" s="171" customFormat="1" ht="12" customHeight="1" x14ac:dyDescent="0.25">
      <c r="A95" s="136" t="s">
        <v>173</v>
      </c>
      <c r="B95" s="170">
        <v>6.0690977471332177</v>
      </c>
      <c r="C95" s="170">
        <v>6.3041880969875095</v>
      </c>
      <c r="D95" s="170">
        <v>7.0050349302377359</v>
      </c>
      <c r="E95" s="170">
        <v>6.7115892883857775</v>
      </c>
      <c r="G95" s="475"/>
      <c r="H95" s="475"/>
      <c r="I95" s="475"/>
      <c r="J95" s="475"/>
    </row>
    <row r="96" spans="1:10" s="171" customFormat="1" ht="12" customHeight="1" x14ac:dyDescent="0.25">
      <c r="A96" s="139" t="s">
        <v>174</v>
      </c>
      <c r="B96" s="173">
        <v>3.5684567109211849</v>
      </c>
      <c r="C96" s="173">
        <v>3.2700981344478692</v>
      </c>
      <c r="D96" s="173">
        <v>3.1387656586403376</v>
      </c>
      <c r="E96" s="173">
        <v>3.8640648664242079</v>
      </c>
      <c r="G96" s="475"/>
      <c r="H96" s="475"/>
      <c r="I96" s="475"/>
      <c r="J96" s="475"/>
    </row>
    <row r="97" spans="1:10" s="171" customFormat="1" ht="12" customHeight="1" x14ac:dyDescent="0.25">
      <c r="A97" s="139" t="s">
        <v>175</v>
      </c>
      <c r="B97" s="173">
        <v>9.7931668013236965</v>
      </c>
      <c r="C97" s="173">
        <v>9.6807328407738211</v>
      </c>
      <c r="D97" s="173">
        <v>9.4684504165393371</v>
      </c>
      <c r="E97" s="173">
        <v>9.5746421321032269</v>
      </c>
      <c r="G97" s="475"/>
      <c r="H97" s="475"/>
      <c r="I97" s="475"/>
      <c r="J97" s="475"/>
    </row>
    <row r="98" spans="1:10" s="171" customFormat="1" ht="12" customHeight="1" x14ac:dyDescent="0.25">
      <c r="A98" s="139" t="s">
        <v>176</v>
      </c>
      <c r="B98" s="173">
        <v>7.2716046712651892</v>
      </c>
      <c r="C98" s="173">
        <v>7.431070211136964</v>
      </c>
      <c r="D98" s="173">
        <v>8.2060472243082394</v>
      </c>
      <c r="E98" s="521" t="s">
        <v>274</v>
      </c>
      <c r="G98" s="475"/>
      <c r="H98" s="475"/>
      <c r="I98" s="475"/>
      <c r="J98" s="475"/>
    </row>
    <row r="99" spans="1:10" s="171" customFormat="1" ht="12" customHeight="1" x14ac:dyDescent="0.25">
      <c r="A99" s="139" t="s">
        <v>177</v>
      </c>
      <c r="B99" s="173">
        <v>4.8850411905381979</v>
      </c>
      <c r="C99" s="173">
        <v>4.5862740326113416</v>
      </c>
      <c r="D99" s="173">
        <v>4.5918051531882798</v>
      </c>
      <c r="E99" s="173">
        <v>4.6876772310633958</v>
      </c>
      <c r="G99" s="475"/>
      <c r="H99" s="475"/>
      <c r="I99" s="475"/>
      <c r="J99" s="475"/>
    </row>
    <row r="100" spans="1:10" s="171" customFormat="1" ht="12" customHeight="1" x14ac:dyDescent="0.25">
      <c r="A100" s="139" t="s">
        <v>178</v>
      </c>
      <c r="B100" s="173">
        <v>8.592460872119501</v>
      </c>
      <c r="C100" s="173">
        <v>8.283780739476315</v>
      </c>
      <c r="D100" s="173">
        <v>8.299197033158654</v>
      </c>
      <c r="E100" s="173">
        <v>8.8106555931316173</v>
      </c>
      <c r="G100" s="475"/>
      <c r="H100" s="475"/>
      <c r="I100" s="475"/>
      <c r="J100" s="475"/>
    </row>
    <row r="101" spans="1:10" s="171" customFormat="1" ht="12" customHeight="1" x14ac:dyDescent="0.25">
      <c r="A101" s="139" t="s">
        <v>179</v>
      </c>
      <c r="B101" s="173">
        <v>8.4818876771203016</v>
      </c>
      <c r="C101" s="173">
        <v>7.9808267607920422</v>
      </c>
      <c r="D101" s="173">
        <v>7.8724283797022512</v>
      </c>
      <c r="E101" s="173">
        <v>7.6309700830347067</v>
      </c>
      <c r="G101" s="475"/>
      <c r="H101" s="475"/>
      <c r="I101" s="475"/>
      <c r="J101" s="475"/>
    </row>
    <row r="102" spans="1:10" s="171" customFormat="1" ht="12" customHeight="1" x14ac:dyDescent="0.25">
      <c r="A102" s="139" t="s">
        <v>180</v>
      </c>
      <c r="B102" s="173">
        <v>9.9409261757827156</v>
      </c>
      <c r="C102" s="173">
        <v>9.6867521357808926</v>
      </c>
      <c r="D102" s="173">
        <v>9.2999746913589281</v>
      </c>
      <c r="E102" s="173">
        <v>9.138962770708785</v>
      </c>
      <c r="G102" s="475"/>
      <c r="H102" s="475"/>
      <c r="I102" s="475"/>
      <c r="J102" s="475"/>
    </row>
    <row r="103" spans="1:10" s="171" customFormat="1" ht="12" customHeight="1" x14ac:dyDescent="0.25">
      <c r="A103" s="139" t="s">
        <v>181</v>
      </c>
      <c r="B103" s="173">
        <v>11.007641359347913</v>
      </c>
      <c r="C103" s="173">
        <v>10.717632345270117</v>
      </c>
      <c r="D103" s="173">
        <v>10.359248469043633</v>
      </c>
      <c r="E103" s="173">
        <v>10.269858831171463</v>
      </c>
      <c r="G103" s="475"/>
      <c r="H103" s="475"/>
      <c r="I103" s="475"/>
      <c r="J103" s="475"/>
    </row>
    <row r="104" spans="1:10" s="171" customFormat="1" ht="12" customHeight="1" x14ac:dyDescent="0.25">
      <c r="A104" s="139" t="s">
        <v>182</v>
      </c>
      <c r="B104" s="173">
        <v>10.551636146350537</v>
      </c>
      <c r="C104" s="173">
        <v>10.501261354900036</v>
      </c>
      <c r="D104" s="173">
        <v>10.59307565475312</v>
      </c>
      <c r="E104" s="173">
        <v>10.455522371135016</v>
      </c>
      <c r="G104" s="475"/>
      <c r="H104" s="475"/>
      <c r="I104" s="475"/>
      <c r="J104" s="475"/>
    </row>
    <row r="105" spans="1:10" ht="12" customHeight="1" x14ac:dyDescent="0.2">
      <c r="A105" s="149" t="s">
        <v>183</v>
      </c>
      <c r="B105" s="178">
        <v>10.658031449448242</v>
      </c>
      <c r="C105" s="178">
        <v>10.342404615601598</v>
      </c>
      <c r="D105" s="178">
        <v>10.401222622501614</v>
      </c>
      <c r="E105" s="178">
        <v>9.6445633953560836</v>
      </c>
      <c r="G105" s="475"/>
      <c r="H105" s="475"/>
      <c r="I105" s="475"/>
      <c r="J105" s="475"/>
    </row>
    <row r="106" spans="1:10" ht="8.1" customHeight="1" x14ac:dyDescent="0.2">
      <c r="A106" s="138"/>
      <c r="B106" s="168"/>
      <c r="C106" s="168"/>
      <c r="D106" s="167"/>
      <c r="E106" s="167"/>
    </row>
    <row r="107" spans="1:10" x14ac:dyDescent="0.2">
      <c r="A107" s="534" t="s">
        <v>591</v>
      </c>
      <c r="B107" s="180"/>
      <c r="C107" s="180"/>
      <c r="D107" s="180"/>
      <c r="E107" s="180"/>
    </row>
    <row r="108" spans="1:10" ht="9" customHeight="1" x14ac:dyDescent="0.2">
      <c r="A108" s="179"/>
      <c r="B108" s="180"/>
      <c r="C108" s="180"/>
      <c r="D108" s="180"/>
      <c r="E108" s="180"/>
    </row>
    <row r="109" spans="1:10" ht="17.100000000000001" customHeight="1" x14ac:dyDescent="0.2">
      <c r="A109" s="49" t="s">
        <v>293</v>
      </c>
      <c r="B109" s="181"/>
      <c r="C109" s="181"/>
      <c r="D109" s="181"/>
      <c r="E109" s="181"/>
    </row>
    <row r="110" spans="1:10" s="125" customFormat="1" ht="9" customHeight="1" x14ac:dyDescent="0.2">
      <c r="A110" s="32"/>
      <c r="B110" s="182"/>
      <c r="C110" s="182"/>
      <c r="D110" s="182"/>
      <c r="E110" s="182"/>
    </row>
    <row r="111" spans="1:10" s="171" customFormat="1" ht="15" customHeight="1" x14ac:dyDescent="0.25">
      <c r="A111" s="165"/>
      <c r="B111" s="166">
        <v>2012</v>
      </c>
      <c r="C111" s="166">
        <v>2013</v>
      </c>
      <c r="D111" s="166">
        <v>2014</v>
      </c>
      <c r="E111" s="166">
        <v>2015</v>
      </c>
    </row>
    <row r="112" spans="1:10" s="171" customFormat="1" ht="12" customHeight="1" x14ac:dyDescent="0.25">
      <c r="A112" s="146" t="s">
        <v>241</v>
      </c>
      <c r="B112" s="275">
        <v>7.3556661733333017</v>
      </c>
      <c r="C112" s="276">
        <v>7.318429862317279</v>
      </c>
      <c r="D112" s="276">
        <v>7.3076024608737784</v>
      </c>
      <c r="E112" s="276">
        <v>7.3047665131293087</v>
      </c>
      <c r="G112" s="476"/>
      <c r="H112" s="476"/>
      <c r="I112" s="476"/>
      <c r="J112" s="476"/>
    </row>
    <row r="113" spans="1:10" s="125" customFormat="1" ht="12" customHeight="1" x14ac:dyDescent="0.25">
      <c r="A113" s="136" t="s">
        <v>483</v>
      </c>
      <c r="B113" s="169">
        <v>7.134086005381576</v>
      </c>
      <c r="C113" s="170">
        <v>7.1815460694604853</v>
      </c>
      <c r="D113" s="170">
        <v>7.1924265576310988</v>
      </c>
      <c r="E113" s="170">
        <v>7.2828846890317847</v>
      </c>
      <c r="G113" s="476"/>
      <c r="H113" s="476"/>
      <c r="I113" s="476"/>
      <c r="J113" s="476"/>
    </row>
    <row r="114" spans="1:10" s="171" customFormat="1" ht="12" customHeight="1" x14ac:dyDescent="0.25">
      <c r="A114" s="139" t="s">
        <v>157</v>
      </c>
      <c r="B114" s="172">
        <v>7.3829522773688154</v>
      </c>
      <c r="C114" s="173">
        <v>7.7634306825749535</v>
      </c>
      <c r="D114" s="173">
        <v>7.8980864241204776</v>
      </c>
      <c r="E114" s="173">
        <v>8.1040113572517694</v>
      </c>
      <c r="G114" s="476"/>
      <c r="H114" s="476"/>
      <c r="I114" s="476"/>
      <c r="J114" s="476"/>
    </row>
    <row r="115" spans="1:10" s="171" customFormat="1" ht="12" customHeight="1" x14ac:dyDescent="0.25">
      <c r="A115" s="139" t="s">
        <v>158</v>
      </c>
      <c r="B115" s="172">
        <v>7.828047862599492</v>
      </c>
      <c r="C115" s="173">
        <v>7.9932724260647205</v>
      </c>
      <c r="D115" s="173">
        <v>7.6810021726259556</v>
      </c>
      <c r="E115" s="173">
        <v>7.5655489862928551</v>
      </c>
      <c r="G115" s="476"/>
      <c r="H115" s="476"/>
      <c r="I115" s="476"/>
      <c r="J115" s="476"/>
    </row>
    <row r="116" spans="1:10" s="171" customFormat="1" ht="12" customHeight="1" x14ac:dyDescent="0.25">
      <c r="A116" s="139" t="s">
        <v>159</v>
      </c>
      <c r="B116" s="172">
        <v>6.9051943810844589</v>
      </c>
      <c r="C116" s="173">
        <v>6.8328507631470439</v>
      </c>
      <c r="D116" s="173">
        <v>6.5967609979729076</v>
      </c>
      <c r="E116" s="173">
        <v>6.5977122352156927</v>
      </c>
      <c r="G116" s="476"/>
      <c r="H116" s="476"/>
      <c r="I116" s="476"/>
      <c r="J116" s="476"/>
    </row>
    <row r="117" spans="1:10" s="171" customFormat="1" ht="12" customHeight="1" x14ac:dyDescent="0.25">
      <c r="A117" s="139" t="s">
        <v>160</v>
      </c>
      <c r="B117" s="172">
        <v>13.438150790663705</v>
      </c>
      <c r="C117" s="173">
        <v>13.176680084611322</v>
      </c>
      <c r="D117" s="173">
        <v>12.866272435345039</v>
      </c>
      <c r="E117" s="173">
        <v>13.037309357107635</v>
      </c>
      <c r="G117" s="476"/>
      <c r="H117" s="476"/>
      <c r="I117" s="476"/>
      <c r="J117" s="476"/>
    </row>
    <row r="118" spans="1:10" s="171" customFormat="1" ht="12" customHeight="1" x14ac:dyDescent="0.25">
      <c r="A118" s="139" t="s">
        <v>161</v>
      </c>
      <c r="B118" s="172">
        <v>7.9556835373660206</v>
      </c>
      <c r="C118" s="173">
        <v>8.0334121240581169</v>
      </c>
      <c r="D118" s="173">
        <v>8.0670876099630888</v>
      </c>
      <c r="E118" s="173">
        <v>8.1441832159195204</v>
      </c>
      <c r="G118" s="476"/>
      <c r="H118" s="476"/>
      <c r="I118" s="476"/>
      <c r="J118" s="476"/>
    </row>
    <row r="119" spans="1:10" s="171" customFormat="1" ht="12" customHeight="1" x14ac:dyDescent="0.25">
      <c r="A119" s="139" t="s">
        <v>162</v>
      </c>
      <c r="B119" s="172">
        <v>11.778253681995793</v>
      </c>
      <c r="C119" s="173">
        <v>12.044352892877463</v>
      </c>
      <c r="D119" s="173">
        <v>11.831551707786312</v>
      </c>
      <c r="E119" s="173">
        <v>11.402084549523254</v>
      </c>
      <c r="G119" s="476"/>
      <c r="H119" s="476"/>
      <c r="I119" s="476"/>
      <c r="J119" s="476"/>
    </row>
    <row r="120" spans="1:10" s="171" customFormat="1" ht="12" customHeight="1" x14ac:dyDescent="0.25">
      <c r="A120" s="139" t="s">
        <v>163</v>
      </c>
      <c r="B120" s="172">
        <v>5.0815014864025896</v>
      </c>
      <c r="C120" s="173">
        <v>5.5372297365584995</v>
      </c>
      <c r="D120" s="173">
        <v>5.7013050609789753</v>
      </c>
      <c r="E120" s="173">
        <v>5.7514013742444012</v>
      </c>
      <c r="G120" s="476"/>
      <c r="H120" s="476"/>
      <c r="I120" s="476"/>
      <c r="J120" s="476"/>
    </row>
    <row r="121" spans="1:10" s="171" customFormat="1" ht="12" customHeight="1" x14ac:dyDescent="0.25">
      <c r="A121" s="139" t="s">
        <v>164</v>
      </c>
      <c r="B121" s="172">
        <v>6.4093064866037732</v>
      </c>
      <c r="C121" s="173">
        <v>6.416451226147708</v>
      </c>
      <c r="D121" s="173">
        <v>6.4477525188282421</v>
      </c>
      <c r="E121" s="173">
        <v>6.359699254930085</v>
      </c>
      <c r="G121" s="476"/>
      <c r="H121" s="476"/>
      <c r="I121" s="476"/>
      <c r="J121" s="476"/>
    </row>
    <row r="122" spans="1:10" s="171" customFormat="1" ht="12" customHeight="1" x14ac:dyDescent="0.25">
      <c r="A122" s="139" t="s">
        <v>165</v>
      </c>
      <c r="B122" s="172">
        <v>7.2279663760814685</v>
      </c>
      <c r="C122" s="173">
        <v>7.3414322244234773</v>
      </c>
      <c r="D122" s="173">
        <v>7.3684704936379282</v>
      </c>
      <c r="E122" s="173">
        <v>7.1662081635610146</v>
      </c>
      <c r="G122" s="476"/>
      <c r="H122" s="476"/>
      <c r="I122" s="476"/>
      <c r="J122" s="476"/>
    </row>
    <row r="123" spans="1:10" s="171" customFormat="1" ht="12" customHeight="1" x14ac:dyDescent="0.25">
      <c r="A123" s="139" t="s">
        <v>166</v>
      </c>
      <c r="B123" s="172">
        <v>6.3817742657307077</v>
      </c>
      <c r="C123" s="173">
        <v>6.390722935150646</v>
      </c>
      <c r="D123" s="173">
        <v>6.4135068582747214</v>
      </c>
      <c r="E123" s="173">
        <v>6.3811316450034035</v>
      </c>
      <c r="G123" s="476"/>
      <c r="H123" s="476"/>
      <c r="I123" s="476"/>
      <c r="J123" s="476"/>
    </row>
    <row r="124" spans="1:10" s="171" customFormat="1" ht="12" customHeight="1" x14ac:dyDescent="0.25">
      <c r="A124" s="139" t="s">
        <v>242</v>
      </c>
      <c r="B124" s="172">
        <v>13.171158361782995</v>
      </c>
      <c r="C124" s="173">
        <v>12.591068332099322</v>
      </c>
      <c r="D124" s="173">
        <v>12.22125551180368</v>
      </c>
      <c r="E124" s="173">
        <v>12.171059777296009</v>
      </c>
      <c r="G124" s="476"/>
      <c r="H124" s="476"/>
      <c r="I124" s="476"/>
      <c r="J124" s="476"/>
    </row>
    <row r="125" spans="1:10" s="171" customFormat="1" ht="12" customHeight="1" x14ac:dyDescent="0.25">
      <c r="A125" s="139" t="s">
        <v>167</v>
      </c>
      <c r="B125" s="172">
        <v>5.8790381925338604</v>
      </c>
      <c r="C125" s="173">
        <v>5.8794610421533955</v>
      </c>
      <c r="D125" s="173">
        <v>5.9100465438912755</v>
      </c>
      <c r="E125" s="173">
        <v>5.8274225968314113</v>
      </c>
      <c r="G125" s="476"/>
      <c r="H125" s="476"/>
      <c r="I125" s="476"/>
      <c r="J125" s="476"/>
    </row>
    <row r="126" spans="1:10" s="171" customFormat="1" ht="12" customHeight="1" x14ac:dyDescent="0.25">
      <c r="A126" s="139" t="s">
        <v>168</v>
      </c>
      <c r="B126" s="172">
        <v>3.328534617292314</v>
      </c>
      <c r="C126" s="173">
        <v>3.234884660868524</v>
      </c>
      <c r="D126" s="173">
        <v>3.3371160033643514</v>
      </c>
      <c r="E126" s="173">
        <v>3.2975850791731882</v>
      </c>
      <c r="G126" s="476"/>
      <c r="H126" s="476"/>
      <c r="I126" s="476"/>
      <c r="J126" s="476"/>
    </row>
    <row r="127" spans="1:10" s="171" customFormat="1" ht="12" customHeight="1" x14ac:dyDescent="0.25">
      <c r="A127" s="139" t="s">
        <v>169</v>
      </c>
      <c r="B127" s="172">
        <v>8.5061103614936648</v>
      </c>
      <c r="C127" s="173">
        <v>8.3905715294776702</v>
      </c>
      <c r="D127" s="173">
        <v>9.1345797440953636</v>
      </c>
      <c r="E127" s="173">
        <v>9.2752602922648428</v>
      </c>
      <c r="G127" s="476"/>
      <c r="H127" s="476"/>
      <c r="I127" s="476"/>
      <c r="J127" s="476"/>
    </row>
    <row r="128" spans="1:10" s="125" customFormat="1" ht="12" customHeight="1" x14ac:dyDescent="0.25">
      <c r="A128" s="139" t="s">
        <v>170</v>
      </c>
      <c r="B128" s="172">
        <v>9.7539903040610731</v>
      </c>
      <c r="C128" s="173">
        <v>9.5430054355136029</v>
      </c>
      <c r="D128" s="173">
        <v>9.3868640850417613</v>
      </c>
      <c r="E128" s="173">
        <v>9.1698179468195438</v>
      </c>
      <c r="G128" s="476"/>
      <c r="H128" s="476"/>
      <c r="I128" s="476"/>
      <c r="J128" s="476"/>
    </row>
    <row r="129" spans="1:10" s="171" customFormat="1" ht="12" customHeight="1" x14ac:dyDescent="0.25">
      <c r="A129" s="139" t="s">
        <v>171</v>
      </c>
      <c r="B129" s="172">
        <v>11.130591741927102</v>
      </c>
      <c r="C129" s="173">
        <v>10.809900051020458</v>
      </c>
      <c r="D129" s="173">
        <v>11.345567940527944</v>
      </c>
      <c r="E129" s="173">
        <v>11.048449251397754</v>
      </c>
      <c r="G129" s="476"/>
      <c r="H129" s="476"/>
      <c r="I129" s="476"/>
      <c r="J129" s="476"/>
    </row>
    <row r="130" spans="1:10" s="171" customFormat="1" ht="12" customHeight="1" x14ac:dyDescent="0.25">
      <c r="A130" s="139" t="s">
        <v>172</v>
      </c>
      <c r="B130" s="172">
        <v>7.4969033772623703</v>
      </c>
      <c r="C130" s="277">
        <v>7.229270028379335</v>
      </c>
      <c r="D130" s="277">
        <v>7.3449382822435769</v>
      </c>
      <c r="E130" s="277">
        <v>6.8831128387562428</v>
      </c>
      <c r="G130" s="476"/>
      <c r="H130" s="476"/>
      <c r="I130" s="476"/>
      <c r="J130" s="476"/>
    </row>
    <row r="131" spans="1:10" s="171" customFormat="1" ht="12" customHeight="1" x14ac:dyDescent="0.25">
      <c r="A131" s="136" t="s">
        <v>173</v>
      </c>
      <c r="B131" s="176">
        <v>3.7712473728844809</v>
      </c>
      <c r="C131" s="170">
        <v>3.753542563241314</v>
      </c>
      <c r="D131" s="170">
        <v>3.743133442019734</v>
      </c>
      <c r="E131" s="170">
        <v>3.7238817134593329</v>
      </c>
      <c r="G131" s="476"/>
      <c r="H131" s="476"/>
      <c r="I131" s="476"/>
      <c r="J131" s="476"/>
    </row>
    <row r="132" spans="1:10" s="171" customFormat="1" ht="12" customHeight="1" x14ac:dyDescent="0.25">
      <c r="A132" s="139" t="s">
        <v>174</v>
      </c>
      <c r="B132" s="172">
        <v>7.9572236150554838</v>
      </c>
      <c r="C132" s="173">
        <v>7.8528560852283764</v>
      </c>
      <c r="D132" s="173">
        <v>7.6840069437566143</v>
      </c>
      <c r="E132" s="173">
        <v>9.5069080269109119</v>
      </c>
      <c r="G132" s="476"/>
      <c r="H132" s="476"/>
      <c r="I132" s="476"/>
      <c r="J132" s="476"/>
    </row>
    <row r="133" spans="1:10" s="171" customFormat="1" ht="12" customHeight="1" x14ac:dyDescent="0.25">
      <c r="A133" s="139" t="s">
        <v>175</v>
      </c>
      <c r="B133" s="172">
        <v>7.3691189003132163</v>
      </c>
      <c r="C133" s="173">
        <v>7.1357336813989116</v>
      </c>
      <c r="D133" s="173">
        <v>6.9394109452938144</v>
      </c>
      <c r="E133" s="173">
        <v>6.637962145571338</v>
      </c>
      <c r="G133" s="476"/>
      <c r="H133" s="476"/>
      <c r="I133" s="476"/>
      <c r="J133" s="476"/>
    </row>
    <row r="134" spans="1:10" s="171" customFormat="1" ht="12" customHeight="1" x14ac:dyDescent="0.25">
      <c r="A134" s="139" t="s">
        <v>176</v>
      </c>
      <c r="B134" s="172">
        <v>8.5669396152673549</v>
      </c>
      <c r="C134" s="173">
        <v>8.2209919664033553</v>
      </c>
      <c r="D134" s="173">
        <v>8.2779025482996005</v>
      </c>
      <c r="E134" s="521" t="s">
        <v>274</v>
      </c>
      <c r="G134" s="476"/>
      <c r="H134" s="476"/>
      <c r="I134" s="476"/>
      <c r="J134" s="476"/>
    </row>
    <row r="135" spans="1:10" s="171" customFormat="1" ht="12" customHeight="1" x14ac:dyDescent="0.25">
      <c r="A135" s="139" t="s">
        <v>177</v>
      </c>
      <c r="B135" s="172">
        <v>7.3992280374659405</v>
      </c>
      <c r="C135" s="173">
        <v>7.6771405135970738</v>
      </c>
      <c r="D135" s="173">
        <v>7.3771579035438624</v>
      </c>
      <c r="E135" s="173">
        <v>7.3413720092398718</v>
      </c>
      <c r="G135" s="476"/>
      <c r="H135" s="476"/>
      <c r="I135" s="476"/>
      <c r="J135" s="476"/>
    </row>
    <row r="136" spans="1:10" s="171" customFormat="1" ht="12" customHeight="1" x14ac:dyDescent="0.25">
      <c r="A136" s="139" t="s">
        <v>178</v>
      </c>
      <c r="B136" s="172">
        <v>8.1723006740306019</v>
      </c>
      <c r="C136" s="173">
        <v>7.7994076073729488</v>
      </c>
      <c r="D136" s="173">
        <v>7.4717736475438903</v>
      </c>
      <c r="E136" s="173">
        <v>7.4415923692045904</v>
      </c>
      <c r="G136" s="476"/>
      <c r="H136" s="476"/>
      <c r="I136" s="476"/>
      <c r="J136" s="476"/>
    </row>
    <row r="137" spans="1:10" s="171" customFormat="1" ht="12" customHeight="1" x14ac:dyDescent="0.25">
      <c r="A137" s="139" t="s">
        <v>179</v>
      </c>
      <c r="B137" s="172">
        <v>6.4035473493177699</v>
      </c>
      <c r="C137" s="173">
        <v>6.2867062286915116</v>
      </c>
      <c r="D137" s="173">
        <v>6.1306635105979357</v>
      </c>
      <c r="E137" s="173">
        <v>5.735600648581201</v>
      </c>
      <c r="G137" s="476"/>
      <c r="H137" s="476"/>
      <c r="I137" s="476"/>
      <c r="J137" s="476"/>
    </row>
    <row r="138" spans="1:10" ht="12" customHeight="1" x14ac:dyDescent="0.2">
      <c r="A138" s="139" t="s">
        <v>180</v>
      </c>
      <c r="B138" s="172">
        <v>8.959870323453142</v>
      </c>
      <c r="C138" s="173">
        <v>8.9931205014511253</v>
      </c>
      <c r="D138" s="173">
        <v>9.0032930491938536</v>
      </c>
      <c r="E138" s="173">
        <v>8.837043780754648</v>
      </c>
      <c r="G138" s="476"/>
      <c r="H138" s="476"/>
      <c r="I138" s="476"/>
      <c r="J138" s="476"/>
    </row>
    <row r="139" spans="1:10" ht="12" customHeight="1" x14ac:dyDescent="0.2">
      <c r="A139" s="139" t="s">
        <v>181</v>
      </c>
      <c r="B139" s="172">
        <v>11.534010480299882</v>
      </c>
      <c r="C139" s="173">
        <v>11.231578501886517</v>
      </c>
      <c r="D139" s="173">
        <v>10.90695230437858</v>
      </c>
      <c r="E139" s="173">
        <v>10.363503747331556</v>
      </c>
      <c r="G139" s="476"/>
      <c r="H139" s="476"/>
      <c r="I139" s="476"/>
      <c r="J139" s="476"/>
    </row>
    <row r="140" spans="1:10" ht="12" customHeight="1" x14ac:dyDescent="0.2">
      <c r="A140" s="139" t="s">
        <v>182</v>
      </c>
      <c r="B140" s="172">
        <v>12.540299156010168</v>
      </c>
      <c r="C140" s="173">
        <v>12.173209720527174</v>
      </c>
      <c r="D140" s="173">
        <v>11.971088458189517</v>
      </c>
      <c r="E140" s="173">
        <v>11.672770495516053</v>
      </c>
      <c r="G140" s="476"/>
      <c r="H140" s="476"/>
      <c r="I140" s="476"/>
      <c r="J140" s="476"/>
    </row>
    <row r="141" spans="1:10" ht="12" customHeight="1" x14ac:dyDescent="0.2">
      <c r="A141" s="149" t="s">
        <v>183</v>
      </c>
      <c r="B141" s="177">
        <v>6.2727595165171417</v>
      </c>
      <c r="C141" s="178">
        <v>5.8817969180370717</v>
      </c>
      <c r="D141" s="178">
        <v>5.9718923836878037</v>
      </c>
      <c r="E141" s="178">
        <v>5.9512699999744125</v>
      </c>
      <c r="G141" s="476"/>
      <c r="H141" s="476"/>
      <c r="I141" s="476"/>
      <c r="J141" s="476"/>
    </row>
    <row r="142" spans="1:10" ht="8.1" customHeight="1" x14ac:dyDescent="0.2">
      <c r="A142" s="138"/>
      <c r="B142" s="167"/>
      <c r="C142" s="168"/>
      <c r="D142" s="168"/>
      <c r="E142" s="167"/>
    </row>
    <row r="143" spans="1:10" x14ac:dyDescent="0.2">
      <c r="A143" s="534" t="s">
        <v>591</v>
      </c>
      <c r="B143" s="182"/>
      <c r="C143" s="182"/>
      <c r="D143" s="182"/>
      <c r="E143" s="182"/>
    </row>
    <row r="144" spans="1:10" x14ac:dyDescent="0.2">
      <c r="B144" s="182"/>
      <c r="C144" s="182"/>
      <c r="D144" s="182"/>
      <c r="E144" s="182"/>
    </row>
    <row r="145" spans="1:10" x14ac:dyDescent="0.2">
      <c r="B145" s="182"/>
      <c r="C145" s="182"/>
      <c r="D145" s="182"/>
      <c r="E145" s="182"/>
    </row>
    <row r="146" spans="1:10" ht="12.75" x14ac:dyDescent="0.2">
      <c r="A146" s="49" t="s">
        <v>294</v>
      </c>
    </row>
    <row r="147" spans="1:10" ht="9" customHeight="1" x14ac:dyDescent="0.2">
      <c r="A147" s="164"/>
    </row>
    <row r="148" spans="1:10" ht="15" customHeight="1" x14ac:dyDescent="0.2">
      <c r="A148" s="165"/>
      <c r="B148" s="166">
        <v>2012</v>
      </c>
      <c r="C148" s="166">
        <v>2013</v>
      </c>
      <c r="D148" s="166">
        <v>2014</v>
      </c>
      <c r="E148" s="166">
        <v>2015</v>
      </c>
    </row>
    <row r="149" spans="1:10" s="125" customFormat="1" ht="12" customHeight="1" x14ac:dyDescent="0.25">
      <c r="A149" s="146" t="s">
        <v>245</v>
      </c>
      <c r="B149" s="275">
        <v>5.5211562495430968</v>
      </c>
      <c r="C149" s="276">
        <v>5.5489637574382735</v>
      </c>
      <c r="D149" s="276">
        <v>5.1511760261355715</v>
      </c>
      <c r="E149" s="276">
        <v>4.8049848181555737</v>
      </c>
      <c r="G149" s="477"/>
      <c r="H149" s="477"/>
      <c r="I149" s="477"/>
      <c r="J149" s="477"/>
    </row>
    <row r="150" spans="1:10" s="171" customFormat="1" ht="12" customHeight="1" x14ac:dyDescent="0.25">
      <c r="A150" s="136" t="s">
        <v>483</v>
      </c>
      <c r="B150" s="169">
        <v>6.4530770270248921</v>
      </c>
      <c r="C150" s="170">
        <v>6.5103057360318708</v>
      </c>
      <c r="D150" s="170">
        <v>6.153897890604811</v>
      </c>
      <c r="E150" s="170">
        <v>5.8026187599322929</v>
      </c>
      <c r="G150" s="477"/>
      <c r="H150" s="477"/>
      <c r="I150" s="477"/>
      <c r="J150" s="477"/>
    </row>
    <row r="151" spans="1:10" s="171" customFormat="1" ht="12" customHeight="1" x14ac:dyDescent="0.25">
      <c r="A151" s="139" t="s">
        <v>157</v>
      </c>
      <c r="B151" s="172">
        <v>11.946880484283978</v>
      </c>
      <c r="C151" s="173">
        <v>11.704617354844608</v>
      </c>
      <c r="D151" s="173">
        <v>11.677894911223815</v>
      </c>
      <c r="E151" s="173">
        <v>10.661404681220194</v>
      </c>
      <c r="G151" s="477"/>
      <c r="H151" s="477"/>
      <c r="I151" s="477"/>
      <c r="J151" s="477"/>
    </row>
    <row r="152" spans="1:10" s="171" customFormat="1" ht="12" customHeight="1" x14ac:dyDescent="0.25">
      <c r="A152" s="139" t="s">
        <v>158</v>
      </c>
      <c r="B152" s="172">
        <v>3.5445052242299964</v>
      </c>
      <c r="C152" s="173">
        <v>3.1753980644898845</v>
      </c>
      <c r="D152" s="173">
        <v>2.8948349925796864</v>
      </c>
      <c r="E152" s="173">
        <v>2.902292335869618</v>
      </c>
      <c r="G152" s="477"/>
      <c r="H152" s="477"/>
      <c r="I152" s="477"/>
      <c r="J152" s="477"/>
    </row>
    <row r="153" spans="1:10" s="171" customFormat="1" ht="12" customHeight="1" x14ac:dyDescent="0.25">
      <c r="A153" s="139" t="s">
        <v>159</v>
      </c>
      <c r="B153" s="172">
        <v>3.2260310367844527</v>
      </c>
      <c r="C153" s="173">
        <v>3.335430620259662</v>
      </c>
      <c r="D153" s="173">
        <v>3.0120532279855818</v>
      </c>
      <c r="E153" s="173">
        <v>2.683994349892755</v>
      </c>
      <c r="G153" s="477"/>
      <c r="H153" s="477"/>
      <c r="I153" s="477"/>
      <c r="J153" s="477"/>
    </row>
    <row r="154" spans="1:10" s="171" customFormat="1" ht="12" customHeight="1" x14ac:dyDescent="0.25">
      <c r="A154" s="139" t="s">
        <v>160</v>
      </c>
      <c r="B154" s="172">
        <v>6.1738054481921614</v>
      </c>
      <c r="C154" s="173">
        <v>5.8716450097270432</v>
      </c>
      <c r="D154" s="173">
        <v>5.1954005233374314</v>
      </c>
      <c r="E154" s="173">
        <v>4.8776208221366764</v>
      </c>
      <c r="G154" s="477"/>
      <c r="H154" s="477"/>
      <c r="I154" s="477"/>
      <c r="J154" s="477"/>
    </row>
    <row r="155" spans="1:10" s="171" customFormat="1" ht="12" customHeight="1" x14ac:dyDescent="0.25">
      <c r="A155" s="139" t="s">
        <v>161</v>
      </c>
      <c r="B155" s="172">
        <v>4.1605592549012709</v>
      </c>
      <c r="C155" s="173">
        <v>4.1191636569686993</v>
      </c>
      <c r="D155" s="173">
        <v>3.9125778791254082</v>
      </c>
      <c r="E155" s="173">
        <v>3.6620288968579966</v>
      </c>
      <c r="G155" s="477"/>
      <c r="H155" s="477"/>
      <c r="I155" s="477"/>
      <c r="J155" s="477"/>
    </row>
    <row r="156" spans="1:10" s="171" customFormat="1" ht="12" customHeight="1" x14ac:dyDescent="0.25">
      <c r="A156" s="139" t="s">
        <v>162</v>
      </c>
      <c r="B156" s="172">
        <v>3.0564322212203185</v>
      </c>
      <c r="C156" s="173">
        <v>3.1939412709502237</v>
      </c>
      <c r="D156" s="173">
        <v>2.8211329241691394</v>
      </c>
      <c r="E156" s="173">
        <v>2.7160561393267173</v>
      </c>
      <c r="G156" s="477"/>
      <c r="H156" s="477"/>
      <c r="I156" s="477"/>
      <c r="J156" s="477"/>
    </row>
    <row r="157" spans="1:10" s="171" customFormat="1" ht="12" customHeight="1" x14ac:dyDescent="0.25">
      <c r="A157" s="139" t="s">
        <v>163</v>
      </c>
      <c r="B157" s="172">
        <v>14.415265174320771</v>
      </c>
      <c r="C157" s="173">
        <v>13.810015319973305</v>
      </c>
      <c r="D157" s="173">
        <v>13.016376689689608</v>
      </c>
      <c r="E157" s="173">
        <v>12.218483998407313</v>
      </c>
      <c r="G157" s="477"/>
      <c r="H157" s="477"/>
      <c r="I157" s="477"/>
      <c r="J157" s="477"/>
    </row>
    <row r="158" spans="1:10" s="171" customFormat="1" ht="12" customHeight="1" x14ac:dyDescent="0.25">
      <c r="A158" s="139" t="s">
        <v>164</v>
      </c>
      <c r="B158" s="172">
        <v>5.0324652419611011</v>
      </c>
      <c r="C158" s="173">
        <v>5.1957747953333016</v>
      </c>
      <c r="D158" s="173">
        <v>4.1892414244821259</v>
      </c>
      <c r="E158" s="173">
        <v>3.9645766303820098</v>
      </c>
      <c r="G158" s="477"/>
      <c r="H158" s="477"/>
      <c r="I158" s="477"/>
      <c r="J158" s="477"/>
    </row>
    <row r="159" spans="1:10" s="171" customFormat="1" ht="12" customHeight="1" x14ac:dyDescent="0.25">
      <c r="A159" s="139" t="s">
        <v>165</v>
      </c>
      <c r="B159" s="172">
        <v>13.741866486083765</v>
      </c>
      <c r="C159" s="173">
        <v>12.968076881868756</v>
      </c>
      <c r="D159" s="173">
        <v>10.744657039641412</v>
      </c>
      <c r="E159" s="173">
        <v>8.9551567620593726</v>
      </c>
      <c r="G159" s="477"/>
      <c r="H159" s="477"/>
      <c r="I159" s="477"/>
      <c r="J159" s="477"/>
    </row>
    <row r="160" spans="1:10" s="171" customFormat="1" ht="12" customHeight="1" x14ac:dyDescent="0.25">
      <c r="A160" s="139" t="s">
        <v>166</v>
      </c>
      <c r="B160" s="172">
        <v>6.2059253572304565</v>
      </c>
      <c r="C160" s="173">
        <v>6.2487246550951614</v>
      </c>
      <c r="D160" s="173">
        <v>6.2151524255849084</v>
      </c>
      <c r="E160" s="173">
        <v>6.212463414537102</v>
      </c>
      <c r="G160" s="477"/>
      <c r="H160" s="477"/>
      <c r="I160" s="477"/>
      <c r="J160" s="477"/>
    </row>
    <row r="161" spans="1:10" s="171" customFormat="1" ht="12" customHeight="1" x14ac:dyDescent="0.25">
      <c r="A161" s="139" t="s">
        <v>242</v>
      </c>
      <c r="B161" s="172">
        <v>2.1848460641674916</v>
      </c>
      <c r="C161" s="173">
        <v>2.3145966817418882</v>
      </c>
      <c r="D161" s="173">
        <v>2.2480588686416083</v>
      </c>
      <c r="E161" s="173">
        <v>2.3595500736409019</v>
      </c>
      <c r="G161" s="477"/>
      <c r="H161" s="477"/>
      <c r="I161" s="477"/>
      <c r="J161" s="477"/>
    </row>
    <row r="162" spans="1:10" s="171" customFormat="1" ht="12" customHeight="1" x14ac:dyDescent="0.25">
      <c r="A162" s="139" t="s">
        <v>167</v>
      </c>
      <c r="B162" s="172">
        <v>5.6786063912773495</v>
      </c>
      <c r="C162" s="173">
        <v>6.1768275970084972</v>
      </c>
      <c r="D162" s="173">
        <v>6.0021066784275279</v>
      </c>
      <c r="E162" s="173">
        <v>5.9141670744847312</v>
      </c>
      <c r="G162" s="477"/>
      <c r="H162" s="477"/>
      <c r="I162" s="477"/>
      <c r="J162" s="477"/>
    </row>
    <row r="163" spans="1:10" s="171" customFormat="1" ht="12" customHeight="1" x14ac:dyDescent="0.25">
      <c r="A163" s="139" t="s">
        <v>168</v>
      </c>
      <c r="B163" s="172">
        <v>7.7753716988664543</v>
      </c>
      <c r="C163" s="173">
        <v>8.9419636842656782</v>
      </c>
      <c r="D163" s="173">
        <v>7.283286383722948</v>
      </c>
      <c r="E163" s="173">
        <v>5.6974604925921133</v>
      </c>
      <c r="G163" s="477"/>
      <c r="H163" s="477"/>
      <c r="I163" s="477"/>
      <c r="J163" s="477"/>
    </row>
    <row r="164" spans="1:10" s="171" customFormat="1" ht="12" customHeight="1" x14ac:dyDescent="0.25">
      <c r="A164" s="139" t="s">
        <v>169</v>
      </c>
      <c r="B164" s="172">
        <v>3.6290387197887255</v>
      </c>
      <c r="C164" s="173">
        <v>4.2033539147272663</v>
      </c>
      <c r="D164" s="173">
        <v>4.0574080389046214</v>
      </c>
      <c r="E164" s="173">
        <v>4.0750021650282289</v>
      </c>
      <c r="G164" s="477"/>
      <c r="H164" s="477"/>
      <c r="I164" s="477"/>
      <c r="J164" s="477"/>
    </row>
    <row r="165" spans="1:10" s="171" customFormat="1" ht="12" customHeight="1" x14ac:dyDescent="0.25">
      <c r="A165" s="139" t="s">
        <v>170</v>
      </c>
      <c r="B165" s="172">
        <v>2.7266673267826529</v>
      </c>
      <c r="C165" s="173">
        <v>2.7203281879247729</v>
      </c>
      <c r="D165" s="173">
        <v>2.3276385725132878</v>
      </c>
      <c r="E165" s="173">
        <v>3.4247430854366505</v>
      </c>
      <c r="G165" s="477"/>
      <c r="H165" s="477"/>
      <c r="I165" s="477"/>
      <c r="J165" s="477"/>
    </row>
    <row r="166" spans="1:10" s="171" customFormat="1" ht="12" customHeight="1" x14ac:dyDescent="0.25">
      <c r="A166" s="139" t="s">
        <v>171</v>
      </c>
      <c r="B166" s="172">
        <v>5.8014830095510366</v>
      </c>
      <c r="C166" s="173">
        <v>6.6106041143880541</v>
      </c>
      <c r="D166" s="173">
        <v>6.4984975070317406</v>
      </c>
      <c r="E166" s="173">
        <v>6.5876468048778563</v>
      </c>
      <c r="G166" s="477"/>
      <c r="H166" s="477"/>
      <c r="I166" s="477"/>
      <c r="J166" s="477"/>
    </row>
    <row r="167" spans="1:10" s="125" customFormat="1" ht="12" customHeight="1" x14ac:dyDescent="0.25">
      <c r="A167" s="139" t="s">
        <v>172</v>
      </c>
      <c r="B167" s="172">
        <v>2.6306388462677646</v>
      </c>
      <c r="C167" s="277">
        <v>2.3420843460270362</v>
      </c>
      <c r="D167" s="277">
        <v>1.8899958511105417</v>
      </c>
      <c r="E167" s="277">
        <v>1.598753604179566</v>
      </c>
      <c r="G167" s="477"/>
      <c r="H167" s="477"/>
      <c r="I167" s="477"/>
      <c r="J167" s="477"/>
    </row>
    <row r="168" spans="1:10" s="171" customFormat="1" ht="12" customHeight="1" x14ac:dyDescent="0.25">
      <c r="A168" s="136" t="s">
        <v>173</v>
      </c>
      <c r="B168" s="176">
        <v>2.9062350208325647</v>
      </c>
      <c r="C168" s="170">
        <v>3.1832336167383928</v>
      </c>
      <c r="D168" s="170">
        <v>2.944353872444069</v>
      </c>
      <c r="E168" s="170">
        <v>2.9746172642497379</v>
      </c>
      <c r="G168" s="477"/>
      <c r="H168" s="477"/>
      <c r="I168" s="477"/>
      <c r="J168" s="477"/>
    </row>
    <row r="169" spans="1:10" s="171" customFormat="1" ht="12" customHeight="1" x14ac:dyDescent="0.25">
      <c r="A169" s="139" t="s">
        <v>174</v>
      </c>
      <c r="B169" s="172">
        <v>4.74845789199607</v>
      </c>
      <c r="C169" s="173">
        <v>5.620284269609825</v>
      </c>
      <c r="D169" s="173">
        <v>5.5581331095205577</v>
      </c>
      <c r="E169" s="173">
        <v>5.2116710110136921</v>
      </c>
      <c r="G169" s="477"/>
      <c r="H169" s="477"/>
      <c r="I169" s="477"/>
      <c r="J169" s="477"/>
    </row>
    <row r="170" spans="1:10" s="171" customFormat="1" ht="12" customHeight="1" x14ac:dyDescent="0.25">
      <c r="A170" s="139" t="s">
        <v>175</v>
      </c>
      <c r="B170" s="172">
        <v>5.1455070667271698</v>
      </c>
      <c r="C170" s="173">
        <v>5.4592090023285689</v>
      </c>
      <c r="D170" s="173">
        <v>5.578800976435307</v>
      </c>
      <c r="E170" s="173">
        <v>5.6434446344775857</v>
      </c>
      <c r="G170" s="477"/>
      <c r="H170" s="477"/>
      <c r="I170" s="477"/>
      <c r="J170" s="477"/>
    </row>
    <row r="171" spans="1:10" s="171" customFormat="1" ht="12" customHeight="1" x14ac:dyDescent="0.25">
      <c r="A171" s="139" t="s">
        <v>176</v>
      </c>
      <c r="B171" s="172">
        <v>1.5507768814372396</v>
      </c>
      <c r="C171" s="173">
        <v>1.6136990191797072</v>
      </c>
      <c r="D171" s="173">
        <v>1.3136376848891507</v>
      </c>
      <c r="E171" s="521" t="s">
        <v>274</v>
      </c>
      <c r="G171" s="477"/>
      <c r="H171" s="477"/>
      <c r="I171" s="477"/>
      <c r="J171" s="477"/>
    </row>
    <row r="172" spans="1:10" s="171" customFormat="1" ht="12" customHeight="1" x14ac:dyDescent="0.25">
      <c r="A172" s="139" t="s">
        <v>177</v>
      </c>
      <c r="B172" s="172">
        <v>6.8086152808969516</v>
      </c>
      <c r="C172" s="173">
        <v>6.8629160920472678</v>
      </c>
      <c r="D172" s="173">
        <v>5.7637737716017101</v>
      </c>
      <c r="E172" s="173">
        <v>4.5744744058089477</v>
      </c>
      <c r="G172" s="477"/>
      <c r="H172" s="477"/>
      <c r="I172" s="477"/>
      <c r="J172" s="477"/>
    </row>
    <row r="173" spans="1:10" s="171" customFormat="1" ht="12" customHeight="1" x14ac:dyDescent="0.25">
      <c r="A173" s="139" t="s">
        <v>178</v>
      </c>
      <c r="B173" s="172">
        <v>1.1314507527890749</v>
      </c>
      <c r="C173" s="173">
        <v>1.0809569917618467</v>
      </c>
      <c r="D173" s="173">
        <v>0.95960847421561724</v>
      </c>
      <c r="E173" s="173">
        <v>0.73247792959441049</v>
      </c>
      <c r="G173" s="477"/>
      <c r="H173" s="477"/>
      <c r="I173" s="477"/>
      <c r="J173" s="477"/>
    </row>
    <row r="174" spans="1:10" s="171" customFormat="1" ht="12" customHeight="1" x14ac:dyDescent="0.25">
      <c r="A174" s="139" t="s">
        <v>179</v>
      </c>
      <c r="B174" s="172">
        <v>3.0651798163823996</v>
      </c>
      <c r="C174" s="173">
        <v>3.4369461780109467</v>
      </c>
      <c r="D174" s="173">
        <v>3.0361683211488697</v>
      </c>
      <c r="E174" s="173">
        <v>2.7326608694118568</v>
      </c>
      <c r="G174" s="477"/>
      <c r="H174" s="477"/>
      <c r="I174" s="477"/>
      <c r="J174" s="477"/>
    </row>
    <row r="175" spans="1:10" s="171" customFormat="1" ht="12" customHeight="1" x14ac:dyDescent="0.25">
      <c r="A175" s="139" t="s">
        <v>180</v>
      </c>
      <c r="B175" s="172">
        <v>4.0212923361097976</v>
      </c>
      <c r="C175" s="173">
        <v>3.4222493937541336</v>
      </c>
      <c r="D175" s="173">
        <v>2.9047883071152394</v>
      </c>
      <c r="E175" s="173">
        <v>2.9069260573596063</v>
      </c>
      <c r="G175" s="477"/>
      <c r="H175" s="477"/>
      <c r="I175" s="477"/>
      <c r="J175" s="477"/>
    </row>
    <row r="176" spans="1:10" s="171" customFormat="1" ht="12" customHeight="1" x14ac:dyDescent="0.25">
      <c r="A176" s="139" t="s">
        <v>181</v>
      </c>
      <c r="B176" s="172">
        <v>6.935189522566013</v>
      </c>
      <c r="C176" s="173">
        <v>7.4582349834600343</v>
      </c>
      <c r="D176" s="173">
        <v>8.2171690218698217</v>
      </c>
      <c r="E176" s="173">
        <v>8.5398300178233857</v>
      </c>
      <c r="G176" s="477"/>
      <c r="H176" s="477"/>
      <c r="I176" s="477"/>
      <c r="J176" s="477"/>
    </row>
    <row r="177" spans="1:10" s="171" customFormat="1" ht="12" customHeight="1" x14ac:dyDescent="0.25">
      <c r="A177" s="139" t="s">
        <v>182</v>
      </c>
      <c r="B177" s="172">
        <v>4.1207872744638552</v>
      </c>
      <c r="C177" s="173">
        <v>4.2468379303983772</v>
      </c>
      <c r="D177" s="173">
        <v>3.8410708456388014</v>
      </c>
      <c r="E177" s="173">
        <v>3.6698829628720437</v>
      </c>
      <c r="G177" s="477"/>
      <c r="H177" s="477"/>
      <c r="I177" s="477"/>
      <c r="J177" s="477"/>
    </row>
    <row r="178" spans="1:10" ht="12" customHeight="1" x14ac:dyDescent="0.2">
      <c r="A178" s="149" t="s">
        <v>183</v>
      </c>
      <c r="B178" s="177">
        <v>2.3459954634719322</v>
      </c>
      <c r="C178" s="178">
        <v>2.0845531171810809</v>
      </c>
      <c r="D178" s="178">
        <v>1.649002945744547</v>
      </c>
      <c r="E178" s="178">
        <v>1.3735696476080372</v>
      </c>
      <c r="G178" s="477"/>
      <c r="H178" s="477"/>
      <c r="I178" s="477"/>
      <c r="J178" s="477"/>
    </row>
    <row r="179" spans="1:10" ht="8.1" customHeight="1" x14ac:dyDescent="0.2">
      <c r="A179" s="138"/>
      <c r="B179" s="168"/>
      <c r="C179" s="168"/>
      <c r="D179" s="168"/>
      <c r="E179" s="167"/>
    </row>
    <row r="180" spans="1:10" x14ac:dyDescent="0.2">
      <c r="A180" s="534" t="s">
        <v>591</v>
      </c>
      <c r="B180" s="180"/>
      <c r="C180" s="180"/>
      <c r="D180" s="180"/>
      <c r="E180" s="180"/>
    </row>
    <row r="181" spans="1:10" ht="9" customHeight="1" x14ac:dyDescent="0.2">
      <c r="A181" s="179"/>
      <c r="B181" s="180"/>
      <c r="C181" s="180"/>
      <c r="D181" s="180"/>
      <c r="E181" s="180"/>
    </row>
    <row r="182" spans="1:10" ht="17.100000000000001" customHeight="1" x14ac:dyDescent="0.2">
      <c r="A182" s="49" t="s">
        <v>485</v>
      </c>
      <c r="B182" s="181"/>
      <c r="C182" s="181"/>
      <c r="D182" s="181"/>
      <c r="E182" s="181"/>
    </row>
    <row r="183" spans="1:10" s="125" customFormat="1" ht="9" customHeight="1" x14ac:dyDescent="0.2">
      <c r="A183" s="32"/>
      <c r="B183" s="182"/>
      <c r="C183" s="182"/>
      <c r="D183" s="182"/>
      <c r="E183" s="182"/>
    </row>
    <row r="184" spans="1:10" s="171" customFormat="1" ht="15" customHeight="1" x14ac:dyDescent="0.25">
      <c r="A184" s="165"/>
      <c r="B184" s="166">
        <v>2012</v>
      </c>
      <c r="C184" s="166">
        <v>2013</v>
      </c>
      <c r="D184" s="166">
        <v>2014</v>
      </c>
      <c r="E184" s="166">
        <v>2015</v>
      </c>
    </row>
    <row r="185" spans="1:10" s="171" customFormat="1" ht="12" customHeight="1" x14ac:dyDescent="0.25">
      <c r="A185" s="146" t="s">
        <v>245</v>
      </c>
      <c r="B185" s="275">
        <v>2.0714927410970323</v>
      </c>
      <c r="C185" s="276">
        <v>2.0352841284617775</v>
      </c>
      <c r="D185" s="276">
        <v>2.0624662837618586</v>
      </c>
      <c r="E185" s="276">
        <v>2.1052167796468253</v>
      </c>
      <c r="G185" s="474"/>
      <c r="H185" s="474"/>
      <c r="I185" s="474"/>
      <c r="J185" s="474"/>
    </row>
    <row r="186" spans="1:10" s="171" customFormat="1" ht="12" customHeight="1" x14ac:dyDescent="0.25">
      <c r="A186" s="136" t="s">
        <v>483</v>
      </c>
      <c r="B186" s="169">
        <v>1.5165838786495793</v>
      </c>
      <c r="C186" s="170">
        <v>1.4991630705025258</v>
      </c>
      <c r="D186" s="170">
        <v>1.5092274392541467</v>
      </c>
      <c r="E186" s="170">
        <v>1.5021379779293744</v>
      </c>
      <c r="G186" s="474"/>
      <c r="H186" s="474"/>
      <c r="I186" s="474"/>
      <c r="J186" s="474"/>
    </row>
    <row r="187" spans="1:10" s="171" customFormat="1" ht="12" customHeight="1" x14ac:dyDescent="0.25">
      <c r="A187" s="139" t="s">
        <v>157</v>
      </c>
      <c r="B187" s="172">
        <v>0.88194838730050551</v>
      </c>
      <c r="C187" s="173">
        <v>0.84433732690510255</v>
      </c>
      <c r="D187" s="173">
        <v>0.86393058736028683</v>
      </c>
      <c r="E187" s="173">
        <v>0.79994293545931716</v>
      </c>
      <c r="G187" s="474"/>
      <c r="H187" s="474"/>
      <c r="I187" s="474"/>
      <c r="J187" s="474"/>
    </row>
    <row r="188" spans="1:10" s="171" customFormat="1" ht="12" customHeight="1" x14ac:dyDescent="0.25">
      <c r="A188" s="139" t="s">
        <v>158</v>
      </c>
      <c r="B188" s="172">
        <v>5.9265229682397636E-4</v>
      </c>
      <c r="C188" s="173">
        <v>7.0137342944954812E-4</v>
      </c>
      <c r="D188" s="173">
        <v>6.520486063113089E-4</v>
      </c>
      <c r="E188" s="173">
        <v>3.0567874692092344E-3</v>
      </c>
      <c r="G188" s="474"/>
      <c r="H188" s="474"/>
      <c r="I188" s="474"/>
      <c r="J188" s="474"/>
    </row>
    <row r="189" spans="1:10" s="171" customFormat="1" ht="12" customHeight="1" x14ac:dyDescent="0.25">
      <c r="A189" s="139" t="s">
        <v>159</v>
      </c>
      <c r="B189" s="172">
        <v>0.93120968280738459</v>
      </c>
      <c r="C189" s="173">
        <v>1.2843940491425396</v>
      </c>
      <c r="D189" s="173">
        <v>1.4816533561039966</v>
      </c>
      <c r="E189" s="173">
        <v>1.4663588462795618</v>
      </c>
      <c r="G189" s="474"/>
      <c r="H189" s="474"/>
      <c r="I189" s="474"/>
      <c r="J189" s="474"/>
    </row>
    <row r="190" spans="1:10" s="171" customFormat="1" ht="12" customHeight="1" x14ac:dyDescent="0.25">
      <c r="A190" s="139" t="s">
        <v>160</v>
      </c>
      <c r="B190" s="172">
        <v>2.2544827364924571</v>
      </c>
      <c r="C190" s="173">
        <v>2.2003314033978354</v>
      </c>
      <c r="D190" s="173">
        <v>2.2119433163154509</v>
      </c>
      <c r="E190" s="173">
        <v>2.2596501058693352</v>
      </c>
      <c r="G190" s="474"/>
      <c r="H190" s="474"/>
      <c r="I190" s="474"/>
      <c r="J190" s="474"/>
    </row>
    <row r="191" spans="1:10" s="171" customFormat="1" ht="12" customHeight="1" x14ac:dyDescent="0.25">
      <c r="A191" s="139" t="s">
        <v>161</v>
      </c>
      <c r="B191" s="172">
        <v>2.1451589689246591</v>
      </c>
      <c r="C191" s="173">
        <v>2.1161487538218666</v>
      </c>
      <c r="D191" s="173">
        <v>2.0668642886328654</v>
      </c>
      <c r="E191" s="173">
        <v>1.9896781920277093</v>
      </c>
      <c r="G191" s="474"/>
      <c r="H191" s="474"/>
      <c r="I191" s="474"/>
      <c r="J191" s="474"/>
    </row>
    <row r="192" spans="1:10" s="171" customFormat="1" ht="12" customHeight="1" x14ac:dyDescent="0.25">
      <c r="A192" s="139" t="s">
        <v>162</v>
      </c>
      <c r="B192" s="172">
        <v>0.29230538022242264</v>
      </c>
      <c r="C192" s="173">
        <v>0.26649188640243154</v>
      </c>
      <c r="D192" s="173">
        <v>0.21575959571325989</v>
      </c>
      <c r="E192" s="173">
        <v>0.16175325938898619</v>
      </c>
      <c r="G192" s="474"/>
      <c r="H192" s="474"/>
      <c r="I192" s="474"/>
      <c r="J192" s="474"/>
    </row>
    <row r="193" spans="1:10" s="171" customFormat="1" ht="12" customHeight="1" x14ac:dyDescent="0.25">
      <c r="A193" s="139" t="s">
        <v>163</v>
      </c>
      <c r="B193" s="172">
        <v>3.086007861955947</v>
      </c>
      <c r="C193" s="173">
        <v>3.0580407845507427</v>
      </c>
      <c r="D193" s="173">
        <v>3.129695340601621</v>
      </c>
      <c r="E193" s="173">
        <v>3.2662375370716021</v>
      </c>
      <c r="G193" s="474"/>
      <c r="H193" s="474"/>
      <c r="I193" s="474"/>
      <c r="J193" s="474"/>
    </row>
    <row r="194" spans="1:10" s="171" customFormat="1" ht="12" customHeight="1" x14ac:dyDescent="0.25">
      <c r="A194" s="139" t="s">
        <v>164</v>
      </c>
      <c r="B194" s="172">
        <v>3.6665684084805077E-2</v>
      </c>
      <c r="C194" s="173">
        <v>8.3361587239085769E-3</v>
      </c>
      <c r="D194" s="173">
        <v>3.5120151525893763E-3</v>
      </c>
      <c r="E194" s="173">
        <v>0.1103387975857836</v>
      </c>
      <c r="G194" s="474"/>
      <c r="H194" s="474"/>
      <c r="I194" s="474"/>
      <c r="J194" s="474"/>
    </row>
    <row r="195" spans="1:10" s="171" customFormat="1" ht="12" customHeight="1" x14ac:dyDescent="0.25">
      <c r="A195" s="139" t="s">
        <v>165</v>
      </c>
      <c r="B195" s="172">
        <v>0.58672637930345062</v>
      </c>
      <c r="C195" s="173">
        <v>0.40209747170957078</v>
      </c>
      <c r="D195" s="173">
        <v>0.42775382081826491</v>
      </c>
      <c r="E195" s="173">
        <v>0.41938672656567921</v>
      </c>
      <c r="G195" s="474"/>
      <c r="H195" s="474"/>
      <c r="I195" s="474"/>
      <c r="J195" s="474"/>
    </row>
    <row r="196" spans="1:10" s="171" customFormat="1" ht="12" customHeight="1" x14ac:dyDescent="0.25">
      <c r="A196" s="139" t="s">
        <v>166</v>
      </c>
      <c r="B196" s="172">
        <v>2.618924710188471</v>
      </c>
      <c r="C196" s="173">
        <v>2.6232814634776203</v>
      </c>
      <c r="D196" s="173">
        <v>2.6075285451671153</v>
      </c>
      <c r="E196" s="173">
        <v>2.5860850506756963</v>
      </c>
      <c r="G196" s="474"/>
      <c r="H196" s="474"/>
      <c r="I196" s="474"/>
      <c r="J196" s="474"/>
    </row>
    <row r="197" spans="1:10" s="171" customFormat="1" ht="12" customHeight="1" x14ac:dyDescent="0.25">
      <c r="A197" s="139" t="s">
        <v>242</v>
      </c>
      <c r="B197" s="172">
        <v>0.10482514309071549</v>
      </c>
      <c r="C197" s="173">
        <v>8.57930730907836E-2</v>
      </c>
      <c r="D197" s="173">
        <v>0.11629782336554928</v>
      </c>
      <c r="E197" s="173">
        <v>0.11078719734458292</v>
      </c>
      <c r="G197" s="474"/>
      <c r="H197" s="474"/>
      <c r="I197" s="474"/>
      <c r="J197" s="474"/>
    </row>
    <row r="198" spans="1:10" s="171" customFormat="1" ht="12" customHeight="1" x14ac:dyDescent="0.25">
      <c r="A198" s="139" t="s">
        <v>167</v>
      </c>
      <c r="B198" s="172">
        <v>0.10297819116376405</v>
      </c>
      <c r="C198" s="173">
        <v>9.8107034557169639E-2</v>
      </c>
      <c r="D198" s="173">
        <v>0.1104721614435029</v>
      </c>
      <c r="E198" s="173">
        <v>0.12203036686823032</v>
      </c>
      <c r="G198" s="474"/>
      <c r="H198" s="474"/>
      <c r="I198" s="474"/>
      <c r="J198" s="474"/>
    </row>
    <row r="199" spans="1:10" s="171" customFormat="1" ht="12" customHeight="1" x14ac:dyDescent="0.25">
      <c r="A199" s="139" t="s">
        <v>168</v>
      </c>
      <c r="B199" s="172">
        <v>2.6919587229769784</v>
      </c>
      <c r="C199" s="173">
        <v>1.6349066159703409</v>
      </c>
      <c r="D199" s="173">
        <v>1.2707101184198231</v>
      </c>
      <c r="E199" s="173">
        <v>1.7030352141859768</v>
      </c>
      <c r="G199" s="474"/>
      <c r="H199" s="474"/>
      <c r="I199" s="474"/>
      <c r="J199" s="474"/>
    </row>
    <row r="200" spans="1:10" s="171" customFormat="1" ht="12" customHeight="1" x14ac:dyDescent="0.25">
      <c r="A200" s="139" t="s">
        <v>169</v>
      </c>
      <c r="B200" s="172">
        <v>0.94291547413392474</v>
      </c>
      <c r="C200" s="173">
        <v>0.79981245357008024</v>
      </c>
      <c r="D200" s="173">
        <v>0.67549335033433666</v>
      </c>
      <c r="E200" s="173">
        <v>0.59000511226020569</v>
      </c>
      <c r="G200" s="474"/>
      <c r="H200" s="474"/>
      <c r="I200" s="474"/>
      <c r="J200" s="474"/>
    </row>
    <row r="201" spans="1:10" s="125" customFormat="1" ht="12" customHeight="1" x14ac:dyDescent="0.25">
      <c r="A201" s="139" t="s">
        <v>170</v>
      </c>
      <c r="B201" s="172">
        <v>2.5822184168477137E-2</v>
      </c>
      <c r="C201" s="173">
        <v>2.9472035192379203E-2</v>
      </c>
      <c r="D201" s="173">
        <v>3.5307517084282466E-2</v>
      </c>
      <c r="E201" s="173">
        <v>5.1410065873672431E-2</v>
      </c>
      <c r="G201" s="474"/>
      <c r="H201" s="474"/>
      <c r="I201" s="474"/>
      <c r="J201" s="474"/>
    </row>
    <row r="202" spans="1:10" s="171" customFormat="1" ht="12" customHeight="1" x14ac:dyDescent="0.25">
      <c r="A202" s="139" t="s">
        <v>171</v>
      </c>
      <c r="B202" s="172">
        <v>1.2750958352283803</v>
      </c>
      <c r="C202" s="173">
        <v>1.3509535335215759</v>
      </c>
      <c r="D202" s="173">
        <v>1.3874817347104447</v>
      </c>
      <c r="E202" s="173">
        <v>1.4199561935921872</v>
      </c>
      <c r="G202" s="474"/>
      <c r="H202" s="474"/>
      <c r="I202" s="474"/>
      <c r="J202" s="474"/>
    </row>
    <row r="203" spans="1:10" s="171" customFormat="1" ht="12" customHeight="1" x14ac:dyDescent="0.25">
      <c r="A203" s="139" t="s">
        <v>172</v>
      </c>
      <c r="B203" s="172">
        <v>1.5562526500747149</v>
      </c>
      <c r="C203" s="277">
        <v>1.5291555354053021</v>
      </c>
      <c r="D203" s="277">
        <v>1.4681356091387883</v>
      </c>
      <c r="E203" s="277">
        <v>1.4666308843841478</v>
      </c>
      <c r="G203" s="474"/>
      <c r="H203" s="474"/>
      <c r="I203" s="474"/>
      <c r="J203" s="474"/>
    </row>
    <row r="204" spans="1:10" s="171" customFormat="1" ht="12" customHeight="1" x14ac:dyDescent="0.25">
      <c r="A204" s="136" t="s">
        <v>173</v>
      </c>
      <c r="B204" s="176">
        <v>0.40411489251871247</v>
      </c>
      <c r="C204" s="170">
        <v>0.50802981001364544</v>
      </c>
      <c r="D204" s="170">
        <v>0.70646160292798543</v>
      </c>
      <c r="E204" s="170">
        <v>1.2784870094250238</v>
      </c>
      <c r="G204" s="474"/>
      <c r="H204" s="474"/>
      <c r="I204" s="474"/>
      <c r="J204" s="474"/>
    </row>
    <row r="205" spans="1:10" s="171" customFormat="1" ht="12" customHeight="1" x14ac:dyDescent="0.25">
      <c r="A205" s="139" t="s">
        <v>174</v>
      </c>
      <c r="B205" s="172">
        <v>1.2487182653231046</v>
      </c>
      <c r="C205" s="173">
        <v>1.2942825789039816</v>
      </c>
      <c r="D205" s="173">
        <v>1.4773728411537479</v>
      </c>
      <c r="E205" s="173">
        <v>1.598994446791193</v>
      </c>
      <c r="G205" s="474"/>
      <c r="H205" s="474"/>
      <c r="I205" s="474"/>
      <c r="J205" s="474"/>
    </row>
    <row r="206" spans="1:10" s="171" customFormat="1" ht="12" customHeight="1" x14ac:dyDescent="0.25">
      <c r="A206" s="139" t="s">
        <v>175</v>
      </c>
      <c r="B206" s="172">
        <v>0.45251402831117948</v>
      </c>
      <c r="C206" s="173">
        <v>0.39084512664078602</v>
      </c>
      <c r="D206" s="173">
        <v>0.41866593786209755</v>
      </c>
      <c r="E206" s="173">
        <v>0.41179880943731251</v>
      </c>
      <c r="G206" s="474"/>
      <c r="H206" s="474"/>
      <c r="I206" s="474"/>
      <c r="J206" s="474"/>
    </row>
    <row r="207" spans="1:10" s="171" customFormat="1" ht="12" customHeight="1" x14ac:dyDescent="0.25">
      <c r="A207" s="139" t="s">
        <v>176</v>
      </c>
      <c r="B207" s="172">
        <v>0.31006886620867485</v>
      </c>
      <c r="C207" s="173">
        <v>0.2962223296066423</v>
      </c>
      <c r="D207" s="173">
        <v>0.30206572340933208</v>
      </c>
      <c r="E207" s="521" t="s">
        <v>274</v>
      </c>
      <c r="G207" s="474"/>
      <c r="H207" s="474"/>
      <c r="I207" s="474"/>
      <c r="J207" s="474"/>
    </row>
    <row r="208" spans="1:10" s="171" customFormat="1" ht="12" customHeight="1" x14ac:dyDescent="0.25">
      <c r="A208" s="139" t="s">
        <v>177</v>
      </c>
      <c r="B208" s="172">
        <v>1.1712272318901368E-2</v>
      </c>
      <c r="C208" s="173">
        <v>1.2033206241042697E-2</v>
      </c>
      <c r="D208" s="173">
        <v>1.1472994136302345E-2</v>
      </c>
      <c r="E208" s="173">
        <v>1.1365293589164216E-2</v>
      </c>
      <c r="G208" s="474"/>
      <c r="H208" s="474"/>
      <c r="I208" s="474"/>
      <c r="J208" s="474"/>
    </row>
    <row r="209" spans="1:10" s="171" customFormat="1" ht="12" customHeight="1" x14ac:dyDescent="0.25">
      <c r="A209" s="139" t="s">
        <v>178</v>
      </c>
      <c r="B209" s="172">
        <v>0.12932555540003193</v>
      </c>
      <c r="C209" s="173">
        <v>0.12611799939131874</v>
      </c>
      <c r="D209" s="173">
        <v>0.12126945584879868</v>
      </c>
      <c r="E209" s="173">
        <v>0.11519370881288768</v>
      </c>
      <c r="G209" s="474"/>
      <c r="H209" s="474"/>
      <c r="I209" s="474"/>
      <c r="J209" s="474"/>
    </row>
    <row r="210" spans="1:10" s="171" customFormat="1" ht="12" customHeight="1" x14ac:dyDescent="0.25">
      <c r="A210" s="139" t="s">
        <v>179</v>
      </c>
      <c r="B210" s="172">
        <v>7.3410675912320839E-2</v>
      </c>
      <c r="C210" s="173">
        <v>9.1052450525708678E-2</v>
      </c>
      <c r="D210" s="173">
        <v>0.10249672973141329</v>
      </c>
      <c r="E210" s="173">
        <v>0.10614950656462499</v>
      </c>
      <c r="G210" s="474"/>
      <c r="H210" s="474"/>
      <c r="I210" s="474"/>
      <c r="J210" s="474"/>
    </row>
    <row r="211" spans="1:10" ht="12" customHeight="1" x14ac:dyDescent="0.2">
      <c r="A211" s="139" t="s">
        <v>180</v>
      </c>
      <c r="B211" s="172">
        <v>0.2169914601334148</v>
      </c>
      <c r="C211" s="173">
        <v>0.21787730235172639</v>
      </c>
      <c r="D211" s="173">
        <v>0.2211214507556751</v>
      </c>
      <c r="E211" s="173">
        <v>0.23603276303396786</v>
      </c>
      <c r="G211" s="474"/>
      <c r="H211" s="474"/>
      <c r="I211" s="474"/>
      <c r="J211" s="474"/>
    </row>
    <row r="212" spans="1:10" ht="12" customHeight="1" x14ac:dyDescent="0.2">
      <c r="A212" s="139" t="s">
        <v>181</v>
      </c>
      <c r="B212" s="172">
        <v>1.7869528830036476</v>
      </c>
      <c r="C212" s="173">
        <v>1.844472589835586</v>
      </c>
      <c r="D212" s="173">
        <v>1.9403144098818559</v>
      </c>
      <c r="E212" s="173">
        <v>2.2252678266090933</v>
      </c>
      <c r="G212" s="474"/>
      <c r="H212" s="474"/>
      <c r="I212" s="474"/>
      <c r="J212" s="474"/>
    </row>
    <row r="213" spans="1:10" ht="12" customHeight="1" x14ac:dyDescent="0.2">
      <c r="A213" s="139" t="s">
        <v>182</v>
      </c>
      <c r="B213" s="172">
        <v>1.5931416773606348</v>
      </c>
      <c r="C213" s="173">
        <v>1.5586339445059911</v>
      </c>
      <c r="D213" s="173">
        <v>1.6053245864691912</v>
      </c>
      <c r="E213" s="173">
        <v>1.5498875859149215</v>
      </c>
      <c r="G213" s="474"/>
      <c r="H213" s="474"/>
      <c r="I213" s="474"/>
      <c r="J213" s="474"/>
    </row>
    <row r="214" spans="1:10" ht="12" customHeight="1" x14ac:dyDescent="0.2">
      <c r="A214" s="149" t="s">
        <v>183</v>
      </c>
      <c r="B214" s="177">
        <v>5.1146319121611725</v>
      </c>
      <c r="C214" s="178">
        <v>5.1506150506028598</v>
      </c>
      <c r="D214" s="178">
        <v>5.1016251897690985</v>
      </c>
      <c r="E214" s="178">
        <v>4.7451069075011496</v>
      </c>
      <c r="G214" s="474"/>
      <c r="H214" s="474"/>
      <c r="I214" s="474"/>
      <c r="J214" s="474"/>
    </row>
    <row r="215" spans="1:10" ht="8.1" customHeight="1" x14ac:dyDescent="0.2">
      <c r="A215" s="138"/>
      <c r="B215" s="167"/>
      <c r="C215" s="168"/>
      <c r="D215" s="168"/>
      <c r="E215" s="167"/>
      <c r="G215" s="171"/>
      <c r="H215" s="171"/>
    </row>
    <row r="216" spans="1:10" ht="12.6" customHeight="1" x14ac:dyDescent="0.2">
      <c r="A216" s="534" t="s">
        <v>591</v>
      </c>
      <c r="B216" s="167"/>
      <c r="C216" s="167"/>
      <c r="D216" s="168"/>
      <c r="E216" s="168"/>
    </row>
    <row r="217" spans="1:10" ht="12.6" customHeight="1" x14ac:dyDescent="0.2">
      <c r="A217" s="138"/>
      <c r="B217" s="167"/>
      <c r="C217" s="167"/>
      <c r="D217" s="168"/>
      <c r="E217" s="168"/>
    </row>
    <row r="218" spans="1:10" ht="12.6" customHeight="1" x14ac:dyDescent="0.2">
      <c r="A218" s="138"/>
      <c r="B218" s="167"/>
      <c r="C218" s="167"/>
      <c r="D218" s="168"/>
      <c r="E218" s="168"/>
    </row>
    <row r="219" spans="1:10" ht="12.75" x14ac:dyDescent="0.2">
      <c r="A219" s="49" t="s">
        <v>486</v>
      </c>
      <c r="B219" s="154"/>
      <c r="C219" s="154"/>
      <c r="D219" s="154"/>
      <c r="E219" s="154"/>
    </row>
    <row r="220" spans="1:10" ht="9" customHeight="1" x14ac:dyDescent="0.2">
      <c r="A220" s="30"/>
      <c r="B220" s="154"/>
      <c r="C220" s="154"/>
      <c r="D220" s="154"/>
      <c r="E220" s="154"/>
    </row>
    <row r="221" spans="1:10" ht="15" customHeight="1" x14ac:dyDescent="0.2">
      <c r="A221" s="135"/>
      <c r="B221" s="166">
        <v>2012</v>
      </c>
      <c r="C221" s="166">
        <v>2013</v>
      </c>
      <c r="D221" s="166">
        <v>2014</v>
      </c>
      <c r="E221" s="166">
        <v>2015</v>
      </c>
    </row>
    <row r="222" spans="1:10" ht="12" customHeight="1" x14ac:dyDescent="0.2">
      <c r="A222" s="146" t="s">
        <v>245</v>
      </c>
      <c r="B222" s="275">
        <v>1.8865640013100298</v>
      </c>
      <c r="C222" s="276">
        <v>1.8885093950797085</v>
      </c>
      <c r="D222" s="276">
        <v>1.9233920010367476</v>
      </c>
      <c r="E222" s="276">
        <v>1.9756437027081779</v>
      </c>
      <c r="G222" s="478"/>
      <c r="H222" s="478"/>
      <c r="I222" s="478"/>
      <c r="J222" s="478"/>
    </row>
    <row r="223" spans="1:10" ht="12" customHeight="1" x14ac:dyDescent="0.2">
      <c r="A223" s="136" t="s">
        <v>483</v>
      </c>
      <c r="B223" s="169">
        <v>1.6490778791886922</v>
      </c>
      <c r="C223" s="170">
        <v>1.6944044796997677</v>
      </c>
      <c r="D223" s="170">
        <v>1.7470962968936898</v>
      </c>
      <c r="E223" s="170">
        <v>1.8047448051856807</v>
      </c>
      <c r="G223" s="478"/>
      <c r="H223" s="478"/>
      <c r="I223" s="478"/>
      <c r="J223" s="478"/>
    </row>
    <row r="224" spans="1:10" ht="12" customHeight="1" x14ac:dyDescent="0.2">
      <c r="A224" s="139" t="s">
        <v>157</v>
      </c>
      <c r="B224" s="172">
        <v>2.5281200108388546</v>
      </c>
      <c r="C224" s="173">
        <v>2.4979815281763109</v>
      </c>
      <c r="D224" s="173">
        <v>2.2266696117799931</v>
      </c>
      <c r="E224" s="173">
        <v>2.3323286967835233</v>
      </c>
      <c r="G224" s="478"/>
      <c r="H224" s="478"/>
      <c r="I224" s="478"/>
      <c r="J224" s="478"/>
    </row>
    <row r="225" spans="1:10" ht="12" customHeight="1" x14ac:dyDescent="0.2">
      <c r="A225" s="139" t="s">
        <v>158</v>
      </c>
      <c r="B225" s="172">
        <v>1.7902544256310267</v>
      </c>
      <c r="C225" s="173">
        <v>1.5139846848097946</v>
      </c>
      <c r="D225" s="173">
        <v>1.5865646688766766</v>
      </c>
      <c r="E225" s="173">
        <v>1.5877463579650963</v>
      </c>
      <c r="G225" s="478"/>
      <c r="H225" s="478"/>
      <c r="I225" s="478"/>
      <c r="J225" s="478"/>
    </row>
    <row r="226" spans="1:10" ht="12" customHeight="1" x14ac:dyDescent="0.2">
      <c r="A226" s="139" t="s">
        <v>159</v>
      </c>
      <c r="B226" s="172">
        <v>1.6269866295685533</v>
      </c>
      <c r="C226" s="173">
        <v>1.5773021769708833</v>
      </c>
      <c r="D226" s="173">
        <v>1.6405643228329949</v>
      </c>
      <c r="E226" s="173">
        <v>1.4988514758036287</v>
      </c>
      <c r="G226" s="478"/>
      <c r="H226" s="478"/>
      <c r="I226" s="478"/>
      <c r="J226" s="478"/>
    </row>
    <row r="227" spans="1:10" ht="12" customHeight="1" x14ac:dyDescent="0.2">
      <c r="A227" s="139" t="s">
        <v>160</v>
      </c>
      <c r="B227" s="172">
        <v>3.9854553936715322</v>
      </c>
      <c r="C227" s="173">
        <v>4.1875172374457685</v>
      </c>
      <c r="D227" s="173">
        <v>4.2536958888428815</v>
      </c>
      <c r="E227" s="173">
        <v>4.7112919087810496</v>
      </c>
      <c r="G227" s="478"/>
      <c r="H227" s="478"/>
      <c r="I227" s="478"/>
      <c r="J227" s="478"/>
    </row>
    <row r="228" spans="1:10" ht="12" customHeight="1" x14ac:dyDescent="0.2">
      <c r="A228" s="139" t="s">
        <v>161</v>
      </c>
      <c r="B228" s="172">
        <v>0.552170907172848</v>
      </c>
      <c r="C228" s="173">
        <v>0.62102496930528606</v>
      </c>
      <c r="D228" s="173">
        <v>0.71627409352334637</v>
      </c>
      <c r="E228" s="173">
        <v>1.0463886807665164</v>
      </c>
      <c r="G228" s="478"/>
      <c r="H228" s="478"/>
      <c r="I228" s="478"/>
      <c r="J228" s="478"/>
    </row>
    <row r="229" spans="1:10" ht="12" customHeight="1" x14ac:dyDescent="0.2">
      <c r="A229" s="139" t="s">
        <v>162</v>
      </c>
      <c r="B229" s="172">
        <v>0.79087766756837996</v>
      </c>
      <c r="C229" s="173">
        <v>0.70368262977074481</v>
      </c>
      <c r="D229" s="173">
        <v>0.67403704155319799</v>
      </c>
      <c r="E229" s="173">
        <v>0.55367046117921781</v>
      </c>
      <c r="G229" s="478"/>
      <c r="H229" s="478"/>
      <c r="I229" s="478"/>
      <c r="J229" s="478"/>
    </row>
    <row r="230" spans="1:10" ht="12" customHeight="1" x14ac:dyDescent="0.2">
      <c r="A230" s="139" t="s">
        <v>163</v>
      </c>
      <c r="B230" s="172">
        <v>1.1113322701237278</v>
      </c>
      <c r="C230" s="173">
        <v>0.86821520810047348</v>
      </c>
      <c r="D230" s="173">
        <v>0.78487990815806175</v>
      </c>
      <c r="E230" s="173">
        <v>0.7817506922874019</v>
      </c>
      <c r="G230" s="478"/>
      <c r="H230" s="478"/>
      <c r="I230" s="478"/>
      <c r="J230" s="478"/>
    </row>
    <row r="231" spans="1:10" ht="12" customHeight="1" x14ac:dyDescent="0.2">
      <c r="A231" s="139" t="s">
        <v>164</v>
      </c>
      <c r="B231" s="172">
        <v>0.23560991067911405</v>
      </c>
      <c r="C231" s="173">
        <v>0.2761487205181084</v>
      </c>
      <c r="D231" s="173">
        <v>1.3488333195413573</v>
      </c>
      <c r="E231" s="173">
        <v>0.48341804688136136</v>
      </c>
      <c r="G231" s="478"/>
      <c r="H231" s="478"/>
      <c r="I231" s="478"/>
      <c r="J231" s="478"/>
    </row>
    <row r="232" spans="1:10" ht="12" customHeight="1" x14ac:dyDescent="0.2">
      <c r="A232" s="139" t="s">
        <v>165</v>
      </c>
      <c r="B232" s="172">
        <v>0.8834050704196732</v>
      </c>
      <c r="C232" s="173">
        <v>0.93891319953431118</v>
      </c>
      <c r="D232" s="173">
        <v>0.99501510544820571</v>
      </c>
      <c r="E232" s="173">
        <v>1.0255898198724038</v>
      </c>
      <c r="G232" s="478"/>
      <c r="H232" s="478"/>
      <c r="I232" s="478"/>
      <c r="J232" s="478"/>
    </row>
    <row r="233" spans="1:10" ht="12" customHeight="1" x14ac:dyDescent="0.2">
      <c r="A233" s="139" t="s">
        <v>166</v>
      </c>
      <c r="B233" s="172">
        <v>2.8460724658087013</v>
      </c>
      <c r="C233" s="173">
        <v>2.8380833372757128</v>
      </c>
      <c r="D233" s="173">
        <v>2.9379245468093109</v>
      </c>
      <c r="E233" s="173">
        <v>2.9534025063415661</v>
      </c>
      <c r="G233" s="478"/>
      <c r="H233" s="478"/>
      <c r="I233" s="478"/>
      <c r="J233" s="478"/>
    </row>
    <row r="234" spans="1:10" ht="12" customHeight="1" x14ac:dyDescent="0.2">
      <c r="A234" s="139" t="s">
        <v>242</v>
      </c>
      <c r="B234" s="172">
        <v>0.92496651419040155</v>
      </c>
      <c r="C234" s="173">
        <v>0.91882992351275095</v>
      </c>
      <c r="D234" s="173">
        <v>0.94596210665826974</v>
      </c>
      <c r="E234" s="173">
        <v>0.96765013837538172</v>
      </c>
      <c r="G234" s="478"/>
      <c r="H234" s="478"/>
      <c r="I234" s="478"/>
      <c r="J234" s="478"/>
    </row>
    <row r="235" spans="1:10" ht="12" customHeight="1" x14ac:dyDescent="0.2">
      <c r="A235" s="139" t="s">
        <v>167</v>
      </c>
      <c r="B235" s="172">
        <v>0.671789058235714</v>
      </c>
      <c r="C235" s="173">
        <v>0.6699992603904269</v>
      </c>
      <c r="D235" s="173">
        <v>0.76923735671803473</v>
      </c>
      <c r="E235" s="173">
        <v>0.78427089481234413</v>
      </c>
      <c r="G235" s="478"/>
      <c r="H235" s="478"/>
      <c r="I235" s="478"/>
      <c r="J235" s="478"/>
    </row>
    <row r="236" spans="1:10" ht="12" customHeight="1" x14ac:dyDescent="0.2">
      <c r="A236" s="139" t="s">
        <v>168</v>
      </c>
      <c r="B236" s="172">
        <v>5.5980450272800955</v>
      </c>
      <c r="C236" s="173">
        <v>4.8667973993183944</v>
      </c>
      <c r="D236" s="173">
        <v>5.3575958239322858</v>
      </c>
      <c r="E236" s="173">
        <v>5.9709174798668618</v>
      </c>
      <c r="G236" s="478"/>
      <c r="H236" s="478"/>
      <c r="I236" s="478"/>
      <c r="J236" s="478"/>
    </row>
    <row r="237" spans="1:10" ht="12" customHeight="1" x14ac:dyDescent="0.2">
      <c r="A237" s="139" t="s">
        <v>169</v>
      </c>
      <c r="B237" s="172">
        <v>1.3717465089371847</v>
      </c>
      <c r="C237" s="173">
        <v>0.9888811759404722</v>
      </c>
      <c r="D237" s="173">
        <v>0.88573250107491819</v>
      </c>
      <c r="E237" s="173">
        <v>0.72968435285211042</v>
      </c>
      <c r="G237" s="478"/>
      <c r="H237" s="478"/>
      <c r="I237" s="478"/>
      <c r="J237" s="478"/>
    </row>
    <row r="238" spans="1:10" ht="12" customHeight="1" x14ac:dyDescent="0.2">
      <c r="A238" s="139" t="s">
        <v>170</v>
      </c>
      <c r="B238" s="172">
        <v>4.7190526947293625</v>
      </c>
      <c r="C238" s="173">
        <v>4.2014463055122588</v>
      </c>
      <c r="D238" s="173">
        <v>2.975702353834472</v>
      </c>
      <c r="E238" s="173">
        <v>2.2149773451769574</v>
      </c>
      <c r="G238" s="478"/>
      <c r="H238" s="478"/>
      <c r="I238" s="478"/>
      <c r="J238" s="478"/>
    </row>
    <row r="239" spans="1:10" ht="12" customHeight="1" x14ac:dyDescent="0.2">
      <c r="A239" s="139" t="s">
        <v>171</v>
      </c>
      <c r="B239" s="172">
        <v>2.2558841205899554</v>
      </c>
      <c r="C239" s="173">
        <v>2.1473080793117254</v>
      </c>
      <c r="D239" s="173">
        <v>2.1680705958543345</v>
      </c>
      <c r="E239" s="173">
        <v>2.266156151039409</v>
      </c>
      <c r="G239" s="478"/>
      <c r="H239" s="478"/>
      <c r="I239" s="478"/>
      <c r="J239" s="478"/>
    </row>
    <row r="240" spans="1:10" ht="12" customHeight="1" x14ac:dyDescent="0.2">
      <c r="A240" s="139" t="s">
        <v>172</v>
      </c>
      <c r="B240" s="172">
        <v>0.464600725255993</v>
      </c>
      <c r="C240" s="277">
        <v>0.54907846068644128</v>
      </c>
      <c r="D240" s="277">
        <v>0.60718053188085086</v>
      </c>
      <c r="E240" s="277">
        <v>0.59814725935804403</v>
      </c>
      <c r="G240" s="478"/>
      <c r="H240" s="478"/>
      <c r="I240" s="478"/>
      <c r="J240" s="478"/>
    </row>
    <row r="241" spans="1:10" ht="12" customHeight="1" x14ac:dyDescent="0.2">
      <c r="A241" s="136" t="s">
        <v>173</v>
      </c>
      <c r="B241" s="176">
        <v>1.4284134065853029</v>
      </c>
      <c r="C241" s="170">
        <v>1.3610440502431684</v>
      </c>
      <c r="D241" s="170">
        <v>1.4620285072643109</v>
      </c>
      <c r="E241" s="170">
        <v>1.2074253228943299</v>
      </c>
      <c r="G241" s="478"/>
      <c r="H241" s="478"/>
      <c r="I241" s="478"/>
      <c r="J241" s="478"/>
    </row>
    <row r="242" spans="1:10" ht="12" customHeight="1" x14ac:dyDescent="0.2">
      <c r="A242" s="139" t="s">
        <v>174</v>
      </c>
      <c r="B242" s="172">
        <v>4.8381122128511684</v>
      </c>
      <c r="C242" s="173">
        <v>5.2417131785794924</v>
      </c>
      <c r="D242" s="173">
        <v>4.9575919969555908</v>
      </c>
      <c r="E242" s="173">
        <v>4.3941438888946127</v>
      </c>
      <c r="G242" s="478"/>
      <c r="H242" s="478"/>
      <c r="I242" s="478"/>
      <c r="J242" s="478"/>
    </row>
    <row r="243" spans="1:10" ht="12" customHeight="1" x14ac:dyDescent="0.2">
      <c r="A243" s="139" t="s">
        <v>175</v>
      </c>
      <c r="B243" s="172">
        <v>1.4772282049295542</v>
      </c>
      <c r="C243" s="173">
        <v>1.5461393877484761</v>
      </c>
      <c r="D243" s="173">
        <v>1.5874369380356406</v>
      </c>
      <c r="E243" s="173">
        <v>1.9297697338668742</v>
      </c>
      <c r="G243" s="478"/>
      <c r="H243" s="478"/>
      <c r="I243" s="478"/>
      <c r="J243" s="478"/>
    </row>
    <row r="244" spans="1:10" ht="12" customHeight="1" x14ac:dyDescent="0.2">
      <c r="A244" s="139" t="s">
        <v>176</v>
      </c>
      <c r="B244" s="172">
        <v>0.72163358935200461</v>
      </c>
      <c r="C244" s="173">
        <v>0.75007601444180805</v>
      </c>
      <c r="D244" s="173">
        <v>0.72040169208874183</v>
      </c>
      <c r="E244" s="521" t="s">
        <v>274</v>
      </c>
      <c r="G244" s="478"/>
      <c r="H244" s="478"/>
      <c r="I244" s="478"/>
      <c r="J244" s="478"/>
    </row>
    <row r="245" spans="1:10" ht="12" customHeight="1" x14ac:dyDescent="0.2">
      <c r="A245" s="139" t="s">
        <v>177</v>
      </c>
      <c r="B245" s="172">
        <v>1.1398754785486875</v>
      </c>
      <c r="C245" s="173">
        <v>0.91468141297783556</v>
      </c>
      <c r="D245" s="173">
        <v>0.87358007526374837</v>
      </c>
      <c r="E245" s="173">
        <v>0.84019902091934195</v>
      </c>
      <c r="G245" s="478"/>
      <c r="H245" s="478"/>
      <c r="I245" s="478"/>
      <c r="J245" s="478"/>
    </row>
    <row r="246" spans="1:10" ht="12" customHeight="1" x14ac:dyDescent="0.2">
      <c r="A246" s="139" t="s">
        <v>178</v>
      </c>
      <c r="B246" s="172">
        <v>1.1805392639089043</v>
      </c>
      <c r="C246" s="173">
        <v>1.2641329077962167</v>
      </c>
      <c r="D246" s="173">
        <v>1.187224748733188</v>
      </c>
      <c r="E246" s="173">
        <v>1.137056441853656</v>
      </c>
      <c r="G246" s="478"/>
      <c r="H246" s="478"/>
      <c r="I246" s="478"/>
      <c r="J246" s="478"/>
    </row>
    <row r="247" spans="1:10" ht="12" customHeight="1" x14ac:dyDescent="0.2">
      <c r="A247" s="139" t="s">
        <v>179</v>
      </c>
      <c r="B247" s="172">
        <v>2.6236930115536587</v>
      </c>
      <c r="C247" s="173">
        <v>2.6702663795070678</v>
      </c>
      <c r="D247" s="173">
        <v>3.0385466983028584</v>
      </c>
      <c r="E247" s="173">
        <v>3.1628805206286073</v>
      </c>
      <c r="G247" s="478"/>
      <c r="H247" s="478"/>
      <c r="I247" s="478"/>
      <c r="J247" s="478"/>
    </row>
    <row r="248" spans="1:10" ht="12" customHeight="1" x14ac:dyDescent="0.2">
      <c r="A248" s="139" t="s">
        <v>180</v>
      </c>
      <c r="B248" s="172">
        <v>2.3633456423434134</v>
      </c>
      <c r="C248" s="173">
        <v>2.3011206741772217</v>
      </c>
      <c r="D248" s="173">
        <v>2.0271782620717098</v>
      </c>
      <c r="E248" s="173">
        <v>1.7436268295576189</v>
      </c>
      <c r="G248" s="478"/>
      <c r="H248" s="478"/>
      <c r="I248" s="478"/>
      <c r="J248" s="478"/>
    </row>
    <row r="249" spans="1:10" ht="12" customHeight="1" x14ac:dyDescent="0.2">
      <c r="A249" s="139" t="s">
        <v>181</v>
      </c>
      <c r="B249" s="172">
        <v>2.9506762655905465</v>
      </c>
      <c r="C249" s="173">
        <v>2.9410996884639227</v>
      </c>
      <c r="D249" s="173">
        <v>2.8863539965701821</v>
      </c>
      <c r="E249" s="173">
        <v>2.8371907691684286</v>
      </c>
      <c r="G249" s="478"/>
      <c r="H249" s="478"/>
      <c r="I249" s="478"/>
      <c r="J249" s="478"/>
    </row>
    <row r="250" spans="1:10" ht="12" customHeight="1" x14ac:dyDescent="0.2">
      <c r="A250" s="139" t="s">
        <v>182</v>
      </c>
      <c r="B250" s="172">
        <v>2.3156267630045875</v>
      </c>
      <c r="C250" s="173">
        <v>2.3934400979649584</v>
      </c>
      <c r="D250" s="173">
        <v>2.617527202990237</v>
      </c>
      <c r="E250" s="173">
        <v>3.3156781278047061</v>
      </c>
      <c r="G250" s="478"/>
      <c r="H250" s="478"/>
      <c r="I250" s="478"/>
      <c r="J250" s="478"/>
    </row>
    <row r="251" spans="1:10" ht="12" customHeight="1" x14ac:dyDescent="0.2">
      <c r="A251" s="149" t="s">
        <v>183</v>
      </c>
      <c r="B251" s="177">
        <v>2.8618628996034703</v>
      </c>
      <c r="C251" s="178">
        <v>2.6579560650880971</v>
      </c>
      <c r="D251" s="178">
        <v>2.5389894393527039</v>
      </c>
      <c r="E251" s="178">
        <v>2.2149890469121916</v>
      </c>
      <c r="G251" s="478"/>
      <c r="H251" s="478"/>
      <c r="I251" s="478"/>
      <c r="J251" s="478"/>
    </row>
    <row r="252" spans="1:10" ht="8.1" customHeight="1" x14ac:dyDescent="0.2">
      <c r="A252" s="138"/>
      <c r="B252" s="167"/>
      <c r="C252" s="168"/>
      <c r="D252" s="168"/>
      <c r="E252" s="167"/>
    </row>
    <row r="253" spans="1:10" x14ac:dyDescent="0.2">
      <c r="A253" s="534" t="s">
        <v>591</v>
      </c>
    </row>
  </sheetData>
  <printOptions horizontalCentered="1"/>
  <pageMargins left="0.70866141732283472" right="0.70866141732283472" top="0.70866141732283472" bottom="0.72" header="0.51181102362204722" footer="0.51181102362204722"/>
  <pageSetup paperSize="9" scale="87"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sheetPr codeName="Sheet81">
    <tabColor rgb="FFFF0000"/>
  </sheetPr>
  <dimension ref="A1:Q43"/>
  <sheetViews>
    <sheetView workbookViewId="0"/>
  </sheetViews>
  <sheetFormatPr defaultRowHeight="11.25" x14ac:dyDescent="0.2"/>
  <cols>
    <col min="1" max="1" width="15.7109375" style="29" customWidth="1"/>
    <col min="2" max="8" width="12.5703125" style="29" customWidth="1"/>
    <col min="9" max="240" width="9.140625" style="29"/>
    <col min="241" max="241" width="16.140625" style="29" customWidth="1"/>
    <col min="242" max="248" width="12.5703125" style="29" customWidth="1"/>
    <col min="249" max="496" width="9.140625" style="29"/>
    <col min="497" max="497" width="16.140625" style="29" customWidth="1"/>
    <col min="498" max="504" width="12.5703125" style="29" customWidth="1"/>
    <col min="505" max="752" width="9.140625" style="29"/>
    <col min="753" max="753" width="16.140625" style="29" customWidth="1"/>
    <col min="754" max="760" width="12.5703125" style="29" customWidth="1"/>
    <col min="761" max="1008" width="9.140625" style="29"/>
    <col min="1009" max="1009" width="16.140625" style="29" customWidth="1"/>
    <col min="1010" max="1016" width="12.5703125" style="29" customWidth="1"/>
    <col min="1017" max="1264" width="9.140625" style="29"/>
    <col min="1265" max="1265" width="16.140625" style="29" customWidth="1"/>
    <col min="1266" max="1272" width="12.5703125" style="29" customWidth="1"/>
    <col min="1273" max="1520" width="9.140625" style="29"/>
    <col min="1521" max="1521" width="16.140625" style="29" customWidth="1"/>
    <col min="1522" max="1528" width="12.5703125" style="29" customWidth="1"/>
    <col min="1529" max="1776" width="9.140625" style="29"/>
    <col min="1777" max="1777" width="16.140625" style="29" customWidth="1"/>
    <col min="1778" max="1784" width="12.5703125" style="29" customWidth="1"/>
    <col min="1785" max="2032" width="9.140625" style="29"/>
    <col min="2033" max="2033" width="16.140625" style="29" customWidth="1"/>
    <col min="2034" max="2040" width="12.5703125" style="29" customWidth="1"/>
    <col min="2041" max="2288" width="9.140625" style="29"/>
    <col min="2289" max="2289" width="16.140625" style="29" customWidth="1"/>
    <col min="2290" max="2296" width="12.5703125" style="29" customWidth="1"/>
    <col min="2297" max="2544" width="9.140625" style="29"/>
    <col min="2545" max="2545" width="16.140625" style="29" customWidth="1"/>
    <col min="2546" max="2552" width="12.5703125" style="29" customWidth="1"/>
    <col min="2553" max="2800" width="9.140625" style="29"/>
    <col min="2801" max="2801" width="16.140625" style="29" customWidth="1"/>
    <col min="2802" max="2808" width="12.5703125" style="29" customWidth="1"/>
    <col min="2809" max="3056" width="9.140625" style="29"/>
    <col min="3057" max="3057" width="16.140625" style="29" customWidth="1"/>
    <col min="3058" max="3064" width="12.5703125" style="29" customWidth="1"/>
    <col min="3065" max="3312" width="9.140625" style="29"/>
    <col min="3313" max="3313" width="16.140625" style="29" customWidth="1"/>
    <col min="3314" max="3320" width="12.5703125" style="29" customWidth="1"/>
    <col min="3321" max="3568" width="9.140625" style="29"/>
    <col min="3569" max="3569" width="16.140625" style="29" customWidth="1"/>
    <col min="3570" max="3576" width="12.5703125" style="29" customWidth="1"/>
    <col min="3577" max="3824" width="9.140625" style="29"/>
    <col min="3825" max="3825" width="16.140625" style="29" customWidth="1"/>
    <col min="3826" max="3832" width="12.5703125" style="29" customWidth="1"/>
    <col min="3833" max="4080" width="9.140625" style="29"/>
    <col min="4081" max="4081" width="16.140625" style="29" customWidth="1"/>
    <col min="4082" max="4088" width="12.5703125" style="29" customWidth="1"/>
    <col min="4089" max="4336" width="9.140625" style="29"/>
    <col min="4337" max="4337" width="16.140625" style="29" customWidth="1"/>
    <col min="4338" max="4344" width="12.5703125" style="29" customWidth="1"/>
    <col min="4345" max="4592" width="9.140625" style="29"/>
    <col min="4593" max="4593" width="16.140625" style="29" customWidth="1"/>
    <col min="4594" max="4600" width="12.5703125" style="29" customWidth="1"/>
    <col min="4601" max="4848" width="9.140625" style="29"/>
    <col min="4849" max="4849" width="16.140625" style="29" customWidth="1"/>
    <col min="4850" max="4856" width="12.5703125" style="29" customWidth="1"/>
    <col min="4857" max="5104" width="9.140625" style="29"/>
    <col min="5105" max="5105" width="16.140625" style="29" customWidth="1"/>
    <col min="5106" max="5112" width="12.5703125" style="29" customWidth="1"/>
    <col min="5113" max="5360" width="9.140625" style="29"/>
    <col min="5361" max="5361" width="16.140625" style="29" customWidth="1"/>
    <col min="5362" max="5368" width="12.5703125" style="29" customWidth="1"/>
    <col min="5369" max="5616" width="9.140625" style="29"/>
    <col min="5617" max="5617" width="16.140625" style="29" customWidth="1"/>
    <col min="5618" max="5624" width="12.5703125" style="29" customWidth="1"/>
    <col min="5625" max="5872" width="9.140625" style="29"/>
    <col min="5873" max="5873" width="16.140625" style="29" customWidth="1"/>
    <col min="5874" max="5880" width="12.5703125" style="29" customWidth="1"/>
    <col min="5881" max="6128" width="9.140625" style="29"/>
    <col min="6129" max="6129" width="16.140625" style="29" customWidth="1"/>
    <col min="6130" max="6136" width="12.5703125" style="29" customWidth="1"/>
    <col min="6137" max="6384" width="9.140625" style="29"/>
    <col min="6385" max="6385" width="16.140625" style="29" customWidth="1"/>
    <col min="6386" max="6392" width="12.5703125" style="29" customWidth="1"/>
    <col min="6393" max="6640" width="9.140625" style="29"/>
    <col min="6641" max="6641" width="16.140625" style="29" customWidth="1"/>
    <col min="6642" max="6648" width="12.5703125" style="29" customWidth="1"/>
    <col min="6649" max="6896" width="9.140625" style="29"/>
    <col min="6897" max="6897" width="16.140625" style="29" customWidth="1"/>
    <col min="6898" max="6904" width="12.5703125" style="29" customWidth="1"/>
    <col min="6905" max="7152" width="9.140625" style="29"/>
    <col min="7153" max="7153" width="16.140625" style="29" customWidth="1"/>
    <col min="7154" max="7160" width="12.5703125" style="29" customWidth="1"/>
    <col min="7161" max="7408" width="9.140625" style="29"/>
    <col min="7409" max="7409" width="16.140625" style="29" customWidth="1"/>
    <col min="7410" max="7416" width="12.5703125" style="29" customWidth="1"/>
    <col min="7417" max="7664" width="9.140625" style="29"/>
    <col min="7665" max="7665" width="16.140625" style="29" customWidth="1"/>
    <col min="7666" max="7672" width="12.5703125" style="29" customWidth="1"/>
    <col min="7673" max="7920" width="9.140625" style="29"/>
    <col min="7921" max="7921" width="16.140625" style="29" customWidth="1"/>
    <col min="7922" max="7928" width="12.5703125" style="29" customWidth="1"/>
    <col min="7929" max="8176" width="9.140625" style="29"/>
    <col min="8177" max="8177" width="16.140625" style="29" customWidth="1"/>
    <col min="8178" max="8184" width="12.5703125" style="29" customWidth="1"/>
    <col min="8185" max="8432" width="9.140625" style="29"/>
    <col min="8433" max="8433" width="16.140625" style="29" customWidth="1"/>
    <col min="8434" max="8440" width="12.5703125" style="29" customWidth="1"/>
    <col min="8441" max="8688" width="9.140625" style="29"/>
    <col min="8689" max="8689" width="16.140625" style="29" customWidth="1"/>
    <col min="8690" max="8696" width="12.5703125" style="29" customWidth="1"/>
    <col min="8697" max="8944" width="9.140625" style="29"/>
    <col min="8945" max="8945" width="16.140625" style="29" customWidth="1"/>
    <col min="8946" max="8952" width="12.5703125" style="29" customWidth="1"/>
    <col min="8953" max="9200" width="9.140625" style="29"/>
    <col min="9201" max="9201" width="16.140625" style="29" customWidth="1"/>
    <col min="9202" max="9208" width="12.5703125" style="29" customWidth="1"/>
    <col min="9209" max="9456" width="9.140625" style="29"/>
    <col min="9457" max="9457" width="16.140625" style="29" customWidth="1"/>
    <col min="9458" max="9464" width="12.5703125" style="29" customWidth="1"/>
    <col min="9465" max="9712" width="9.140625" style="29"/>
    <col min="9713" max="9713" width="16.140625" style="29" customWidth="1"/>
    <col min="9714" max="9720" width="12.5703125" style="29" customWidth="1"/>
    <col min="9721" max="9968" width="9.140625" style="29"/>
    <col min="9969" max="9969" width="16.140625" style="29" customWidth="1"/>
    <col min="9970" max="9976" width="12.5703125" style="29" customWidth="1"/>
    <col min="9977" max="10224" width="9.140625" style="29"/>
    <col min="10225" max="10225" width="16.140625" style="29" customWidth="1"/>
    <col min="10226" max="10232" width="12.5703125" style="29" customWidth="1"/>
    <col min="10233" max="10480" width="9.140625" style="29"/>
    <col min="10481" max="10481" width="16.140625" style="29" customWidth="1"/>
    <col min="10482" max="10488" width="12.5703125" style="29" customWidth="1"/>
    <col min="10489" max="10736" width="9.140625" style="29"/>
    <col min="10737" max="10737" width="16.140625" style="29" customWidth="1"/>
    <col min="10738" max="10744" width="12.5703125" style="29" customWidth="1"/>
    <col min="10745" max="10992" width="9.140625" style="29"/>
    <col min="10993" max="10993" width="16.140625" style="29" customWidth="1"/>
    <col min="10994" max="11000" width="12.5703125" style="29" customWidth="1"/>
    <col min="11001" max="11248" width="9.140625" style="29"/>
    <col min="11249" max="11249" width="16.140625" style="29" customWidth="1"/>
    <col min="11250" max="11256" width="12.5703125" style="29" customWidth="1"/>
    <col min="11257" max="11504" width="9.140625" style="29"/>
    <col min="11505" max="11505" width="16.140625" style="29" customWidth="1"/>
    <col min="11506" max="11512" width="12.5703125" style="29" customWidth="1"/>
    <col min="11513" max="11760" width="9.140625" style="29"/>
    <col min="11761" max="11761" width="16.140625" style="29" customWidth="1"/>
    <col min="11762" max="11768" width="12.5703125" style="29" customWidth="1"/>
    <col min="11769" max="12016" width="9.140625" style="29"/>
    <col min="12017" max="12017" width="16.140625" style="29" customWidth="1"/>
    <col min="12018" max="12024" width="12.5703125" style="29" customWidth="1"/>
    <col min="12025" max="12272" width="9.140625" style="29"/>
    <col min="12273" max="12273" width="16.140625" style="29" customWidth="1"/>
    <col min="12274" max="12280" width="12.5703125" style="29" customWidth="1"/>
    <col min="12281" max="12528" width="9.140625" style="29"/>
    <col min="12529" max="12529" width="16.140625" style="29" customWidth="1"/>
    <col min="12530" max="12536" width="12.5703125" style="29" customWidth="1"/>
    <col min="12537" max="12784" width="9.140625" style="29"/>
    <col min="12785" max="12785" width="16.140625" style="29" customWidth="1"/>
    <col min="12786" max="12792" width="12.5703125" style="29" customWidth="1"/>
    <col min="12793" max="13040" width="9.140625" style="29"/>
    <col min="13041" max="13041" width="16.140625" style="29" customWidth="1"/>
    <col min="13042" max="13048" width="12.5703125" style="29" customWidth="1"/>
    <col min="13049" max="13296" width="9.140625" style="29"/>
    <col min="13297" max="13297" width="16.140625" style="29" customWidth="1"/>
    <col min="13298" max="13304" width="12.5703125" style="29" customWidth="1"/>
    <col min="13305" max="13552" width="9.140625" style="29"/>
    <col min="13553" max="13553" width="16.140625" style="29" customWidth="1"/>
    <col min="13554" max="13560" width="12.5703125" style="29" customWidth="1"/>
    <col min="13561" max="13808" width="9.140625" style="29"/>
    <col min="13809" max="13809" width="16.140625" style="29" customWidth="1"/>
    <col min="13810" max="13816" width="12.5703125" style="29" customWidth="1"/>
    <col min="13817" max="14064" width="9.140625" style="29"/>
    <col min="14065" max="14065" width="16.140625" style="29" customWidth="1"/>
    <col min="14066" max="14072" width="12.5703125" style="29" customWidth="1"/>
    <col min="14073" max="14320" width="9.140625" style="29"/>
    <col min="14321" max="14321" width="16.140625" style="29" customWidth="1"/>
    <col min="14322" max="14328" width="12.5703125" style="29" customWidth="1"/>
    <col min="14329" max="14576" width="9.140625" style="29"/>
    <col min="14577" max="14577" width="16.140625" style="29" customWidth="1"/>
    <col min="14578" max="14584" width="12.5703125" style="29" customWidth="1"/>
    <col min="14585" max="14832" width="9.140625" style="29"/>
    <col min="14833" max="14833" width="16.140625" style="29" customWidth="1"/>
    <col min="14834" max="14840" width="12.5703125" style="29" customWidth="1"/>
    <col min="14841" max="15088" width="9.140625" style="29"/>
    <col min="15089" max="15089" width="16.140625" style="29" customWidth="1"/>
    <col min="15090" max="15096" width="12.5703125" style="29" customWidth="1"/>
    <col min="15097" max="15344" width="9.140625" style="29"/>
    <col min="15345" max="15345" width="16.140625" style="29" customWidth="1"/>
    <col min="15346" max="15352" width="12.5703125" style="29" customWidth="1"/>
    <col min="15353" max="15600" width="9.140625" style="29"/>
    <col min="15601" max="15601" width="16.140625" style="29" customWidth="1"/>
    <col min="15602" max="15608" width="12.5703125" style="29" customWidth="1"/>
    <col min="15609" max="15856" width="9.140625" style="29"/>
    <col min="15857" max="15857" width="16.140625" style="29" customWidth="1"/>
    <col min="15858" max="15864" width="12.5703125" style="29" customWidth="1"/>
    <col min="15865" max="16112" width="9.140625" style="29"/>
    <col min="16113" max="16113" width="16.140625" style="29" customWidth="1"/>
    <col min="16114" max="16120" width="12.5703125" style="29" customWidth="1"/>
    <col min="16121" max="16384" width="9.140625" style="29"/>
  </cols>
  <sheetData>
    <row r="1" spans="1:17" ht="12" x14ac:dyDescent="0.2">
      <c r="A1" s="48" t="s">
        <v>514</v>
      </c>
    </row>
    <row r="3" spans="1:17" s="38" customFormat="1" ht="35.1" customHeight="1" x14ac:dyDescent="0.25">
      <c r="A3" s="184"/>
      <c r="B3" s="185" t="s">
        <v>185</v>
      </c>
      <c r="C3" s="185" t="s">
        <v>262</v>
      </c>
      <c r="D3" s="185" t="s">
        <v>268</v>
      </c>
      <c r="E3" s="50" t="s">
        <v>4</v>
      </c>
      <c r="F3" s="50" t="s">
        <v>9</v>
      </c>
      <c r="G3" s="185" t="s">
        <v>188</v>
      </c>
      <c r="H3" s="51" t="s">
        <v>10</v>
      </c>
    </row>
    <row r="4" spans="1:17" s="33" customFormat="1" ht="15" customHeight="1" x14ac:dyDescent="0.25">
      <c r="A4" s="139" t="s">
        <v>163</v>
      </c>
      <c r="B4" s="548">
        <v>32.853136781548095</v>
      </c>
      <c r="C4" s="548">
        <v>32.710767789604809</v>
      </c>
      <c r="D4" s="548">
        <v>12.41819675304421</v>
      </c>
      <c r="E4" s="548">
        <v>5.7514013742444012</v>
      </c>
      <c r="F4" s="548">
        <v>12.218483998407313</v>
      </c>
      <c r="G4" s="548">
        <v>3.2662375370716021</v>
      </c>
      <c r="H4" s="548">
        <v>0.7817506922874019</v>
      </c>
      <c r="I4" s="153"/>
      <c r="J4" s="38"/>
      <c r="K4" s="473"/>
      <c r="L4" s="472"/>
      <c r="M4" s="473"/>
      <c r="N4" s="473"/>
      <c r="O4" s="473"/>
      <c r="P4" s="473"/>
      <c r="Q4" s="473"/>
    </row>
    <row r="5" spans="1:17" s="38" customFormat="1" ht="15" customHeight="1" x14ac:dyDescent="0.2">
      <c r="A5" s="139" t="s">
        <v>171</v>
      </c>
      <c r="B5" s="549">
        <v>38.508498637339969</v>
      </c>
      <c r="C5" s="549">
        <v>24.680876234096782</v>
      </c>
      <c r="D5" s="549">
        <v>15.488416727656041</v>
      </c>
      <c r="E5" s="549">
        <v>11.048449251397754</v>
      </c>
      <c r="F5" s="549">
        <v>6.5876468048778563</v>
      </c>
      <c r="G5" s="549">
        <v>1.4199561935921872</v>
      </c>
      <c r="H5" s="549">
        <v>2.266156151039409</v>
      </c>
      <c r="I5" s="153"/>
      <c r="K5" s="473"/>
      <c r="L5" s="303"/>
      <c r="M5" s="473"/>
      <c r="N5" s="473"/>
      <c r="O5" s="473"/>
      <c r="P5" s="473"/>
      <c r="Q5" s="473"/>
    </row>
    <row r="6" spans="1:17" s="38" customFormat="1" ht="15" customHeight="1" x14ac:dyDescent="0.25">
      <c r="A6" s="144" t="s">
        <v>161</v>
      </c>
      <c r="B6" s="550">
        <v>39.108524200452948</v>
      </c>
      <c r="C6" s="550">
        <v>34.70179647268175</v>
      </c>
      <c r="D6" s="550">
        <v>11.347401520958416</v>
      </c>
      <c r="E6" s="550">
        <v>8.1441832159195204</v>
      </c>
      <c r="F6" s="550">
        <v>3.6620288968579966</v>
      </c>
      <c r="G6" s="550">
        <v>1.9896781920277093</v>
      </c>
      <c r="H6" s="550">
        <v>1.0463886807665164</v>
      </c>
      <c r="I6" s="153"/>
      <c r="K6" s="473"/>
      <c r="L6" s="473"/>
      <c r="M6" s="473"/>
      <c r="N6" s="473"/>
      <c r="O6" s="473"/>
      <c r="P6" s="473"/>
      <c r="Q6" s="473"/>
    </row>
    <row r="7" spans="1:17" s="38" customFormat="1" ht="15" customHeight="1" x14ac:dyDescent="0.25">
      <c r="A7" s="139" t="s">
        <v>183</v>
      </c>
      <c r="B7" s="549">
        <v>41.21553774041795</v>
      </c>
      <c r="C7" s="549">
        <v>34.854965970022548</v>
      </c>
      <c r="D7" s="549">
        <v>9.6445633953560836</v>
      </c>
      <c r="E7" s="549">
        <v>5.9512699999744125</v>
      </c>
      <c r="F7" s="549">
        <v>1.3735696476080372</v>
      </c>
      <c r="G7" s="549">
        <v>4.7451069075011496</v>
      </c>
      <c r="H7" s="549">
        <v>2.2149890469121916</v>
      </c>
      <c r="I7" s="153"/>
      <c r="K7" s="473"/>
      <c r="L7" s="473"/>
      <c r="M7" s="473"/>
      <c r="N7" s="473"/>
      <c r="O7" s="473"/>
      <c r="P7" s="473"/>
      <c r="Q7" s="473"/>
    </row>
    <row r="8" spans="1:17" s="38" customFormat="1" ht="15" customHeight="1" x14ac:dyDescent="0.25">
      <c r="A8" s="139" t="s">
        <v>157</v>
      </c>
      <c r="B8" s="549">
        <v>41.521393628737329</v>
      </c>
      <c r="C8" s="549">
        <v>29.252777223402731</v>
      </c>
      <c r="D8" s="549">
        <v>7.3281498591282022</v>
      </c>
      <c r="E8" s="549">
        <v>8.1040113572517694</v>
      </c>
      <c r="F8" s="549">
        <v>10.661404681220194</v>
      </c>
      <c r="G8" s="549">
        <v>0.79994293545931716</v>
      </c>
      <c r="H8" s="549">
        <v>2.3323286967835233</v>
      </c>
      <c r="I8" s="153"/>
      <c r="K8" s="473"/>
      <c r="L8" s="473"/>
      <c r="M8" s="473"/>
      <c r="N8" s="473"/>
      <c r="O8" s="473"/>
      <c r="P8" s="473"/>
      <c r="Q8" s="473"/>
    </row>
    <row r="9" spans="1:17" s="38" customFormat="1" ht="15" customHeight="1" x14ac:dyDescent="0.25">
      <c r="A9" s="139" t="s">
        <v>174</v>
      </c>
      <c r="B9" s="549">
        <v>42.425381976282956</v>
      </c>
      <c r="C9" s="549">
        <v>32.998835783682431</v>
      </c>
      <c r="D9" s="549">
        <v>3.8640648664242079</v>
      </c>
      <c r="E9" s="549">
        <v>9.5069080269109119</v>
      </c>
      <c r="F9" s="549">
        <v>5.2116710110136921</v>
      </c>
      <c r="G9" s="549">
        <v>1.598994446791193</v>
      </c>
      <c r="H9" s="549">
        <v>4.3941438888946127</v>
      </c>
      <c r="I9" s="153"/>
      <c r="K9" s="473"/>
      <c r="L9" s="473"/>
      <c r="M9" s="473"/>
      <c r="N9" s="473"/>
      <c r="O9" s="473"/>
      <c r="P9" s="472"/>
      <c r="Q9" s="472"/>
    </row>
    <row r="10" spans="1:17" s="38" customFormat="1" ht="15" customHeight="1" x14ac:dyDescent="0.2">
      <c r="A10" s="139" t="s">
        <v>181</v>
      </c>
      <c r="B10" s="549">
        <v>42.456035546081402</v>
      </c>
      <c r="C10" s="549">
        <v>23.308328610924018</v>
      </c>
      <c r="D10" s="549">
        <v>10.269858831171463</v>
      </c>
      <c r="E10" s="549">
        <v>10.363503747331556</v>
      </c>
      <c r="F10" s="549">
        <v>8.5398300178233857</v>
      </c>
      <c r="G10" s="549">
        <v>2.2252678266090933</v>
      </c>
      <c r="H10" s="549">
        <v>2.8371907691684286</v>
      </c>
      <c r="I10" s="153"/>
      <c r="K10" s="473"/>
      <c r="L10" s="473"/>
      <c r="M10" s="472"/>
      <c r="N10" s="472"/>
      <c r="O10" s="472"/>
      <c r="P10" s="303"/>
      <c r="Q10" s="303"/>
    </row>
    <row r="11" spans="1:17" s="38" customFormat="1" ht="15" customHeight="1" x14ac:dyDescent="0.25">
      <c r="A11" s="139" t="s">
        <v>182</v>
      </c>
      <c r="B11" s="549">
        <v>43.097125644897346</v>
      </c>
      <c r="C11" s="549">
        <v>26.239140600004916</v>
      </c>
      <c r="D11" s="549">
        <v>10.455522371135016</v>
      </c>
      <c r="E11" s="549">
        <v>11.672770495516053</v>
      </c>
      <c r="F11" s="549">
        <v>3.6698829628720437</v>
      </c>
      <c r="G11" s="549">
        <v>1.5498875859149215</v>
      </c>
      <c r="H11" s="549">
        <v>3.3156781278047061</v>
      </c>
      <c r="I11" s="153"/>
      <c r="J11" s="33"/>
      <c r="K11" s="472"/>
      <c r="L11" s="473"/>
      <c r="M11" s="473"/>
      <c r="N11" s="473"/>
      <c r="O11" s="473"/>
      <c r="P11" s="473"/>
      <c r="Q11" s="473"/>
    </row>
    <row r="12" spans="1:17" s="38" customFormat="1" ht="15" customHeight="1" x14ac:dyDescent="0.2">
      <c r="A12" s="139" t="s">
        <v>160</v>
      </c>
      <c r="B12" s="549">
        <v>43.751958133102882</v>
      </c>
      <c r="C12" s="549">
        <v>20.18809199510455</v>
      </c>
      <c r="D12" s="549">
        <v>11.174077677897872</v>
      </c>
      <c r="E12" s="549">
        <v>13.037309357107635</v>
      </c>
      <c r="F12" s="549">
        <v>4.8776208221366764</v>
      </c>
      <c r="G12" s="549">
        <v>2.2596501058693352</v>
      </c>
      <c r="H12" s="549">
        <v>4.7112919087810496</v>
      </c>
      <c r="I12" s="153"/>
      <c r="K12" s="473"/>
      <c r="L12" s="29"/>
      <c r="M12" s="29"/>
      <c r="N12" s="29"/>
      <c r="O12" s="29"/>
      <c r="P12" s="29"/>
      <c r="Q12" s="29"/>
    </row>
    <row r="13" spans="1:17" s="38" customFormat="1" ht="15" customHeight="1" x14ac:dyDescent="0.25">
      <c r="A13" s="144" t="s">
        <v>242</v>
      </c>
      <c r="B13" s="550">
        <v>43.754208827350098</v>
      </c>
      <c r="C13" s="550">
        <v>33.535393251104615</v>
      </c>
      <c r="D13" s="550">
        <v>7.101350734888408</v>
      </c>
      <c r="E13" s="550">
        <v>12.171059777296009</v>
      </c>
      <c r="F13" s="550">
        <v>2.3595500736409019</v>
      </c>
      <c r="G13" s="550">
        <v>0.11078719734458292</v>
      </c>
      <c r="H13" s="550">
        <v>0.96765013837538172</v>
      </c>
      <c r="I13" s="153"/>
      <c r="K13" s="473"/>
      <c r="L13" s="473"/>
      <c r="M13" s="473"/>
      <c r="N13" s="473"/>
      <c r="O13" s="473"/>
      <c r="P13" s="472"/>
      <c r="Q13" s="472"/>
    </row>
    <row r="14" spans="1:17" s="38" customFormat="1" ht="15" customHeight="1" x14ac:dyDescent="0.25">
      <c r="A14" s="139" t="s">
        <v>162</v>
      </c>
      <c r="B14" s="549">
        <v>43.886213271064413</v>
      </c>
      <c r="C14" s="549">
        <v>28.520261724070828</v>
      </c>
      <c r="D14" s="549">
        <v>12.759960595446584</v>
      </c>
      <c r="E14" s="549">
        <v>11.402084549523254</v>
      </c>
      <c r="F14" s="549">
        <v>2.7160561393267173</v>
      </c>
      <c r="G14" s="549">
        <v>0.16175325938898619</v>
      </c>
      <c r="H14" s="549">
        <v>0.55367046117921781</v>
      </c>
      <c r="I14" s="153"/>
      <c r="K14" s="473"/>
      <c r="L14" s="473"/>
      <c r="M14" s="473"/>
      <c r="N14" s="473"/>
      <c r="O14" s="473"/>
      <c r="P14" s="473"/>
      <c r="Q14" s="473"/>
    </row>
    <row r="15" spans="1:17" s="38" customFormat="1" ht="15" customHeight="1" x14ac:dyDescent="0.2">
      <c r="A15" s="146" t="s">
        <v>245</v>
      </c>
      <c r="B15" s="551">
        <v>45.214196161912056</v>
      </c>
      <c r="C15" s="551">
        <v>30.020861783466994</v>
      </c>
      <c r="D15" s="551">
        <v>8.5743299904589154</v>
      </c>
      <c r="E15" s="551">
        <v>7.3047665131293087</v>
      </c>
      <c r="F15" s="551">
        <v>4.8049848181555737</v>
      </c>
      <c r="G15" s="551">
        <v>2.1052167796468253</v>
      </c>
      <c r="H15" s="551">
        <v>1.9756437027081779</v>
      </c>
      <c r="I15" s="153"/>
      <c r="K15" s="473"/>
      <c r="L15" s="473"/>
      <c r="M15" s="303"/>
      <c r="N15" s="303"/>
      <c r="O15" s="303"/>
      <c r="P15" s="473"/>
      <c r="Q15" s="473"/>
    </row>
    <row r="16" spans="1:17" s="38" customFormat="1" ht="15" customHeight="1" x14ac:dyDescent="0.25">
      <c r="A16" s="139" t="s">
        <v>166</v>
      </c>
      <c r="B16" s="549">
        <v>45.58784020025702</v>
      </c>
      <c r="C16" s="549">
        <v>28.55210933760598</v>
      </c>
      <c r="D16" s="549">
        <v>7.726967845579237</v>
      </c>
      <c r="E16" s="549">
        <v>6.3811316450034035</v>
      </c>
      <c r="F16" s="549">
        <v>6.212463414537102</v>
      </c>
      <c r="G16" s="549">
        <v>2.5860850506756963</v>
      </c>
      <c r="H16" s="549">
        <v>2.9534025063415661</v>
      </c>
      <c r="I16" s="153"/>
      <c r="K16" s="473"/>
      <c r="L16" s="473"/>
      <c r="M16" s="473"/>
      <c r="N16" s="473"/>
      <c r="O16" s="473"/>
      <c r="P16" s="473"/>
      <c r="Q16" s="473"/>
    </row>
    <row r="17" spans="1:17" s="38" customFormat="1" ht="15" customHeight="1" x14ac:dyDescent="0.25">
      <c r="A17" s="139" t="s">
        <v>180</v>
      </c>
      <c r="B17" s="549">
        <v>45.894616337783397</v>
      </c>
      <c r="C17" s="549">
        <v>31.24272000068602</v>
      </c>
      <c r="D17" s="549">
        <v>9.138962770708785</v>
      </c>
      <c r="E17" s="549">
        <v>8.837043780754648</v>
      </c>
      <c r="F17" s="549">
        <v>2.9069260573596063</v>
      </c>
      <c r="G17" s="549">
        <v>0.23603276303396786</v>
      </c>
      <c r="H17" s="549">
        <v>1.7436268295576189</v>
      </c>
      <c r="I17" s="153"/>
      <c r="K17" s="473"/>
      <c r="L17" s="473"/>
      <c r="M17" s="473"/>
      <c r="N17" s="473"/>
      <c r="O17" s="473"/>
      <c r="P17" s="473"/>
      <c r="Q17" s="473"/>
    </row>
    <row r="18" spans="1:17" s="38" customFormat="1" ht="15" customHeight="1" x14ac:dyDescent="0.2">
      <c r="A18" s="146" t="s">
        <v>483</v>
      </c>
      <c r="B18" s="551">
        <v>46.212705713888447</v>
      </c>
      <c r="C18" s="551">
        <v>29.276547063977127</v>
      </c>
      <c r="D18" s="551">
        <v>8.118359632912755</v>
      </c>
      <c r="E18" s="551">
        <v>7.2828846890317847</v>
      </c>
      <c r="F18" s="551">
        <v>5.8026187599322929</v>
      </c>
      <c r="G18" s="551">
        <v>1.5021379779293744</v>
      </c>
      <c r="H18" s="551">
        <v>1.8047448051856807</v>
      </c>
      <c r="I18" s="153"/>
      <c r="K18" s="473"/>
      <c r="L18" s="473"/>
      <c r="M18" s="29"/>
      <c r="N18" s="29"/>
      <c r="O18" s="29"/>
      <c r="P18" s="473"/>
      <c r="Q18" s="473"/>
    </row>
    <row r="19" spans="1:17" s="38" customFormat="1" ht="15" customHeight="1" x14ac:dyDescent="0.25">
      <c r="A19" s="139" t="s">
        <v>170</v>
      </c>
      <c r="B19" s="549">
        <v>47.277710297037942</v>
      </c>
      <c r="C19" s="549">
        <v>30.344429339217733</v>
      </c>
      <c r="D19" s="549">
        <v>7.5167308990787829</v>
      </c>
      <c r="E19" s="549">
        <v>9.1698179468195438</v>
      </c>
      <c r="F19" s="549">
        <v>3.4247430854366505</v>
      </c>
      <c r="G19" s="549">
        <v>5.1410065873672431E-2</v>
      </c>
      <c r="H19" s="549">
        <v>2.2149773451769574</v>
      </c>
      <c r="I19" s="153"/>
      <c r="K19" s="473"/>
      <c r="L19" s="473"/>
      <c r="M19" s="473"/>
      <c r="N19" s="473"/>
      <c r="O19" s="473"/>
      <c r="P19" s="473"/>
      <c r="Q19" s="473"/>
    </row>
    <row r="20" spans="1:17" s="38" customFormat="1" ht="15" customHeight="1" x14ac:dyDescent="0.25">
      <c r="A20" s="139" t="s">
        <v>159</v>
      </c>
      <c r="B20" s="549">
        <v>47.301113194908716</v>
      </c>
      <c r="C20" s="549">
        <v>31.682763627080028</v>
      </c>
      <c r="D20" s="549">
        <v>8.7692062708196215</v>
      </c>
      <c r="E20" s="549">
        <v>6.5977122352156927</v>
      </c>
      <c r="F20" s="549">
        <v>2.683994349892755</v>
      </c>
      <c r="G20" s="549">
        <v>1.4663588462795618</v>
      </c>
      <c r="H20" s="549">
        <v>1.4988514758036287</v>
      </c>
      <c r="I20" s="153"/>
      <c r="K20" s="473"/>
      <c r="L20" s="473"/>
      <c r="M20" s="473"/>
      <c r="N20" s="473"/>
      <c r="O20" s="473"/>
      <c r="P20" s="473"/>
      <c r="Q20" s="473"/>
    </row>
    <row r="21" spans="1:17" s="38" customFormat="1" ht="15" customHeight="1" x14ac:dyDescent="0.25">
      <c r="A21" s="139" t="s">
        <v>179</v>
      </c>
      <c r="B21" s="549">
        <v>48.290640214900385</v>
      </c>
      <c r="C21" s="549">
        <v>32.340987928938254</v>
      </c>
      <c r="D21" s="549">
        <v>7.6309700830347067</v>
      </c>
      <c r="E21" s="549">
        <v>5.735600648581201</v>
      </c>
      <c r="F21" s="549">
        <v>2.7326608694118568</v>
      </c>
      <c r="G21" s="549">
        <v>0.10614950656462499</v>
      </c>
      <c r="H21" s="549">
        <v>3.1628805206286073</v>
      </c>
      <c r="I21" s="153"/>
      <c r="K21" s="473"/>
      <c r="L21" s="473"/>
      <c r="M21" s="473"/>
      <c r="N21" s="473"/>
      <c r="O21" s="473"/>
      <c r="P21" s="473"/>
      <c r="Q21" s="473"/>
    </row>
    <row r="22" spans="1:17" s="38" customFormat="1" ht="15" customHeight="1" x14ac:dyDescent="0.25">
      <c r="A22" s="139" t="s">
        <v>172</v>
      </c>
      <c r="B22" s="549">
        <v>49.209003945820982</v>
      </c>
      <c r="C22" s="549">
        <v>28.206254327763268</v>
      </c>
      <c r="D22" s="549">
        <v>12.038097139737753</v>
      </c>
      <c r="E22" s="549">
        <v>6.8831128387562428</v>
      </c>
      <c r="F22" s="549">
        <v>1.598753604179566</v>
      </c>
      <c r="G22" s="549">
        <v>1.4666308843841478</v>
      </c>
      <c r="H22" s="549">
        <v>0.59814725935804403</v>
      </c>
      <c r="I22" s="153"/>
      <c r="K22" s="473"/>
      <c r="L22" s="473"/>
      <c r="M22" s="473"/>
      <c r="N22" s="473"/>
      <c r="O22" s="473"/>
      <c r="P22" s="473"/>
      <c r="Q22" s="473"/>
    </row>
    <row r="23" spans="1:17" s="38" customFormat="1" ht="15" customHeight="1" x14ac:dyDescent="0.25">
      <c r="A23" s="139" t="s">
        <v>165</v>
      </c>
      <c r="B23" s="549">
        <v>49.79195615332268</v>
      </c>
      <c r="C23" s="549">
        <v>27.352747442129811</v>
      </c>
      <c r="D23" s="549">
        <v>5.2889549324890357</v>
      </c>
      <c r="E23" s="549">
        <v>7.1662081635610146</v>
      </c>
      <c r="F23" s="549">
        <v>8.9551567620593726</v>
      </c>
      <c r="G23" s="549">
        <v>0.41938672656567921</v>
      </c>
      <c r="H23" s="549">
        <v>1.0255898198724038</v>
      </c>
      <c r="I23" s="153"/>
      <c r="K23" s="473"/>
      <c r="L23" s="473"/>
      <c r="M23" s="473"/>
      <c r="N23" s="473"/>
      <c r="O23" s="473"/>
      <c r="P23" s="473"/>
      <c r="Q23" s="473"/>
    </row>
    <row r="24" spans="1:17" s="38" customFormat="1" ht="15" customHeight="1" x14ac:dyDescent="0.2">
      <c r="A24" s="139" t="s">
        <v>169</v>
      </c>
      <c r="B24" s="549">
        <v>50.033662696982653</v>
      </c>
      <c r="C24" s="549">
        <v>24.480742423099596</v>
      </c>
      <c r="D24" s="549">
        <v>10.815363599031185</v>
      </c>
      <c r="E24" s="549">
        <v>9.2752602922648428</v>
      </c>
      <c r="F24" s="549">
        <v>4.0750021650282289</v>
      </c>
      <c r="G24" s="549">
        <v>0.59000511226020569</v>
      </c>
      <c r="H24" s="549">
        <v>0.72968435285211042</v>
      </c>
      <c r="I24" s="153"/>
      <c r="K24" s="473"/>
      <c r="L24" s="473"/>
      <c r="M24" s="473"/>
      <c r="N24" s="473"/>
      <c r="O24" s="473"/>
      <c r="P24" s="303"/>
      <c r="Q24" s="303"/>
    </row>
    <row r="25" spans="1:17" s="38" customFormat="1" ht="15" customHeight="1" x14ac:dyDescent="0.2">
      <c r="A25" s="139" t="s">
        <v>158</v>
      </c>
      <c r="B25" s="549">
        <v>50.201493240678708</v>
      </c>
      <c r="C25" s="549">
        <v>26.791850604607092</v>
      </c>
      <c r="D25" s="549">
        <v>10.948011687117425</v>
      </c>
      <c r="E25" s="549">
        <v>7.5655489862928551</v>
      </c>
      <c r="F25" s="549">
        <v>2.902292335869618</v>
      </c>
      <c r="G25" s="549">
        <v>3.0567874692092344E-3</v>
      </c>
      <c r="H25" s="549">
        <v>1.5877463579650963</v>
      </c>
      <c r="I25" s="153"/>
      <c r="J25" s="29"/>
      <c r="K25" s="303"/>
      <c r="L25" s="473"/>
      <c r="M25" s="473"/>
      <c r="N25" s="473"/>
      <c r="O25" s="473"/>
      <c r="P25" s="473"/>
      <c r="Q25" s="473"/>
    </row>
    <row r="26" spans="1:17" s="38" customFormat="1" ht="15" customHeight="1" x14ac:dyDescent="0.25">
      <c r="A26" s="144" t="s">
        <v>175</v>
      </c>
      <c r="B26" s="550">
        <v>50.447792727799325</v>
      </c>
      <c r="C26" s="550">
        <v>25.354589816744326</v>
      </c>
      <c r="D26" s="550">
        <v>9.5746421321032269</v>
      </c>
      <c r="E26" s="550">
        <v>6.637962145571338</v>
      </c>
      <c r="F26" s="550">
        <v>5.6434446344775857</v>
      </c>
      <c r="G26" s="550">
        <v>0.41179880943731251</v>
      </c>
      <c r="H26" s="550">
        <v>1.9297697338668742</v>
      </c>
      <c r="I26" s="153"/>
      <c r="K26" s="473"/>
      <c r="L26" s="472"/>
      <c r="M26" s="473"/>
      <c r="N26" s="473"/>
      <c r="O26" s="473"/>
      <c r="P26" s="473"/>
      <c r="Q26" s="473"/>
    </row>
    <row r="27" spans="1:17" s="33" customFormat="1" ht="15" customHeight="1" x14ac:dyDescent="0.2">
      <c r="A27" s="146" t="s">
        <v>173</v>
      </c>
      <c r="B27" s="551">
        <v>51.243579514287141</v>
      </c>
      <c r="C27" s="551">
        <v>32.859796539171192</v>
      </c>
      <c r="D27" s="551">
        <v>6.7115892883857775</v>
      </c>
      <c r="E27" s="551">
        <v>3.7238817134593329</v>
      </c>
      <c r="F27" s="551">
        <v>2.9746172642497379</v>
      </c>
      <c r="G27" s="551">
        <v>1.2784870094250238</v>
      </c>
      <c r="H27" s="551">
        <v>1.2074253228943299</v>
      </c>
      <c r="I27" s="153"/>
      <c r="J27" s="29"/>
      <c r="K27" s="303"/>
      <c r="L27" s="29"/>
      <c r="M27" s="473"/>
      <c r="N27" s="473"/>
      <c r="O27" s="473"/>
      <c r="P27" s="473"/>
      <c r="Q27" s="473"/>
    </row>
    <row r="28" spans="1:17" s="38" customFormat="1" ht="15" customHeight="1" x14ac:dyDescent="0.2">
      <c r="A28" s="144" t="s">
        <v>168</v>
      </c>
      <c r="B28" s="550">
        <v>54.913119336523664</v>
      </c>
      <c r="C28" s="550">
        <v>22.24213613195619</v>
      </c>
      <c r="D28" s="550">
        <v>6.1754823110810788</v>
      </c>
      <c r="E28" s="550">
        <v>3.2975850791731882</v>
      </c>
      <c r="F28" s="550">
        <v>5.6974604925921133</v>
      </c>
      <c r="G28" s="550">
        <v>1.7030352141859768</v>
      </c>
      <c r="H28" s="550">
        <v>5.9709174798668618</v>
      </c>
      <c r="I28" s="153"/>
      <c r="J28" s="29"/>
      <c r="K28" s="29"/>
      <c r="L28" s="303"/>
      <c r="M28" s="472"/>
      <c r="N28" s="472"/>
      <c r="O28" s="472"/>
      <c r="P28" s="473"/>
      <c r="Q28" s="473"/>
    </row>
    <row r="29" spans="1:17" s="38" customFormat="1" ht="15" customHeight="1" x14ac:dyDescent="0.25">
      <c r="A29" s="139" t="s">
        <v>178</v>
      </c>
      <c r="B29" s="550">
        <v>55.201858155053706</v>
      </c>
      <c r="C29" s="550">
        <v>26.561165802349123</v>
      </c>
      <c r="D29" s="550">
        <v>8.8106555931316173</v>
      </c>
      <c r="E29" s="550">
        <v>7.4415923692045904</v>
      </c>
      <c r="F29" s="550">
        <v>0.73247792959441049</v>
      </c>
      <c r="G29" s="550">
        <v>0.11519370881288768</v>
      </c>
      <c r="H29" s="550">
        <v>1.137056441853656</v>
      </c>
      <c r="I29" s="153"/>
      <c r="K29" s="473"/>
      <c r="L29" s="473"/>
      <c r="M29" s="473"/>
      <c r="N29" s="473"/>
      <c r="O29" s="473"/>
      <c r="P29" s="473"/>
      <c r="Q29" s="473"/>
    </row>
    <row r="30" spans="1:17" ht="15" customHeight="1" x14ac:dyDescent="0.2">
      <c r="A30" s="144" t="s">
        <v>177</v>
      </c>
      <c r="B30" s="550">
        <v>58.267924755905007</v>
      </c>
      <c r="C30" s="550">
        <v>24.276987283474284</v>
      </c>
      <c r="D30" s="550">
        <v>4.6876772310633958</v>
      </c>
      <c r="E30" s="550">
        <v>7.3413720092398718</v>
      </c>
      <c r="F30" s="550">
        <v>4.5744744058089477</v>
      </c>
      <c r="G30" s="550">
        <v>1.1365293589164216E-2</v>
      </c>
      <c r="H30" s="550">
        <v>0.84019902091934195</v>
      </c>
      <c r="I30" s="153"/>
      <c r="J30" s="38"/>
      <c r="K30" s="473"/>
      <c r="L30" s="473"/>
      <c r="M30" s="473"/>
      <c r="N30" s="473"/>
      <c r="O30" s="473"/>
    </row>
    <row r="31" spans="1:17" ht="15" customHeight="1" x14ac:dyDescent="0.2">
      <c r="A31" s="144" t="s">
        <v>167</v>
      </c>
      <c r="B31" s="550">
        <v>58.343537536414821</v>
      </c>
      <c r="C31" s="550">
        <v>23.051767339969039</v>
      </c>
      <c r="D31" s="550">
        <v>5.9568041906194145</v>
      </c>
      <c r="E31" s="550">
        <v>5.8274225968314113</v>
      </c>
      <c r="F31" s="550">
        <v>5.9141670744847312</v>
      </c>
      <c r="G31" s="550">
        <v>0.12203036686823032</v>
      </c>
      <c r="H31" s="550">
        <v>0.78427089481234413</v>
      </c>
      <c r="I31" s="153"/>
      <c r="L31" s="473"/>
      <c r="M31" s="303"/>
      <c r="N31" s="303"/>
      <c r="O31" s="303"/>
      <c r="P31" s="473"/>
      <c r="Q31" s="473"/>
    </row>
    <row r="32" spans="1:17" ht="15" customHeight="1" x14ac:dyDescent="0.2">
      <c r="A32" s="139" t="s">
        <v>164</v>
      </c>
      <c r="B32" s="549">
        <v>65.425964800443097</v>
      </c>
      <c r="C32" s="549">
        <v>19.55456915399229</v>
      </c>
      <c r="D32" s="549">
        <v>4.1014333157853713</v>
      </c>
      <c r="E32" s="549">
        <v>6.359699254930085</v>
      </c>
      <c r="F32" s="549">
        <v>3.9645766303820098</v>
      </c>
      <c r="G32" s="549">
        <v>0.1103387975857836</v>
      </c>
      <c r="H32" s="549">
        <v>0.48341804688136136</v>
      </c>
      <c r="I32" s="153"/>
      <c r="J32" s="38"/>
      <c r="K32" s="473"/>
      <c r="L32" s="473"/>
      <c r="M32" s="473"/>
      <c r="N32" s="473"/>
      <c r="O32" s="473"/>
      <c r="P32" s="473"/>
      <c r="Q32" s="473"/>
    </row>
    <row r="33" spans="1:17" ht="15" customHeight="1" x14ac:dyDescent="0.2">
      <c r="A33" s="546" t="s">
        <v>176</v>
      </c>
      <c r="B33" s="547" t="s">
        <v>274</v>
      </c>
      <c r="C33" s="547" t="s">
        <v>274</v>
      </c>
      <c r="D33" s="547" t="s">
        <v>274</v>
      </c>
      <c r="E33" s="547" t="s">
        <v>274</v>
      </c>
      <c r="F33" s="547" t="s">
        <v>274</v>
      </c>
      <c r="G33" s="547" t="s">
        <v>274</v>
      </c>
      <c r="H33" s="547" t="s">
        <v>274</v>
      </c>
      <c r="I33" s="153"/>
      <c r="J33" s="33"/>
      <c r="K33" s="472"/>
      <c r="L33" s="473"/>
      <c r="M33" s="473"/>
      <c r="N33" s="473"/>
      <c r="O33" s="473"/>
      <c r="P33" s="473"/>
      <c r="Q33" s="473"/>
    </row>
    <row r="34" spans="1:17" x14ac:dyDescent="0.2">
      <c r="A34" s="138"/>
      <c r="B34" s="261"/>
      <c r="C34" s="261"/>
      <c r="D34" s="261"/>
      <c r="E34" s="261"/>
      <c r="F34" s="261"/>
      <c r="G34" s="261"/>
      <c r="H34" s="261"/>
    </row>
    <row r="35" spans="1:17" x14ac:dyDescent="0.2">
      <c r="A35" s="534" t="s">
        <v>591</v>
      </c>
      <c r="B35" s="261"/>
      <c r="C35" s="261"/>
      <c r="D35" s="262"/>
      <c r="E35" s="262"/>
      <c r="F35" s="262"/>
      <c r="G35" s="262"/>
      <c r="H35" s="262"/>
      <c r="P35" s="303"/>
    </row>
    <row r="37" spans="1:17" ht="12" x14ac:dyDescent="0.2">
      <c r="A37" s="48" t="s">
        <v>515</v>
      </c>
    </row>
    <row r="43" spans="1:17" x14ac:dyDescent="0.2">
      <c r="I43" s="494" t="s">
        <v>592</v>
      </c>
    </row>
  </sheetData>
  <sortState xmlns:xlrd2="http://schemas.microsoft.com/office/spreadsheetml/2017/richdata2" ref="A4:H33">
    <sortCondition ref="B4:B33"/>
  </sortState>
  <printOptions horizontalCentered="1"/>
  <pageMargins left="0.70866141732283472" right="0.70866141732283472" top="0.70866141732283472" bottom="1.0236220472440944" header="0.51181102362204722" footer="0.51181102362204722"/>
  <pageSetup paperSize="9" scale="84" orientation="portrait"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sheetPr codeName="Sheet88"/>
  <dimension ref="A1:H30"/>
  <sheetViews>
    <sheetView workbookViewId="0"/>
  </sheetViews>
  <sheetFormatPr defaultRowHeight="12.75" x14ac:dyDescent="0.2"/>
  <cols>
    <col min="1" max="1" width="9.140625" style="28"/>
    <col min="2" max="5" width="10.85546875" style="28" bestFit="1" customWidth="1"/>
    <col min="6" max="6" width="13.140625" style="28" bestFit="1" customWidth="1"/>
    <col min="7" max="7" width="10" style="28" bestFit="1" customWidth="1"/>
    <col min="8" max="8" width="8.28515625" style="28" bestFit="1" customWidth="1"/>
    <col min="9" max="257" width="9.140625" style="28"/>
    <col min="258" max="261" width="10.85546875" style="28" bestFit="1" customWidth="1"/>
    <col min="262" max="262" width="13.140625" style="28" bestFit="1" customWidth="1"/>
    <col min="263" max="263" width="10" style="28" bestFit="1" customWidth="1"/>
    <col min="264" max="264" width="8.28515625" style="28" bestFit="1" customWidth="1"/>
    <col min="265" max="513" width="9.140625" style="28"/>
    <col min="514" max="517" width="10.85546875" style="28" bestFit="1" customWidth="1"/>
    <col min="518" max="518" width="13.140625" style="28" bestFit="1" customWidth="1"/>
    <col min="519" max="519" width="10" style="28" bestFit="1" customWidth="1"/>
    <col min="520" max="520" width="8.28515625" style="28" bestFit="1" customWidth="1"/>
    <col min="521" max="769" width="9.140625" style="28"/>
    <col min="770" max="773" width="10.85546875" style="28" bestFit="1" customWidth="1"/>
    <col min="774" max="774" width="13.140625" style="28" bestFit="1" customWidth="1"/>
    <col min="775" max="775" width="10" style="28" bestFit="1" customWidth="1"/>
    <col min="776" max="776" width="8.28515625" style="28" bestFit="1" customWidth="1"/>
    <col min="777" max="1025" width="9.140625" style="28"/>
    <col min="1026" max="1029" width="10.85546875" style="28" bestFit="1" customWidth="1"/>
    <col min="1030" max="1030" width="13.140625" style="28" bestFit="1" customWidth="1"/>
    <col min="1031" max="1031" width="10" style="28" bestFit="1" customWidth="1"/>
    <col min="1032" max="1032" width="8.28515625" style="28" bestFit="1" customWidth="1"/>
    <col min="1033" max="1281" width="9.140625" style="28"/>
    <col min="1282" max="1285" width="10.85546875" style="28" bestFit="1" customWidth="1"/>
    <col min="1286" max="1286" width="13.140625" style="28" bestFit="1" customWidth="1"/>
    <col min="1287" max="1287" width="10" style="28" bestFit="1" customWidth="1"/>
    <col min="1288" max="1288" width="8.28515625" style="28" bestFit="1" customWidth="1"/>
    <col min="1289" max="1537" width="9.140625" style="28"/>
    <col min="1538" max="1541" width="10.85546875" style="28" bestFit="1" customWidth="1"/>
    <col min="1542" max="1542" width="13.140625" style="28" bestFit="1" customWidth="1"/>
    <col min="1543" max="1543" width="10" style="28" bestFit="1" customWidth="1"/>
    <col min="1544" max="1544" width="8.28515625" style="28" bestFit="1" customWidth="1"/>
    <col min="1545" max="1793" width="9.140625" style="28"/>
    <col min="1794" max="1797" width="10.85546875" style="28" bestFit="1" customWidth="1"/>
    <col min="1798" max="1798" width="13.140625" style="28" bestFit="1" customWidth="1"/>
    <col min="1799" max="1799" width="10" style="28" bestFit="1" customWidth="1"/>
    <col min="1800" max="1800" width="8.28515625" style="28" bestFit="1" customWidth="1"/>
    <col min="1801" max="2049" width="9.140625" style="28"/>
    <col min="2050" max="2053" width="10.85546875" style="28" bestFit="1" customWidth="1"/>
    <col min="2054" max="2054" width="13.140625" style="28" bestFit="1" customWidth="1"/>
    <col min="2055" max="2055" width="10" style="28" bestFit="1" customWidth="1"/>
    <col min="2056" max="2056" width="8.28515625" style="28" bestFit="1" customWidth="1"/>
    <col min="2057" max="2305" width="9.140625" style="28"/>
    <col min="2306" max="2309" width="10.85546875" style="28" bestFit="1" customWidth="1"/>
    <col min="2310" max="2310" width="13.140625" style="28" bestFit="1" customWidth="1"/>
    <col min="2311" max="2311" width="10" style="28" bestFit="1" customWidth="1"/>
    <col min="2312" max="2312" width="8.28515625" style="28" bestFit="1" customWidth="1"/>
    <col min="2313" max="2561" width="9.140625" style="28"/>
    <col min="2562" max="2565" width="10.85546875" style="28" bestFit="1" customWidth="1"/>
    <col min="2566" max="2566" width="13.140625" style="28" bestFit="1" customWidth="1"/>
    <col min="2567" max="2567" width="10" style="28" bestFit="1" customWidth="1"/>
    <col min="2568" max="2568" width="8.28515625" style="28" bestFit="1" customWidth="1"/>
    <col min="2569" max="2817" width="9.140625" style="28"/>
    <col min="2818" max="2821" width="10.85546875" style="28" bestFit="1" customWidth="1"/>
    <col min="2822" max="2822" width="13.140625" style="28" bestFit="1" customWidth="1"/>
    <col min="2823" max="2823" width="10" style="28" bestFit="1" customWidth="1"/>
    <col min="2824" max="2824" width="8.28515625" style="28" bestFit="1" customWidth="1"/>
    <col min="2825" max="3073" width="9.140625" style="28"/>
    <col min="3074" max="3077" width="10.85546875" style="28" bestFit="1" customWidth="1"/>
    <col min="3078" max="3078" width="13.140625" style="28" bestFit="1" customWidth="1"/>
    <col min="3079" max="3079" width="10" style="28" bestFit="1" customWidth="1"/>
    <col min="3080" max="3080" width="8.28515625" style="28" bestFit="1" customWidth="1"/>
    <col min="3081" max="3329" width="9.140625" style="28"/>
    <col min="3330" max="3333" width="10.85546875" style="28" bestFit="1" customWidth="1"/>
    <col min="3334" max="3334" width="13.140625" style="28" bestFit="1" customWidth="1"/>
    <col min="3335" max="3335" width="10" style="28" bestFit="1" customWidth="1"/>
    <col min="3336" max="3336" width="8.28515625" style="28" bestFit="1" customWidth="1"/>
    <col min="3337" max="3585" width="9.140625" style="28"/>
    <col min="3586" max="3589" width="10.85546875" style="28" bestFit="1" customWidth="1"/>
    <col min="3590" max="3590" width="13.140625" style="28" bestFit="1" customWidth="1"/>
    <col min="3591" max="3591" width="10" style="28" bestFit="1" customWidth="1"/>
    <col min="3592" max="3592" width="8.28515625" style="28" bestFit="1" customWidth="1"/>
    <col min="3593" max="3841" width="9.140625" style="28"/>
    <col min="3842" max="3845" width="10.85546875" style="28" bestFit="1" customWidth="1"/>
    <col min="3846" max="3846" width="13.140625" style="28" bestFit="1" customWidth="1"/>
    <col min="3847" max="3847" width="10" style="28" bestFit="1" customWidth="1"/>
    <col min="3848" max="3848" width="8.28515625" style="28" bestFit="1" customWidth="1"/>
    <col min="3849" max="4097" width="9.140625" style="28"/>
    <col min="4098" max="4101" width="10.85546875" style="28" bestFit="1" customWidth="1"/>
    <col min="4102" max="4102" width="13.140625" style="28" bestFit="1" customWidth="1"/>
    <col min="4103" max="4103" width="10" style="28" bestFit="1" customWidth="1"/>
    <col min="4104" max="4104" width="8.28515625" style="28" bestFit="1" customWidth="1"/>
    <col min="4105" max="4353" width="9.140625" style="28"/>
    <col min="4354" max="4357" width="10.85546875" style="28" bestFit="1" customWidth="1"/>
    <col min="4358" max="4358" width="13.140625" style="28" bestFit="1" customWidth="1"/>
    <col min="4359" max="4359" width="10" style="28" bestFit="1" customWidth="1"/>
    <col min="4360" max="4360" width="8.28515625" style="28" bestFit="1" customWidth="1"/>
    <col min="4361" max="4609" width="9.140625" style="28"/>
    <col min="4610" max="4613" width="10.85546875" style="28" bestFit="1" customWidth="1"/>
    <col min="4614" max="4614" width="13.140625" style="28" bestFit="1" customWidth="1"/>
    <col min="4615" max="4615" width="10" style="28" bestFit="1" customWidth="1"/>
    <col min="4616" max="4616" width="8.28515625" style="28" bestFit="1" customWidth="1"/>
    <col min="4617" max="4865" width="9.140625" style="28"/>
    <col min="4866" max="4869" width="10.85546875" style="28" bestFit="1" customWidth="1"/>
    <col min="4870" max="4870" width="13.140625" style="28" bestFit="1" customWidth="1"/>
    <col min="4871" max="4871" width="10" style="28" bestFit="1" customWidth="1"/>
    <col min="4872" max="4872" width="8.28515625" style="28" bestFit="1" customWidth="1"/>
    <col min="4873" max="5121" width="9.140625" style="28"/>
    <col min="5122" max="5125" width="10.85546875" style="28" bestFit="1" customWidth="1"/>
    <col min="5126" max="5126" width="13.140625" style="28" bestFit="1" customWidth="1"/>
    <col min="5127" max="5127" width="10" style="28" bestFit="1" customWidth="1"/>
    <col min="5128" max="5128" width="8.28515625" style="28" bestFit="1" customWidth="1"/>
    <col min="5129" max="5377" width="9.140625" style="28"/>
    <col min="5378" max="5381" width="10.85546875" style="28" bestFit="1" customWidth="1"/>
    <col min="5382" max="5382" width="13.140625" style="28" bestFit="1" customWidth="1"/>
    <col min="5383" max="5383" width="10" style="28" bestFit="1" customWidth="1"/>
    <col min="5384" max="5384" width="8.28515625" style="28" bestFit="1" customWidth="1"/>
    <col min="5385" max="5633" width="9.140625" style="28"/>
    <col min="5634" max="5637" width="10.85546875" style="28" bestFit="1" customWidth="1"/>
    <col min="5638" max="5638" width="13.140625" style="28" bestFit="1" customWidth="1"/>
    <col min="5639" max="5639" width="10" style="28" bestFit="1" customWidth="1"/>
    <col min="5640" max="5640" width="8.28515625" style="28" bestFit="1" customWidth="1"/>
    <col min="5641" max="5889" width="9.140625" style="28"/>
    <col min="5890" max="5893" width="10.85546875" style="28" bestFit="1" customWidth="1"/>
    <col min="5894" max="5894" width="13.140625" style="28" bestFit="1" customWidth="1"/>
    <col min="5895" max="5895" width="10" style="28" bestFit="1" customWidth="1"/>
    <col min="5896" max="5896" width="8.28515625" style="28" bestFit="1" customWidth="1"/>
    <col min="5897" max="6145" width="9.140625" style="28"/>
    <col min="6146" max="6149" width="10.85546875" style="28" bestFit="1" customWidth="1"/>
    <col min="6150" max="6150" width="13.140625" style="28" bestFit="1" customWidth="1"/>
    <col min="6151" max="6151" width="10" style="28" bestFit="1" customWidth="1"/>
    <col min="6152" max="6152" width="8.28515625" style="28" bestFit="1" customWidth="1"/>
    <col min="6153" max="6401" width="9.140625" style="28"/>
    <col min="6402" max="6405" width="10.85546875" style="28" bestFit="1" customWidth="1"/>
    <col min="6406" max="6406" width="13.140625" style="28" bestFit="1" customWidth="1"/>
    <col min="6407" max="6407" width="10" style="28" bestFit="1" customWidth="1"/>
    <col min="6408" max="6408" width="8.28515625" style="28" bestFit="1" customWidth="1"/>
    <col min="6409" max="6657" width="9.140625" style="28"/>
    <col min="6658" max="6661" width="10.85546875" style="28" bestFit="1" customWidth="1"/>
    <col min="6662" max="6662" width="13.140625" style="28" bestFit="1" customWidth="1"/>
    <col min="6663" max="6663" width="10" style="28" bestFit="1" customWidth="1"/>
    <col min="6664" max="6664" width="8.28515625" style="28" bestFit="1" customWidth="1"/>
    <col min="6665" max="6913" width="9.140625" style="28"/>
    <col min="6914" max="6917" width="10.85546875" style="28" bestFit="1" customWidth="1"/>
    <col min="6918" max="6918" width="13.140625" style="28" bestFit="1" customWidth="1"/>
    <col min="6919" max="6919" width="10" style="28" bestFit="1" customWidth="1"/>
    <col min="6920" max="6920" width="8.28515625" style="28" bestFit="1" customWidth="1"/>
    <col min="6921" max="7169" width="9.140625" style="28"/>
    <col min="7170" max="7173" width="10.85546875" style="28" bestFit="1" customWidth="1"/>
    <col min="7174" max="7174" width="13.140625" style="28" bestFit="1" customWidth="1"/>
    <col min="7175" max="7175" width="10" style="28" bestFit="1" customWidth="1"/>
    <col min="7176" max="7176" width="8.28515625" style="28" bestFit="1" customWidth="1"/>
    <col min="7177" max="7425" width="9.140625" style="28"/>
    <col min="7426" max="7429" width="10.85546875" style="28" bestFit="1" customWidth="1"/>
    <col min="7430" max="7430" width="13.140625" style="28" bestFit="1" customWidth="1"/>
    <col min="7431" max="7431" width="10" style="28" bestFit="1" customWidth="1"/>
    <col min="7432" max="7432" width="8.28515625" style="28" bestFit="1" customWidth="1"/>
    <col min="7433" max="7681" width="9.140625" style="28"/>
    <col min="7682" max="7685" width="10.85546875" style="28" bestFit="1" customWidth="1"/>
    <col min="7686" max="7686" width="13.140625" style="28" bestFit="1" customWidth="1"/>
    <col min="7687" max="7687" width="10" style="28" bestFit="1" customWidth="1"/>
    <col min="7688" max="7688" width="8.28515625" style="28" bestFit="1" customWidth="1"/>
    <col min="7689" max="7937" width="9.140625" style="28"/>
    <col min="7938" max="7941" width="10.85546875" style="28" bestFit="1" customWidth="1"/>
    <col min="7942" max="7942" width="13.140625" style="28" bestFit="1" customWidth="1"/>
    <col min="7943" max="7943" width="10" style="28" bestFit="1" customWidth="1"/>
    <col min="7944" max="7944" width="8.28515625" style="28" bestFit="1" customWidth="1"/>
    <col min="7945" max="8193" width="9.140625" style="28"/>
    <col min="8194" max="8197" width="10.85546875" style="28" bestFit="1" customWidth="1"/>
    <col min="8198" max="8198" width="13.140625" style="28" bestFit="1" customWidth="1"/>
    <col min="8199" max="8199" width="10" style="28" bestFit="1" customWidth="1"/>
    <col min="8200" max="8200" width="8.28515625" style="28" bestFit="1" customWidth="1"/>
    <col min="8201" max="8449" width="9.140625" style="28"/>
    <col min="8450" max="8453" width="10.85546875" style="28" bestFit="1" customWidth="1"/>
    <col min="8454" max="8454" width="13.140625" style="28" bestFit="1" customWidth="1"/>
    <col min="8455" max="8455" width="10" style="28" bestFit="1" customWidth="1"/>
    <col min="8456" max="8456" width="8.28515625" style="28" bestFit="1" customWidth="1"/>
    <col min="8457" max="8705" width="9.140625" style="28"/>
    <col min="8706" max="8709" width="10.85546875" style="28" bestFit="1" customWidth="1"/>
    <col min="8710" max="8710" width="13.140625" style="28" bestFit="1" customWidth="1"/>
    <col min="8711" max="8711" width="10" style="28" bestFit="1" customWidth="1"/>
    <col min="8712" max="8712" width="8.28515625" style="28" bestFit="1" customWidth="1"/>
    <col min="8713" max="8961" width="9.140625" style="28"/>
    <col min="8962" max="8965" width="10.85546875" style="28" bestFit="1" customWidth="1"/>
    <col min="8966" max="8966" width="13.140625" style="28" bestFit="1" customWidth="1"/>
    <col min="8967" max="8967" width="10" style="28" bestFit="1" customWidth="1"/>
    <col min="8968" max="8968" width="8.28515625" style="28" bestFit="1" customWidth="1"/>
    <col min="8969" max="9217" width="9.140625" style="28"/>
    <col min="9218" max="9221" width="10.85546875" style="28" bestFit="1" customWidth="1"/>
    <col min="9222" max="9222" width="13.140625" style="28" bestFit="1" customWidth="1"/>
    <col min="9223" max="9223" width="10" style="28" bestFit="1" customWidth="1"/>
    <col min="9224" max="9224" width="8.28515625" style="28" bestFit="1" customWidth="1"/>
    <col min="9225" max="9473" width="9.140625" style="28"/>
    <col min="9474" max="9477" width="10.85546875" style="28" bestFit="1" customWidth="1"/>
    <col min="9478" max="9478" width="13.140625" style="28" bestFit="1" customWidth="1"/>
    <col min="9479" max="9479" width="10" style="28" bestFit="1" customWidth="1"/>
    <col min="9480" max="9480" width="8.28515625" style="28" bestFit="1" customWidth="1"/>
    <col min="9481" max="9729" width="9.140625" style="28"/>
    <col min="9730" max="9733" width="10.85546875" style="28" bestFit="1" customWidth="1"/>
    <col min="9734" max="9734" width="13.140625" style="28" bestFit="1" customWidth="1"/>
    <col min="9735" max="9735" width="10" style="28" bestFit="1" customWidth="1"/>
    <col min="9736" max="9736" width="8.28515625" style="28" bestFit="1" customWidth="1"/>
    <col min="9737" max="9985" width="9.140625" style="28"/>
    <col min="9986" max="9989" width="10.85546875" style="28" bestFit="1" customWidth="1"/>
    <col min="9990" max="9990" width="13.140625" style="28" bestFit="1" customWidth="1"/>
    <col min="9991" max="9991" width="10" style="28" bestFit="1" customWidth="1"/>
    <col min="9992" max="9992" width="8.28515625" style="28" bestFit="1" customWidth="1"/>
    <col min="9993" max="10241" width="9.140625" style="28"/>
    <col min="10242" max="10245" width="10.85546875" style="28" bestFit="1" customWidth="1"/>
    <col min="10246" max="10246" width="13.140625" style="28" bestFit="1" customWidth="1"/>
    <col min="10247" max="10247" width="10" style="28" bestFit="1" customWidth="1"/>
    <col min="10248" max="10248" width="8.28515625" style="28" bestFit="1" customWidth="1"/>
    <col min="10249" max="10497" width="9.140625" style="28"/>
    <col min="10498" max="10501" width="10.85546875" style="28" bestFit="1" customWidth="1"/>
    <col min="10502" max="10502" width="13.140625" style="28" bestFit="1" customWidth="1"/>
    <col min="10503" max="10503" width="10" style="28" bestFit="1" customWidth="1"/>
    <col min="10504" max="10504" width="8.28515625" style="28" bestFit="1" customWidth="1"/>
    <col min="10505" max="10753" width="9.140625" style="28"/>
    <col min="10754" max="10757" width="10.85546875" style="28" bestFit="1" customWidth="1"/>
    <col min="10758" max="10758" width="13.140625" style="28" bestFit="1" customWidth="1"/>
    <col min="10759" max="10759" width="10" style="28" bestFit="1" customWidth="1"/>
    <col min="10760" max="10760" width="8.28515625" style="28" bestFit="1" customWidth="1"/>
    <col min="10761" max="11009" width="9.140625" style="28"/>
    <col min="11010" max="11013" width="10.85546875" style="28" bestFit="1" customWidth="1"/>
    <col min="11014" max="11014" width="13.140625" style="28" bestFit="1" customWidth="1"/>
    <col min="11015" max="11015" width="10" style="28" bestFit="1" customWidth="1"/>
    <col min="11016" max="11016" width="8.28515625" style="28" bestFit="1" customWidth="1"/>
    <col min="11017" max="11265" width="9.140625" style="28"/>
    <col min="11266" max="11269" width="10.85546875" style="28" bestFit="1" customWidth="1"/>
    <col min="11270" max="11270" width="13.140625" style="28" bestFit="1" customWidth="1"/>
    <col min="11271" max="11271" width="10" style="28" bestFit="1" customWidth="1"/>
    <col min="11272" max="11272" width="8.28515625" style="28" bestFit="1" customWidth="1"/>
    <col min="11273" max="11521" width="9.140625" style="28"/>
    <col min="11522" max="11525" width="10.85546875" style="28" bestFit="1" customWidth="1"/>
    <col min="11526" max="11526" width="13.140625" style="28" bestFit="1" customWidth="1"/>
    <col min="11527" max="11527" width="10" style="28" bestFit="1" customWidth="1"/>
    <col min="11528" max="11528" width="8.28515625" style="28" bestFit="1" customWidth="1"/>
    <col min="11529" max="11777" width="9.140625" style="28"/>
    <col min="11778" max="11781" width="10.85546875" style="28" bestFit="1" customWidth="1"/>
    <col min="11782" max="11782" width="13.140625" style="28" bestFit="1" customWidth="1"/>
    <col min="11783" max="11783" width="10" style="28" bestFit="1" customWidth="1"/>
    <col min="11784" max="11784" width="8.28515625" style="28" bestFit="1" customWidth="1"/>
    <col min="11785" max="12033" width="9.140625" style="28"/>
    <col min="12034" max="12037" width="10.85546875" style="28" bestFit="1" customWidth="1"/>
    <col min="12038" max="12038" width="13.140625" style="28" bestFit="1" customWidth="1"/>
    <col min="12039" max="12039" width="10" style="28" bestFit="1" customWidth="1"/>
    <col min="12040" max="12040" width="8.28515625" style="28" bestFit="1" customWidth="1"/>
    <col min="12041" max="12289" width="9.140625" style="28"/>
    <col min="12290" max="12293" width="10.85546875" style="28" bestFit="1" customWidth="1"/>
    <col min="12294" max="12294" width="13.140625" style="28" bestFit="1" customWidth="1"/>
    <col min="12295" max="12295" width="10" style="28" bestFit="1" customWidth="1"/>
    <col min="12296" max="12296" width="8.28515625" style="28" bestFit="1" customWidth="1"/>
    <col min="12297" max="12545" width="9.140625" style="28"/>
    <col min="12546" max="12549" width="10.85546875" style="28" bestFit="1" customWidth="1"/>
    <col min="12550" max="12550" width="13.140625" style="28" bestFit="1" customWidth="1"/>
    <col min="12551" max="12551" width="10" style="28" bestFit="1" customWidth="1"/>
    <col min="12552" max="12552" width="8.28515625" style="28" bestFit="1" customWidth="1"/>
    <col min="12553" max="12801" width="9.140625" style="28"/>
    <col min="12802" max="12805" width="10.85546875" style="28" bestFit="1" customWidth="1"/>
    <col min="12806" max="12806" width="13.140625" style="28" bestFit="1" customWidth="1"/>
    <col min="12807" max="12807" width="10" style="28" bestFit="1" customWidth="1"/>
    <col min="12808" max="12808" width="8.28515625" style="28" bestFit="1" customWidth="1"/>
    <col min="12809" max="13057" width="9.140625" style="28"/>
    <col min="13058" max="13061" width="10.85546875" style="28" bestFit="1" customWidth="1"/>
    <col min="13062" max="13062" width="13.140625" style="28" bestFit="1" customWidth="1"/>
    <col min="13063" max="13063" width="10" style="28" bestFit="1" customWidth="1"/>
    <col min="13064" max="13064" width="8.28515625" style="28" bestFit="1" customWidth="1"/>
    <col min="13065" max="13313" width="9.140625" style="28"/>
    <col min="13314" max="13317" width="10.85546875" style="28" bestFit="1" customWidth="1"/>
    <col min="13318" max="13318" width="13.140625" style="28" bestFit="1" customWidth="1"/>
    <col min="13319" max="13319" width="10" style="28" bestFit="1" customWidth="1"/>
    <col min="13320" max="13320" width="8.28515625" style="28" bestFit="1" customWidth="1"/>
    <col min="13321" max="13569" width="9.140625" style="28"/>
    <col min="13570" max="13573" width="10.85546875" style="28" bestFit="1" customWidth="1"/>
    <col min="13574" max="13574" width="13.140625" style="28" bestFit="1" customWidth="1"/>
    <col min="13575" max="13575" width="10" style="28" bestFit="1" customWidth="1"/>
    <col min="13576" max="13576" width="8.28515625" style="28" bestFit="1" customWidth="1"/>
    <col min="13577" max="13825" width="9.140625" style="28"/>
    <col min="13826" max="13829" width="10.85546875" style="28" bestFit="1" customWidth="1"/>
    <col min="13830" max="13830" width="13.140625" style="28" bestFit="1" customWidth="1"/>
    <col min="13831" max="13831" width="10" style="28" bestFit="1" customWidth="1"/>
    <col min="13832" max="13832" width="8.28515625" style="28" bestFit="1" customWidth="1"/>
    <col min="13833" max="14081" width="9.140625" style="28"/>
    <col min="14082" max="14085" width="10.85546875" style="28" bestFit="1" customWidth="1"/>
    <col min="14086" max="14086" width="13.140625" style="28" bestFit="1" customWidth="1"/>
    <col min="14087" max="14087" width="10" style="28" bestFit="1" customWidth="1"/>
    <col min="14088" max="14088" width="8.28515625" style="28" bestFit="1" customWidth="1"/>
    <col min="14089" max="14337" width="9.140625" style="28"/>
    <col min="14338" max="14341" width="10.85546875" style="28" bestFit="1" customWidth="1"/>
    <col min="14342" max="14342" width="13.140625" style="28" bestFit="1" customWidth="1"/>
    <col min="14343" max="14343" width="10" style="28" bestFit="1" customWidth="1"/>
    <col min="14344" max="14344" width="8.28515625" style="28" bestFit="1" customWidth="1"/>
    <col min="14345" max="14593" width="9.140625" style="28"/>
    <col min="14594" max="14597" width="10.85546875" style="28" bestFit="1" customWidth="1"/>
    <col min="14598" max="14598" width="13.140625" style="28" bestFit="1" customWidth="1"/>
    <col min="14599" max="14599" width="10" style="28" bestFit="1" customWidth="1"/>
    <col min="14600" max="14600" width="8.28515625" style="28" bestFit="1" customWidth="1"/>
    <col min="14601" max="14849" width="9.140625" style="28"/>
    <col min="14850" max="14853" width="10.85546875" style="28" bestFit="1" customWidth="1"/>
    <col min="14854" max="14854" width="13.140625" style="28" bestFit="1" customWidth="1"/>
    <col min="14855" max="14855" width="10" style="28" bestFit="1" customWidth="1"/>
    <col min="14856" max="14856" width="8.28515625" style="28" bestFit="1" customWidth="1"/>
    <col min="14857" max="15105" width="9.140625" style="28"/>
    <col min="15106" max="15109" width="10.85546875" style="28" bestFit="1" customWidth="1"/>
    <col min="15110" max="15110" width="13.140625" style="28" bestFit="1" customWidth="1"/>
    <col min="15111" max="15111" width="10" style="28" bestFit="1" customWidth="1"/>
    <col min="15112" max="15112" width="8.28515625" style="28" bestFit="1" customWidth="1"/>
    <col min="15113" max="15361" width="9.140625" style="28"/>
    <col min="15362" max="15365" width="10.85546875" style="28" bestFit="1" customWidth="1"/>
    <col min="15366" max="15366" width="13.140625" style="28" bestFit="1" customWidth="1"/>
    <col min="15367" max="15367" width="10" style="28" bestFit="1" customWidth="1"/>
    <col min="15368" max="15368" width="8.28515625" style="28" bestFit="1" customWidth="1"/>
    <col min="15369" max="15617" width="9.140625" style="28"/>
    <col min="15618" max="15621" width="10.85546875" style="28" bestFit="1" customWidth="1"/>
    <col min="15622" max="15622" width="13.140625" style="28" bestFit="1" customWidth="1"/>
    <col min="15623" max="15623" width="10" style="28" bestFit="1" customWidth="1"/>
    <col min="15624" max="15624" width="8.28515625" style="28" bestFit="1" customWidth="1"/>
    <col min="15625" max="15873" width="9.140625" style="28"/>
    <col min="15874" max="15877" width="10.85546875" style="28" bestFit="1" customWidth="1"/>
    <col min="15878" max="15878" width="13.140625" style="28" bestFit="1" customWidth="1"/>
    <col min="15879" max="15879" width="10" style="28" bestFit="1" customWidth="1"/>
    <col min="15880" max="15880" width="8.28515625" style="28" bestFit="1" customWidth="1"/>
    <col min="15881" max="16129" width="9.140625" style="28"/>
    <col min="16130" max="16133" width="10.85546875" style="28" bestFit="1" customWidth="1"/>
    <col min="16134" max="16134" width="13.140625" style="28" bestFit="1" customWidth="1"/>
    <col min="16135" max="16135" width="10" style="28" bestFit="1" customWidth="1"/>
    <col min="16136" max="16136" width="8.28515625" style="28" bestFit="1" customWidth="1"/>
    <col min="16137" max="16384" width="9.140625" style="28"/>
  </cols>
  <sheetData>
    <row r="1" spans="1:8" ht="33.75" x14ac:dyDescent="0.2">
      <c r="B1" s="185" t="s">
        <v>185</v>
      </c>
      <c r="C1" s="185" t="s">
        <v>186</v>
      </c>
      <c r="D1" s="185" t="s">
        <v>187</v>
      </c>
      <c r="E1" s="50" t="s">
        <v>4</v>
      </c>
      <c r="F1" s="50" t="s">
        <v>9</v>
      </c>
      <c r="G1" s="185" t="s">
        <v>188</v>
      </c>
      <c r="H1" s="51" t="s">
        <v>10</v>
      </c>
    </row>
    <row r="2" spans="1:8" x14ac:dyDescent="0.2">
      <c r="A2" s="139" t="s">
        <v>163</v>
      </c>
      <c r="B2" s="187">
        <v>25.239461636732912</v>
      </c>
      <c r="C2" s="186">
        <v>40.627988562041615</v>
      </c>
      <c r="D2" s="187">
        <v>13.857645076432638</v>
      </c>
      <c r="E2" s="186">
        <v>5.1032826618207912</v>
      </c>
      <c r="F2" s="187">
        <v>11.662461922221096</v>
      </c>
      <c r="G2" s="186">
        <v>2.2012723767019375</v>
      </c>
      <c r="H2" s="189">
        <v>1.3078877640490096</v>
      </c>
    </row>
    <row r="3" spans="1:8" ht="22.5" x14ac:dyDescent="0.2">
      <c r="A3" s="139" t="s">
        <v>171</v>
      </c>
      <c r="B3" s="172">
        <v>36.240199250230411</v>
      </c>
      <c r="C3" s="173">
        <v>25.420789215542094</v>
      </c>
      <c r="D3" s="172">
        <v>17.805829105589631</v>
      </c>
      <c r="E3" s="173">
        <v>11.360487487649584</v>
      </c>
      <c r="F3" s="172">
        <v>5.5804327096282424</v>
      </c>
      <c r="G3" s="173">
        <v>2.1179164577114613</v>
      </c>
      <c r="H3" s="140">
        <v>1.4743457736485801</v>
      </c>
    </row>
    <row r="4" spans="1:8" x14ac:dyDescent="0.2">
      <c r="A4" s="139" t="s">
        <v>160</v>
      </c>
      <c r="B4" s="172">
        <v>37.154230100064936</v>
      </c>
      <c r="C4" s="173">
        <v>23.263485121244027</v>
      </c>
      <c r="D4" s="172">
        <v>12.909755215379151</v>
      </c>
      <c r="E4" s="173">
        <v>15.101161229689305</v>
      </c>
      <c r="F4" s="172">
        <v>6.5931352981353513</v>
      </c>
      <c r="G4" s="173">
        <v>2.6713631744692514</v>
      </c>
      <c r="H4" s="140">
        <v>2.3068698610179723</v>
      </c>
    </row>
    <row r="5" spans="1:8" x14ac:dyDescent="0.2">
      <c r="A5" s="139" t="s">
        <v>181</v>
      </c>
      <c r="B5" s="172">
        <v>38.608957406439849</v>
      </c>
      <c r="C5" s="173">
        <v>25.585974557555396</v>
      </c>
      <c r="D5" s="172">
        <v>11.282561075971893</v>
      </c>
      <c r="E5" s="173">
        <v>12.268642621333678</v>
      </c>
      <c r="F5" s="172">
        <v>8.1550234335203324</v>
      </c>
      <c r="G5" s="173">
        <v>2.4244917553629319</v>
      </c>
      <c r="H5" s="140">
        <v>1.6743491498159169</v>
      </c>
    </row>
    <row r="6" spans="1:8" ht="22.5" x14ac:dyDescent="0.2">
      <c r="A6" s="139" t="s">
        <v>174</v>
      </c>
      <c r="B6" s="172">
        <v>39.357391822315535</v>
      </c>
      <c r="C6" s="173">
        <v>34.840380044704204</v>
      </c>
      <c r="D6" s="172">
        <v>4.3719295348521747</v>
      </c>
      <c r="E6" s="173">
        <v>8.4371811581809286</v>
      </c>
      <c r="F6" s="172">
        <v>4.8708709062922049</v>
      </c>
      <c r="G6" s="173">
        <v>6.8536615573340258</v>
      </c>
      <c r="H6" s="140">
        <v>1.2685849763209265</v>
      </c>
    </row>
    <row r="7" spans="1:8" x14ac:dyDescent="0.2">
      <c r="A7" s="139" t="s">
        <v>165</v>
      </c>
      <c r="B7" s="172">
        <v>40.112160216315644</v>
      </c>
      <c r="C7" s="173">
        <v>29.794939775586833</v>
      </c>
      <c r="D7" s="172">
        <v>6.1749395820460817</v>
      </c>
      <c r="E7" s="173">
        <v>7.0211966666251877</v>
      </c>
      <c r="F7" s="172">
        <v>14.992132610613504</v>
      </c>
      <c r="G7" s="173">
        <v>1.0910999973555056</v>
      </c>
      <c r="H7" s="140">
        <v>0.81353115184454261</v>
      </c>
    </row>
    <row r="8" spans="1:8" x14ac:dyDescent="0.2">
      <c r="A8" s="139" t="s">
        <v>157</v>
      </c>
      <c r="B8" s="172">
        <v>40.20287408211648</v>
      </c>
      <c r="C8" s="173">
        <v>28.243737467216114</v>
      </c>
      <c r="D8" s="172">
        <v>7.7019743658717292</v>
      </c>
      <c r="E8" s="173">
        <v>7.0751211364902309</v>
      </c>
      <c r="F8" s="172">
        <v>13.256130029032724</v>
      </c>
      <c r="G8" s="173">
        <v>2.7407982996626759</v>
      </c>
      <c r="H8" s="140">
        <v>0.77936462062597867</v>
      </c>
    </row>
    <row r="9" spans="1:8" x14ac:dyDescent="0.2">
      <c r="A9" s="139" t="s">
        <v>161</v>
      </c>
      <c r="B9" s="172">
        <v>40.273193970036154</v>
      </c>
      <c r="C9" s="173">
        <v>32.082393752696468</v>
      </c>
      <c r="D9" s="172">
        <v>10.535091461745774</v>
      </c>
      <c r="E9" s="173">
        <v>8.0583237653357962</v>
      </c>
      <c r="F9" s="172">
        <v>6.3023352231012835</v>
      </c>
      <c r="G9" s="173">
        <v>0.59898515676246389</v>
      </c>
      <c r="H9" s="140">
        <v>2.1496766703220582</v>
      </c>
    </row>
    <row r="10" spans="1:8" x14ac:dyDescent="0.2">
      <c r="A10" s="139" t="s">
        <v>180</v>
      </c>
      <c r="B10" s="172">
        <v>42.042369202511196</v>
      </c>
      <c r="C10" s="173">
        <v>31.309029766785955</v>
      </c>
      <c r="D10" s="172">
        <v>9.2387562164142008</v>
      </c>
      <c r="E10" s="173">
        <v>9.4335559810074798</v>
      </c>
      <c r="F10" s="172">
        <v>5.6648365880729408</v>
      </c>
      <c r="G10" s="173">
        <v>2.3114522452082165</v>
      </c>
      <c r="H10" s="140">
        <v>0</v>
      </c>
    </row>
    <row r="11" spans="1:8" x14ac:dyDescent="0.2">
      <c r="A11" s="139" t="s">
        <v>182</v>
      </c>
      <c r="B11" s="172">
        <v>42.078461113291887</v>
      </c>
      <c r="C11" s="173">
        <v>25.399735593048756</v>
      </c>
      <c r="D11" s="172">
        <v>10.205888682353915</v>
      </c>
      <c r="E11" s="173">
        <v>14.422456112060999</v>
      </c>
      <c r="F11" s="172">
        <v>4.1323262651395014</v>
      </c>
      <c r="G11" s="173">
        <v>2.2499154509732739</v>
      </c>
      <c r="H11" s="140">
        <v>1.5112167831316545</v>
      </c>
    </row>
    <row r="12" spans="1:8" x14ac:dyDescent="0.2">
      <c r="A12" s="139" t="s">
        <v>162</v>
      </c>
      <c r="B12" s="172">
        <v>42.53376950291139</v>
      </c>
      <c r="C12" s="173">
        <v>28.36143174314233</v>
      </c>
      <c r="D12" s="172">
        <v>11.928527089862866</v>
      </c>
      <c r="E12" s="173">
        <v>9.937963890338132</v>
      </c>
      <c r="F12" s="172">
        <v>6.4480995015023481</v>
      </c>
      <c r="G12" s="173">
        <v>0.6070322823880665</v>
      </c>
      <c r="H12" s="140">
        <v>0.18317598985486827</v>
      </c>
    </row>
    <row r="13" spans="1:8" ht="22.5" x14ac:dyDescent="0.2">
      <c r="A13" s="139" t="s">
        <v>183</v>
      </c>
      <c r="B13" s="172">
        <v>43.174209129660554</v>
      </c>
      <c r="C13" s="173">
        <v>30.791370904596072</v>
      </c>
      <c r="D13" s="172">
        <v>6.4651775221170356</v>
      </c>
      <c r="E13" s="173">
        <v>10.578568834608644</v>
      </c>
      <c r="F13" s="172">
        <v>2.9855241165585062</v>
      </c>
      <c r="G13" s="173">
        <v>0.77522083755938465</v>
      </c>
      <c r="H13" s="140">
        <v>5.229928655353695</v>
      </c>
    </row>
    <row r="14" spans="1:8" x14ac:dyDescent="0.2">
      <c r="A14" s="139" t="s">
        <v>170</v>
      </c>
      <c r="B14" s="172">
        <v>43.829916801070937</v>
      </c>
      <c r="C14" s="173">
        <v>26.161358435444054</v>
      </c>
      <c r="D14" s="172">
        <v>13.692818360289714</v>
      </c>
      <c r="E14" s="173">
        <v>10.110110701870859</v>
      </c>
      <c r="F14" s="172">
        <v>4.3430487928886494</v>
      </c>
      <c r="G14" s="173">
        <v>1.8547746727310985</v>
      </c>
      <c r="H14" s="140">
        <v>7.9722357046807038E-3</v>
      </c>
    </row>
    <row r="15" spans="1:8" x14ac:dyDescent="0.2">
      <c r="A15" s="139" t="s">
        <v>168</v>
      </c>
      <c r="B15" s="172">
        <v>44.197626174505039</v>
      </c>
      <c r="C15" s="173">
        <v>24.644541485165544</v>
      </c>
      <c r="D15" s="172">
        <v>10.650160122812132</v>
      </c>
      <c r="E15" s="173">
        <v>3.6301515446139789</v>
      </c>
      <c r="F15" s="172">
        <v>4.6284160730401052</v>
      </c>
      <c r="G15" s="173">
        <v>6.8522581110076324</v>
      </c>
      <c r="H15" s="140">
        <v>5.3968464888555765</v>
      </c>
    </row>
    <row r="16" spans="1:8" x14ac:dyDescent="0.2">
      <c r="A16" s="146" t="s">
        <v>184</v>
      </c>
      <c r="B16" s="176">
        <v>44.979599061151006</v>
      </c>
      <c r="C16" s="170">
        <v>29.582991058867236</v>
      </c>
      <c r="D16" s="176">
        <v>7.9893293001551058</v>
      </c>
      <c r="E16" s="170">
        <v>7.9611780617601005</v>
      </c>
      <c r="F16" s="176">
        <v>6.0482330757533997</v>
      </c>
      <c r="G16" s="170">
        <v>1.4308869834929956</v>
      </c>
      <c r="H16" s="129">
        <v>2.0077824587901834</v>
      </c>
    </row>
    <row r="17" spans="1:8" x14ac:dyDescent="0.2">
      <c r="A17" s="136" t="s">
        <v>156</v>
      </c>
      <c r="B17" s="169">
        <v>45.151347675754565</v>
      </c>
      <c r="C17" s="183">
        <v>29.896973931969033</v>
      </c>
      <c r="D17" s="169">
        <v>8.0537865631009069</v>
      </c>
      <c r="E17" s="183">
        <v>7.07580864466658</v>
      </c>
      <c r="F17" s="169">
        <v>6.772815764329815</v>
      </c>
      <c r="G17" s="183">
        <v>1.5051607194928323</v>
      </c>
      <c r="H17" s="137">
        <v>1.5441067006476241</v>
      </c>
    </row>
    <row r="18" spans="1:8" x14ac:dyDescent="0.2">
      <c r="A18" s="139" t="s">
        <v>172</v>
      </c>
      <c r="B18" s="172">
        <v>45.513032098640963</v>
      </c>
      <c r="C18" s="173">
        <v>24.71120676824896</v>
      </c>
      <c r="D18" s="172">
        <v>13.172949384550483</v>
      </c>
      <c r="E18" s="173">
        <v>9.0895851043147413</v>
      </c>
      <c r="F18" s="172">
        <v>4.2037822704189463</v>
      </c>
      <c r="G18" s="173">
        <v>0.58629679262587087</v>
      </c>
      <c r="H18" s="140">
        <v>2.7231475764362694</v>
      </c>
    </row>
    <row r="19" spans="1:8" x14ac:dyDescent="0.2">
      <c r="A19" s="139" t="s">
        <v>166</v>
      </c>
      <c r="B19" s="172">
        <v>45.554087767779109</v>
      </c>
      <c r="C19" s="173">
        <v>29.65368317586924</v>
      </c>
      <c r="D19" s="172">
        <v>8.3629708773105715</v>
      </c>
      <c r="E19" s="173">
        <v>5.9080446418768666</v>
      </c>
      <c r="F19" s="172">
        <v>6.0896793211237563</v>
      </c>
      <c r="G19" s="173">
        <v>1.7589692722019201</v>
      </c>
      <c r="H19" s="140">
        <v>2.6725649438385339</v>
      </c>
    </row>
    <row r="20" spans="1:8" ht="22.5" x14ac:dyDescent="0.2">
      <c r="A20" s="139" t="s">
        <v>159</v>
      </c>
      <c r="B20" s="172">
        <v>45.763094893483128</v>
      </c>
      <c r="C20" s="173">
        <v>32.334289696906438</v>
      </c>
      <c r="D20" s="172">
        <v>7.2833773551497032</v>
      </c>
      <c r="E20" s="173">
        <v>7.7271338462532775</v>
      </c>
      <c r="F20" s="172">
        <v>5.3089221710653982</v>
      </c>
      <c r="G20" s="173">
        <v>1.1918263491422811</v>
      </c>
      <c r="H20" s="140">
        <v>0.39135568799977666</v>
      </c>
    </row>
    <row r="21" spans="1:8" x14ac:dyDescent="0.2">
      <c r="A21" s="139" t="s">
        <v>179</v>
      </c>
      <c r="B21" s="172">
        <v>46.149682864978928</v>
      </c>
      <c r="C21" s="173">
        <v>32.980611318845988</v>
      </c>
      <c r="D21" s="172">
        <v>8.8666761819693107</v>
      </c>
      <c r="E21" s="173">
        <v>7.3274507776852085</v>
      </c>
      <c r="F21" s="172">
        <v>2.4901594719412445</v>
      </c>
      <c r="G21" s="173">
        <v>2.1520085098761808</v>
      </c>
      <c r="H21" s="140">
        <v>3.3410874703138659E-2</v>
      </c>
    </row>
    <row r="22" spans="1:8" x14ac:dyDescent="0.2">
      <c r="A22" s="139" t="s">
        <v>169</v>
      </c>
      <c r="B22" s="172">
        <v>47.064249687363507</v>
      </c>
      <c r="C22" s="173">
        <v>23.579453830453339</v>
      </c>
      <c r="D22" s="172">
        <v>10.429282768805773</v>
      </c>
      <c r="E22" s="173">
        <v>7.7669559988297801</v>
      </c>
      <c r="F22" s="172">
        <v>9.5424205259107797</v>
      </c>
      <c r="G22" s="173">
        <v>0.8511414847953902</v>
      </c>
      <c r="H22" s="140">
        <v>0.76649570384142862</v>
      </c>
    </row>
    <row r="23" spans="1:8" x14ac:dyDescent="0.2">
      <c r="A23" s="139" t="s">
        <v>175</v>
      </c>
      <c r="B23" s="172">
        <v>49.156656876283648</v>
      </c>
      <c r="C23" s="173">
        <v>25.473158556623716</v>
      </c>
      <c r="D23" s="172">
        <v>10.292870296317618</v>
      </c>
      <c r="E23" s="173">
        <v>7.6345523114005927</v>
      </c>
      <c r="F23" s="172">
        <v>5.9056835792615292</v>
      </c>
      <c r="G23" s="173">
        <v>1.1318048415729844</v>
      </c>
      <c r="H23" s="140">
        <v>0.40527353975806557</v>
      </c>
    </row>
    <row r="24" spans="1:8" x14ac:dyDescent="0.2">
      <c r="A24" s="139" t="s">
        <v>164</v>
      </c>
      <c r="B24" s="172">
        <v>49.573039687257072</v>
      </c>
      <c r="C24" s="173">
        <v>29.132551183889362</v>
      </c>
      <c r="D24" s="172">
        <v>6.7029437851978679</v>
      </c>
      <c r="E24" s="173">
        <v>4.7396128305185652</v>
      </c>
      <c r="F24" s="172">
        <v>5.8899686139791383</v>
      </c>
      <c r="G24" s="173">
        <v>2.1361703979503899</v>
      </c>
      <c r="H24" s="140">
        <v>1.8257135027886502</v>
      </c>
    </row>
    <row r="25" spans="1:8" x14ac:dyDescent="0.2">
      <c r="A25" s="139" t="s">
        <v>177</v>
      </c>
      <c r="B25" s="172">
        <v>50.697657986573738</v>
      </c>
      <c r="C25" s="173">
        <v>28.393627278546319</v>
      </c>
      <c r="D25" s="172">
        <v>5.8267091622239926</v>
      </c>
      <c r="E25" s="173">
        <v>8.4279017414323683</v>
      </c>
      <c r="F25" s="172">
        <v>5.3275991222016001</v>
      </c>
      <c r="G25" s="173">
        <v>1.3165209025703017</v>
      </c>
      <c r="H25" s="140">
        <v>9.9838064516841827E-3</v>
      </c>
    </row>
    <row r="26" spans="1:8" x14ac:dyDescent="0.2">
      <c r="A26" s="139" t="s">
        <v>158</v>
      </c>
      <c r="B26" s="172">
        <v>51.782975503309132</v>
      </c>
      <c r="C26" s="173">
        <v>23.542436558031199</v>
      </c>
      <c r="D26" s="172">
        <v>11.954778104395123</v>
      </c>
      <c r="E26" s="173">
        <v>8.3147404492814285</v>
      </c>
      <c r="F26" s="172">
        <v>3.1371097516800117</v>
      </c>
      <c r="G26" s="173">
        <v>1.2294857531154582</v>
      </c>
      <c r="H26" s="140">
        <v>3.8473863003994621E-2</v>
      </c>
    </row>
    <row r="27" spans="1:8" x14ac:dyDescent="0.2">
      <c r="A27" s="139" t="s">
        <v>178</v>
      </c>
      <c r="B27" s="172">
        <v>52.047505823945301</v>
      </c>
      <c r="C27" s="173">
        <v>24.588078308605699</v>
      </c>
      <c r="D27" s="172">
        <v>10.043206746492466</v>
      </c>
      <c r="E27" s="173">
        <v>9.589984635297828</v>
      </c>
      <c r="F27" s="172">
        <v>2.3791438793225574</v>
      </c>
      <c r="G27" s="173">
        <v>1.2137508481068782</v>
      </c>
      <c r="H27" s="140">
        <v>0.13832976324211646</v>
      </c>
    </row>
    <row r="28" spans="1:8" x14ac:dyDescent="0.2">
      <c r="A28" s="136" t="s">
        <v>173</v>
      </c>
      <c r="B28" s="176">
        <v>52.265403240672136</v>
      </c>
      <c r="C28" s="170">
        <v>30.814942339605985</v>
      </c>
      <c r="D28" s="176">
        <v>6.3979912022454375</v>
      </c>
      <c r="E28" s="170">
        <v>4.7062891040866548</v>
      </c>
      <c r="F28" s="176">
        <v>2.9903628820630273</v>
      </c>
      <c r="G28" s="170">
        <v>1.9934515559467432</v>
      </c>
      <c r="H28" s="129">
        <v>0.83155958857385526</v>
      </c>
    </row>
    <row r="29" spans="1:8" x14ac:dyDescent="0.2">
      <c r="A29" s="139" t="s">
        <v>167</v>
      </c>
      <c r="B29" s="172">
        <v>60.089670521047793</v>
      </c>
      <c r="C29" s="173">
        <v>25.711030261484986</v>
      </c>
      <c r="D29" s="172">
        <v>4.9337313543444585</v>
      </c>
      <c r="E29" s="173">
        <v>6.1104253560072532</v>
      </c>
      <c r="F29" s="172">
        <v>2.8126252017702518</v>
      </c>
      <c r="G29" s="173">
        <v>0.25544055969967783</v>
      </c>
      <c r="H29" s="140">
        <v>8.707674564558375E-2</v>
      </c>
    </row>
    <row r="30" spans="1:8" x14ac:dyDescent="0.2">
      <c r="A30" s="149" t="s">
        <v>176</v>
      </c>
      <c r="B30" s="177">
        <v>61.111289641106083</v>
      </c>
      <c r="C30" s="178">
        <v>24.49787208004382</v>
      </c>
      <c r="D30" s="177">
        <v>3.8827973339752089</v>
      </c>
      <c r="E30" s="178">
        <v>7.3700952068293804</v>
      </c>
      <c r="F30" s="177">
        <v>2.0447874484302346</v>
      </c>
      <c r="G30" s="178">
        <v>0.78310106186923312</v>
      </c>
      <c r="H30" s="157">
        <v>0.31005722774603522</v>
      </c>
    </row>
  </sheetData>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sheetPr codeName="Sheet89"/>
  <dimension ref="A1:F36"/>
  <sheetViews>
    <sheetView workbookViewId="0"/>
  </sheetViews>
  <sheetFormatPr defaultRowHeight="11.25" x14ac:dyDescent="0.2"/>
  <cols>
    <col min="1" max="1" width="18.7109375" style="29" customWidth="1"/>
    <col min="2" max="6" width="13.5703125" style="29" customWidth="1"/>
    <col min="7" max="245" width="9.140625" style="29"/>
    <col min="246" max="246" width="18.85546875" style="29" customWidth="1"/>
    <col min="247" max="251" width="14" style="29" customWidth="1"/>
    <col min="252" max="252" width="10" style="29" bestFit="1" customWidth="1"/>
    <col min="253" max="254" width="9.140625" style="29"/>
    <col min="255" max="257" width="9.5703125" style="29" bestFit="1" customWidth="1"/>
    <col min="258" max="501" width="9.140625" style="29"/>
    <col min="502" max="502" width="18.85546875" style="29" customWidth="1"/>
    <col min="503" max="507" width="14" style="29" customWidth="1"/>
    <col min="508" max="508" width="10" style="29" bestFit="1" customWidth="1"/>
    <col min="509" max="510" width="9.140625" style="29"/>
    <col min="511" max="513" width="9.5703125" style="29" bestFit="1" customWidth="1"/>
    <col min="514" max="757" width="9.140625" style="29"/>
    <col min="758" max="758" width="18.85546875" style="29" customWidth="1"/>
    <col min="759" max="763" width="14" style="29" customWidth="1"/>
    <col min="764" max="764" width="10" style="29" bestFit="1" customWidth="1"/>
    <col min="765" max="766" width="9.140625" style="29"/>
    <col min="767" max="769" width="9.5703125" style="29" bestFit="1" customWidth="1"/>
    <col min="770" max="1013" width="9.140625" style="29"/>
    <col min="1014" max="1014" width="18.85546875" style="29" customWidth="1"/>
    <col min="1015" max="1019" width="14" style="29" customWidth="1"/>
    <col min="1020" max="1020" width="10" style="29" bestFit="1" customWidth="1"/>
    <col min="1021" max="1022" width="9.140625" style="29"/>
    <col min="1023" max="1025" width="9.5703125" style="29" bestFit="1" customWidth="1"/>
    <col min="1026" max="1269" width="9.140625" style="29"/>
    <col min="1270" max="1270" width="18.85546875" style="29" customWidth="1"/>
    <col min="1271" max="1275" width="14" style="29" customWidth="1"/>
    <col min="1276" max="1276" width="10" style="29" bestFit="1" customWidth="1"/>
    <col min="1277" max="1278" width="9.140625" style="29"/>
    <col min="1279" max="1281" width="9.5703125" style="29" bestFit="1" customWidth="1"/>
    <col min="1282" max="1525" width="9.140625" style="29"/>
    <col min="1526" max="1526" width="18.85546875" style="29" customWidth="1"/>
    <col min="1527" max="1531" width="14" style="29" customWidth="1"/>
    <col min="1532" max="1532" width="10" style="29" bestFit="1" customWidth="1"/>
    <col min="1533" max="1534" width="9.140625" style="29"/>
    <col min="1535" max="1537" width="9.5703125" style="29" bestFit="1" customWidth="1"/>
    <col min="1538" max="1781" width="9.140625" style="29"/>
    <col min="1782" max="1782" width="18.85546875" style="29" customWidth="1"/>
    <col min="1783" max="1787" width="14" style="29" customWidth="1"/>
    <col min="1788" max="1788" width="10" style="29" bestFit="1" customWidth="1"/>
    <col min="1789" max="1790" width="9.140625" style="29"/>
    <col min="1791" max="1793" width="9.5703125" style="29" bestFit="1" customWidth="1"/>
    <col min="1794" max="2037" width="9.140625" style="29"/>
    <col min="2038" max="2038" width="18.85546875" style="29" customWidth="1"/>
    <col min="2039" max="2043" width="14" style="29" customWidth="1"/>
    <col min="2044" max="2044" width="10" style="29" bestFit="1" customWidth="1"/>
    <col min="2045" max="2046" width="9.140625" style="29"/>
    <col min="2047" max="2049" width="9.5703125" style="29" bestFit="1" customWidth="1"/>
    <col min="2050" max="2293" width="9.140625" style="29"/>
    <col min="2294" max="2294" width="18.85546875" style="29" customWidth="1"/>
    <col min="2295" max="2299" width="14" style="29" customWidth="1"/>
    <col min="2300" max="2300" width="10" style="29" bestFit="1" customWidth="1"/>
    <col min="2301" max="2302" width="9.140625" style="29"/>
    <col min="2303" max="2305" width="9.5703125" style="29" bestFit="1" customWidth="1"/>
    <col min="2306" max="2549" width="9.140625" style="29"/>
    <col min="2550" max="2550" width="18.85546875" style="29" customWidth="1"/>
    <col min="2551" max="2555" width="14" style="29" customWidth="1"/>
    <col min="2556" max="2556" width="10" style="29" bestFit="1" customWidth="1"/>
    <col min="2557" max="2558" width="9.140625" style="29"/>
    <col min="2559" max="2561" width="9.5703125" style="29" bestFit="1" customWidth="1"/>
    <col min="2562" max="2805" width="9.140625" style="29"/>
    <col min="2806" max="2806" width="18.85546875" style="29" customWidth="1"/>
    <col min="2807" max="2811" width="14" style="29" customWidth="1"/>
    <col min="2812" max="2812" width="10" style="29" bestFit="1" customWidth="1"/>
    <col min="2813" max="2814" width="9.140625" style="29"/>
    <col min="2815" max="2817" width="9.5703125" style="29" bestFit="1" customWidth="1"/>
    <col min="2818" max="3061" width="9.140625" style="29"/>
    <col min="3062" max="3062" width="18.85546875" style="29" customWidth="1"/>
    <col min="3063" max="3067" width="14" style="29" customWidth="1"/>
    <col min="3068" max="3068" width="10" style="29" bestFit="1" customWidth="1"/>
    <col min="3069" max="3070" width="9.140625" style="29"/>
    <col min="3071" max="3073" width="9.5703125" style="29" bestFit="1" customWidth="1"/>
    <col min="3074" max="3317" width="9.140625" style="29"/>
    <col min="3318" max="3318" width="18.85546875" style="29" customWidth="1"/>
    <col min="3319" max="3323" width="14" style="29" customWidth="1"/>
    <col min="3324" max="3324" width="10" style="29" bestFit="1" customWidth="1"/>
    <col min="3325" max="3326" width="9.140625" style="29"/>
    <col min="3327" max="3329" width="9.5703125" style="29" bestFit="1" customWidth="1"/>
    <col min="3330" max="3573" width="9.140625" style="29"/>
    <col min="3574" max="3574" width="18.85546875" style="29" customWidth="1"/>
    <col min="3575" max="3579" width="14" style="29" customWidth="1"/>
    <col min="3580" max="3580" width="10" style="29" bestFit="1" customWidth="1"/>
    <col min="3581" max="3582" width="9.140625" style="29"/>
    <col min="3583" max="3585" width="9.5703125" style="29" bestFit="1" customWidth="1"/>
    <col min="3586" max="3829" width="9.140625" style="29"/>
    <col min="3830" max="3830" width="18.85546875" style="29" customWidth="1"/>
    <col min="3831" max="3835" width="14" style="29" customWidth="1"/>
    <col min="3836" max="3836" width="10" style="29" bestFit="1" customWidth="1"/>
    <col min="3837" max="3838" width="9.140625" style="29"/>
    <col min="3839" max="3841" width="9.5703125" style="29" bestFit="1" customWidth="1"/>
    <col min="3842" max="4085" width="9.140625" style="29"/>
    <col min="4086" max="4086" width="18.85546875" style="29" customWidth="1"/>
    <col min="4087" max="4091" width="14" style="29" customWidth="1"/>
    <col min="4092" max="4092" width="10" style="29" bestFit="1" customWidth="1"/>
    <col min="4093" max="4094" width="9.140625" style="29"/>
    <col min="4095" max="4097" width="9.5703125" style="29" bestFit="1" customWidth="1"/>
    <col min="4098" max="4341" width="9.140625" style="29"/>
    <col min="4342" max="4342" width="18.85546875" style="29" customWidth="1"/>
    <col min="4343" max="4347" width="14" style="29" customWidth="1"/>
    <col min="4348" max="4348" width="10" style="29" bestFit="1" customWidth="1"/>
    <col min="4349" max="4350" width="9.140625" style="29"/>
    <col min="4351" max="4353" width="9.5703125" style="29" bestFit="1" customWidth="1"/>
    <col min="4354" max="4597" width="9.140625" style="29"/>
    <col min="4598" max="4598" width="18.85546875" style="29" customWidth="1"/>
    <col min="4599" max="4603" width="14" style="29" customWidth="1"/>
    <col min="4604" max="4604" width="10" style="29" bestFit="1" customWidth="1"/>
    <col min="4605" max="4606" width="9.140625" style="29"/>
    <col min="4607" max="4609" width="9.5703125" style="29" bestFit="1" customWidth="1"/>
    <col min="4610" max="4853" width="9.140625" style="29"/>
    <col min="4854" max="4854" width="18.85546875" style="29" customWidth="1"/>
    <col min="4855" max="4859" width="14" style="29" customWidth="1"/>
    <col min="4860" max="4860" width="10" style="29" bestFit="1" customWidth="1"/>
    <col min="4861" max="4862" width="9.140625" style="29"/>
    <col min="4863" max="4865" width="9.5703125" style="29" bestFit="1" customWidth="1"/>
    <col min="4866" max="5109" width="9.140625" style="29"/>
    <col min="5110" max="5110" width="18.85546875" style="29" customWidth="1"/>
    <col min="5111" max="5115" width="14" style="29" customWidth="1"/>
    <col min="5116" max="5116" width="10" style="29" bestFit="1" customWidth="1"/>
    <col min="5117" max="5118" width="9.140625" style="29"/>
    <col min="5119" max="5121" width="9.5703125" style="29" bestFit="1" customWidth="1"/>
    <col min="5122" max="5365" width="9.140625" style="29"/>
    <col min="5366" max="5366" width="18.85546875" style="29" customWidth="1"/>
    <col min="5367" max="5371" width="14" style="29" customWidth="1"/>
    <col min="5372" max="5372" width="10" style="29" bestFit="1" customWidth="1"/>
    <col min="5373" max="5374" width="9.140625" style="29"/>
    <col min="5375" max="5377" width="9.5703125" style="29" bestFit="1" customWidth="1"/>
    <col min="5378" max="5621" width="9.140625" style="29"/>
    <col min="5622" max="5622" width="18.85546875" style="29" customWidth="1"/>
    <col min="5623" max="5627" width="14" style="29" customWidth="1"/>
    <col min="5628" max="5628" width="10" style="29" bestFit="1" customWidth="1"/>
    <col min="5629" max="5630" width="9.140625" style="29"/>
    <col min="5631" max="5633" width="9.5703125" style="29" bestFit="1" customWidth="1"/>
    <col min="5634" max="5877" width="9.140625" style="29"/>
    <col min="5878" max="5878" width="18.85546875" style="29" customWidth="1"/>
    <col min="5879" max="5883" width="14" style="29" customWidth="1"/>
    <col min="5884" max="5884" width="10" style="29" bestFit="1" customWidth="1"/>
    <col min="5885" max="5886" width="9.140625" style="29"/>
    <col min="5887" max="5889" width="9.5703125" style="29" bestFit="1" customWidth="1"/>
    <col min="5890" max="6133" width="9.140625" style="29"/>
    <col min="6134" max="6134" width="18.85546875" style="29" customWidth="1"/>
    <col min="6135" max="6139" width="14" style="29" customWidth="1"/>
    <col min="6140" max="6140" width="10" style="29" bestFit="1" customWidth="1"/>
    <col min="6141" max="6142" width="9.140625" style="29"/>
    <col min="6143" max="6145" width="9.5703125" style="29" bestFit="1" customWidth="1"/>
    <col min="6146" max="6389" width="9.140625" style="29"/>
    <col min="6390" max="6390" width="18.85546875" style="29" customWidth="1"/>
    <col min="6391" max="6395" width="14" style="29" customWidth="1"/>
    <col min="6396" max="6396" width="10" style="29" bestFit="1" customWidth="1"/>
    <col min="6397" max="6398" width="9.140625" style="29"/>
    <col min="6399" max="6401" width="9.5703125" style="29" bestFit="1" customWidth="1"/>
    <col min="6402" max="6645" width="9.140625" style="29"/>
    <col min="6646" max="6646" width="18.85546875" style="29" customWidth="1"/>
    <col min="6647" max="6651" width="14" style="29" customWidth="1"/>
    <col min="6652" max="6652" width="10" style="29" bestFit="1" customWidth="1"/>
    <col min="6653" max="6654" width="9.140625" style="29"/>
    <col min="6655" max="6657" width="9.5703125" style="29" bestFit="1" customWidth="1"/>
    <col min="6658" max="6901" width="9.140625" style="29"/>
    <col min="6902" max="6902" width="18.85546875" style="29" customWidth="1"/>
    <col min="6903" max="6907" width="14" style="29" customWidth="1"/>
    <col min="6908" max="6908" width="10" style="29" bestFit="1" customWidth="1"/>
    <col min="6909" max="6910" width="9.140625" style="29"/>
    <col min="6911" max="6913" width="9.5703125" style="29" bestFit="1" customWidth="1"/>
    <col min="6914" max="7157" width="9.140625" style="29"/>
    <col min="7158" max="7158" width="18.85546875" style="29" customWidth="1"/>
    <col min="7159" max="7163" width="14" style="29" customWidth="1"/>
    <col min="7164" max="7164" width="10" style="29" bestFit="1" customWidth="1"/>
    <col min="7165" max="7166" width="9.140625" style="29"/>
    <col min="7167" max="7169" width="9.5703125" style="29" bestFit="1" customWidth="1"/>
    <col min="7170" max="7413" width="9.140625" style="29"/>
    <col min="7414" max="7414" width="18.85546875" style="29" customWidth="1"/>
    <col min="7415" max="7419" width="14" style="29" customWidth="1"/>
    <col min="7420" max="7420" width="10" style="29" bestFit="1" customWidth="1"/>
    <col min="7421" max="7422" width="9.140625" style="29"/>
    <col min="7423" max="7425" width="9.5703125" style="29" bestFit="1" customWidth="1"/>
    <col min="7426" max="7669" width="9.140625" style="29"/>
    <col min="7670" max="7670" width="18.85546875" style="29" customWidth="1"/>
    <col min="7671" max="7675" width="14" style="29" customWidth="1"/>
    <col min="7676" max="7676" width="10" style="29" bestFit="1" customWidth="1"/>
    <col min="7677" max="7678" width="9.140625" style="29"/>
    <col min="7679" max="7681" width="9.5703125" style="29" bestFit="1" customWidth="1"/>
    <col min="7682" max="7925" width="9.140625" style="29"/>
    <col min="7926" max="7926" width="18.85546875" style="29" customWidth="1"/>
    <col min="7927" max="7931" width="14" style="29" customWidth="1"/>
    <col min="7932" max="7932" width="10" style="29" bestFit="1" customWidth="1"/>
    <col min="7933" max="7934" width="9.140625" style="29"/>
    <col min="7935" max="7937" width="9.5703125" style="29" bestFit="1" customWidth="1"/>
    <col min="7938" max="8181" width="9.140625" style="29"/>
    <col min="8182" max="8182" width="18.85546875" style="29" customWidth="1"/>
    <col min="8183" max="8187" width="14" style="29" customWidth="1"/>
    <col min="8188" max="8188" width="10" style="29" bestFit="1" customWidth="1"/>
    <col min="8189" max="8190" width="9.140625" style="29"/>
    <col min="8191" max="8193" width="9.5703125" style="29" bestFit="1" customWidth="1"/>
    <col min="8194" max="8437" width="9.140625" style="29"/>
    <col min="8438" max="8438" width="18.85546875" style="29" customWidth="1"/>
    <col min="8439" max="8443" width="14" style="29" customWidth="1"/>
    <col min="8444" max="8444" width="10" style="29" bestFit="1" customWidth="1"/>
    <col min="8445" max="8446" width="9.140625" style="29"/>
    <col min="8447" max="8449" width="9.5703125" style="29" bestFit="1" customWidth="1"/>
    <col min="8450" max="8693" width="9.140625" style="29"/>
    <col min="8694" max="8694" width="18.85546875" style="29" customWidth="1"/>
    <col min="8695" max="8699" width="14" style="29" customWidth="1"/>
    <col min="8700" max="8700" width="10" style="29" bestFit="1" customWidth="1"/>
    <col min="8701" max="8702" width="9.140625" style="29"/>
    <col min="8703" max="8705" width="9.5703125" style="29" bestFit="1" customWidth="1"/>
    <col min="8706" max="8949" width="9.140625" style="29"/>
    <col min="8950" max="8950" width="18.85546875" style="29" customWidth="1"/>
    <col min="8951" max="8955" width="14" style="29" customWidth="1"/>
    <col min="8956" max="8956" width="10" style="29" bestFit="1" customWidth="1"/>
    <col min="8957" max="8958" width="9.140625" style="29"/>
    <col min="8959" max="8961" width="9.5703125" style="29" bestFit="1" customWidth="1"/>
    <col min="8962" max="9205" width="9.140625" style="29"/>
    <col min="9206" max="9206" width="18.85546875" style="29" customWidth="1"/>
    <col min="9207" max="9211" width="14" style="29" customWidth="1"/>
    <col min="9212" max="9212" width="10" style="29" bestFit="1" customWidth="1"/>
    <col min="9213" max="9214" width="9.140625" style="29"/>
    <col min="9215" max="9217" width="9.5703125" style="29" bestFit="1" customWidth="1"/>
    <col min="9218" max="9461" width="9.140625" style="29"/>
    <col min="9462" max="9462" width="18.85546875" style="29" customWidth="1"/>
    <col min="9463" max="9467" width="14" style="29" customWidth="1"/>
    <col min="9468" max="9468" width="10" style="29" bestFit="1" customWidth="1"/>
    <col min="9469" max="9470" width="9.140625" style="29"/>
    <col min="9471" max="9473" width="9.5703125" style="29" bestFit="1" customWidth="1"/>
    <col min="9474" max="9717" width="9.140625" style="29"/>
    <col min="9718" max="9718" width="18.85546875" style="29" customWidth="1"/>
    <col min="9719" max="9723" width="14" style="29" customWidth="1"/>
    <col min="9724" max="9724" width="10" style="29" bestFit="1" customWidth="1"/>
    <col min="9725" max="9726" width="9.140625" style="29"/>
    <col min="9727" max="9729" width="9.5703125" style="29" bestFit="1" customWidth="1"/>
    <col min="9730" max="9973" width="9.140625" style="29"/>
    <col min="9974" max="9974" width="18.85546875" style="29" customWidth="1"/>
    <col min="9975" max="9979" width="14" style="29" customWidth="1"/>
    <col min="9980" max="9980" width="10" style="29" bestFit="1" customWidth="1"/>
    <col min="9981" max="9982" width="9.140625" style="29"/>
    <col min="9983" max="9985" width="9.5703125" style="29" bestFit="1" customWidth="1"/>
    <col min="9986" max="10229" width="9.140625" style="29"/>
    <col min="10230" max="10230" width="18.85546875" style="29" customWidth="1"/>
    <col min="10231" max="10235" width="14" style="29" customWidth="1"/>
    <col min="10236" max="10236" width="10" style="29" bestFit="1" customWidth="1"/>
    <col min="10237" max="10238" width="9.140625" style="29"/>
    <col min="10239" max="10241" width="9.5703125" style="29" bestFit="1" customWidth="1"/>
    <col min="10242" max="10485" width="9.140625" style="29"/>
    <col min="10486" max="10486" width="18.85546875" style="29" customWidth="1"/>
    <col min="10487" max="10491" width="14" style="29" customWidth="1"/>
    <col min="10492" max="10492" width="10" style="29" bestFit="1" customWidth="1"/>
    <col min="10493" max="10494" width="9.140625" style="29"/>
    <col min="10495" max="10497" width="9.5703125" style="29" bestFit="1" customWidth="1"/>
    <col min="10498" max="10741" width="9.140625" style="29"/>
    <col min="10742" max="10742" width="18.85546875" style="29" customWidth="1"/>
    <col min="10743" max="10747" width="14" style="29" customWidth="1"/>
    <col min="10748" max="10748" width="10" style="29" bestFit="1" customWidth="1"/>
    <col min="10749" max="10750" width="9.140625" style="29"/>
    <col min="10751" max="10753" width="9.5703125" style="29" bestFit="1" customWidth="1"/>
    <col min="10754" max="10997" width="9.140625" style="29"/>
    <col min="10998" max="10998" width="18.85546875" style="29" customWidth="1"/>
    <col min="10999" max="11003" width="14" style="29" customWidth="1"/>
    <col min="11004" max="11004" width="10" style="29" bestFit="1" customWidth="1"/>
    <col min="11005" max="11006" width="9.140625" style="29"/>
    <col min="11007" max="11009" width="9.5703125" style="29" bestFit="1" customWidth="1"/>
    <col min="11010" max="11253" width="9.140625" style="29"/>
    <col min="11254" max="11254" width="18.85546875" style="29" customWidth="1"/>
    <col min="11255" max="11259" width="14" style="29" customWidth="1"/>
    <col min="11260" max="11260" width="10" style="29" bestFit="1" customWidth="1"/>
    <col min="11261" max="11262" width="9.140625" style="29"/>
    <col min="11263" max="11265" width="9.5703125" style="29" bestFit="1" customWidth="1"/>
    <col min="11266" max="11509" width="9.140625" style="29"/>
    <col min="11510" max="11510" width="18.85546875" style="29" customWidth="1"/>
    <col min="11511" max="11515" width="14" style="29" customWidth="1"/>
    <col min="11516" max="11516" width="10" style="29" bestFit="1" customWidth="1"/>
    <col min="11517" max="11518" width="9.140625" style="29"/>
    <col min="11519" max="11521" width="9.5703125" style="29" bestFit="1" customWidth="1"/>
    <col min="11522" max="11765" width="9.140625" style="29"/>
    <col min="11766" max="11766" width="18.85546875" style="29" customWidth="1"/>
    <col min="11767" max="11771" width="14" style="29" customWidth="1"/>
    <col min="11772" max="11772" width="10" style="29" bestFit="1" customWidth="1"/>
    <col min="11773" max="11774" width="9.140625" style="29"/>
    <col min="11775" max="11777" width="9.5703125" style="29" bestFit="1" customWidth="1"/>
    <col min="11778" max="12021" width="9.140625" style="29"/>
    <col min="12022" max="12022" width="18.85546875" style="29" customWidth="1"/>
    <col min="12023" max="12027" width="14" style="29" customWidth="1"/>
    <col min="12028" max="12028" width="10" style="29" bestFit="1" customWidth="1"/>
    <col min="12029" max="12030" width="9.140625" style="29"/>
    <col min="12031" max="12033" width="9.5703125" style="29" bestFit="1" customWidth="1"/>
    <col min="12034" max="12277" width="9.140625" style="29"/>
    <col min="12278" max="12278" width="18.85546875" style="29" customWidth="1"/>
    <col min="12279" max="12283" width="14" style="29" customWidth="1"/>
    <col min="12284" max="12284" width="10" style="29" bestFit="1" customWidth="1"/>
    <col min="12285" max="12286" width="9.140625" style="29"/>
    <col min="12287" max="12289" width="9.5703125" style="29" bestFit="1" customWidth="1"/>
    <col min="12290" max="12533" width="9.140625" style="29"/>
    <col min="12534" max="12534" width="18.85546875" style="29" customWidth="1"/>
    <col min="12535" max="12539" width="14" style="29" customWidth="1"/>
    <col min="12540" max="12540" width="10" style="29" bestFit="1" customWidth="1"/>
    <col min="12541" max="12542" width="9.140625" style="29"/>
    <col min="12543" max="12545" width="9.5703125" style="29" bestFit="1" customWidth="1"/>
    <col min="12546" max="12789" width="9.140625" style="29"/>
    <col min="12790" max="12790" width="18.85546875" style="29" customWidth="1"/>
    <col min="12791" max="12795" width="14" style="29" customWidth="1"/>
    <col min="12796" max="12796" width="10" style="29" bestFit="1" customWidth="1"/>
    <col min="12797" max="12798" width="9.140625" style="29"/>
    <col min="12799" max="12801" width="9.5703125" style="29" bestFit="1" customWidth="1"/>
    <col min="12802" max="13045" width="9.140625" style="29"/>
    <col min="13046" max="13046" width="18.85546875" style="29" customWidth="1"/>
    <col min="13047" max="13051" width="14" style="29" customWidth="1"/>
    <col min="13052" max="13052" width="10" style="29" bestFit="1" customWidth="1"/>
    <col min="13053" max="13054" width="9.140625" style="29"/>
    <col min="13055" max="13057" width="9.5703125" style="29" bestFit="1" customWidth="1"/>
    <col min="13058" max="13301" width="9.140625" style="29"/>
    <col min="13302" max="13302" width="18.85546875" style="29" customWidth="1"/>
    <col min="13303" max="13307" width="14" style="29" customWidth="1"/>
    <col min="13308" max="13308" width="10" style="29" bestFit="1" customWidth="1"/>
    <col min="13309" max="13310" width="9.140625" style="29"/>
    <col min="13311" max="13313" width="9.5703125" style="29" bestFit="1" customWidth="1"/>
    <col min="13314" max="13557" width="9.140625" style="29"/>
    <col min="13558" max="13558" width="18.85546875" style="29" customWidth="1"/>
    <col min="13559" max="13563" width="14" style="29" customWidth="1"/>
    <col min="13564" max="13564" width="10" style="29" bestFit="1" customWidth="1"/>
    <col min="13565" max="13566" width="9.140625" style="29"/>
    <col min="13567" max="13569" width="9.5703125" style="29" bestFit="1" customWidth="1"/>
    <col min="13570" max="13813" width="9.140625" style="29"/>
    <col min="13814" max="13814" width="18.85546875" style="29" customWidth="1"/>
    <col min="13815" max="13819" width="14" style="29" customWidth="1"/>
    <col min="13820" max="13820" width="10" style="29" bestFit="1" customWidth="1"/>
    <col min="13821" max="13822" width="9.140625" style="29"/>
    <col min="13823" max="13825" width="9.5703125" style="29" bestFit="1" customWidth="1"/>
    <col min="13826" max="14069" width="9.140625" style="29"/>
    <col min="14070" max="14070" width="18.85546875" style="29" customWidth="1"/>
    <col min="14071" max="14075" width="14" style="29" customWidth="1"/>
    <col min="14076" max="14076" width="10" style="29" bestFit="1" customWidth="1"/>
    <col min="14077" max="14078" width="9.140625" style="29"/>
    <col min="14079" max="14081" width="9.5703125" style="29" bestFit="1" customWidth="1"/>
    <col min="14082" max="14325" width="9.140625" style="29"/>
    <col min="14326" max="14326" width="18.85546875" style="29" customWidth="1"/>
    <col min="14327" max="14331" width="14" style="29" customWidth="1"/>
    <col min="14332" max="14332" width="10" style="29" bestFit="1" customWidth="1"/>
    <col min="14333" max="14334" width="9.140625" style="29"/>
    <col min="14335" max="14337" width="9.5703125" style="29" bestFit="1" customWidth="1"/>
    <col min="14338" max="14581" width="9.140625" style="29"/>
    <col min="14582" max="14582" width="18.85546875" style="29" customWidth="1"/>
    <col min="14583" max="14587" width="14" style="29" customWidth="1"/>
    <col min="14588" max="14588" width="10" style="29" bestFit="1" customWidth="1"/>
    <col min="14589" max="14590" width="9.140625" style="29"/>
    <col min="14591" max="14593" width="9.5703125" style="29" bestFit="1" customWidth="1"/>
    <col min="14594" max="14837" width="9.140625" style="29"/>
    <col min="14838" max="14838" width="18.85546875" style="29" customWidth="1"/>
    <col min="14839" max="14843" width="14" style="29" customWidth="1"/>
    <col min="14844" max="14844" width="10" style="29" bestFit="1" customWidth="1"/>
    <col min="14845" max="14846" width="9.140625" style="29"/>
    <col min="14847" max="14849" width="9.5703125" style="29" bestFit="1" customWidth="1"/>
    <col min="14850" max="15093" width="9.140625" style="29"/>
    <col min="15094" max="15094" width="18.85546875" style="29" customWidth="1"/>
    <col min="15095" max="15099" width="14" style="29" customWidth="1"/>
    <col min="15100" max="15100" width="10" style="29" bestFit="1" customWidth="1"/>
    <col min="15101" max="15102" width="9.140625" style="29"/>
    <col min="15103" max="15105" width="9.5703125" style="29" bestFit="1" customWidth="1"/>
    <col min="15106" max="15349" width="9.140625" style="29"/>
    <col min="15350" max="15350" width="18.85546875" style="29" customWidth="1"/>
    <col min="15351" max="15355" width="14" style="29" customWidth="1"/>
    <col min="15356" max="15356" width="10" style="29" bestFit="1" customWidth="1"/>
    <col min="15357" max="15358" width="9.140625" style="29"/>
    <col min="15359" max="15361" width="9.5703125" style="29" bestFit="1" customWidth="1"/>
    <col min="15362" max="15605" width="9.140625" style="29"/>
    <col min="15606" max="15606" width="18.85546875" style="29" customWidth="1"/>
    <col min="15607" max="15611" width="14" style="29" customWidth="1"/>
    <col min="15612" max="15612" width="10" style="29" bestFit="1" customWidth="1"/>
    <col min="15613" max="15614" width="9.140625" style="29"/>
    <col min="15615" max="15617" width="9.5703125" style="29" bestFit="1" customWidth="1"/>
    <col min="15618" max="15861" width="9.140625" style="29"/>
    <col min="15862" max="15862" width="18.85546875" style="29" customWidth="1"/>
    <col min="15863" max="15867" width="14" style="29" customWidth="1"/>
    <col min="15868" max="15868" width="10" style="29" bestFit="1" customWidth="1"/>
    <col min="15869" max="15870" width="9.140625" style="29"/>
    <col min="15871" max="15873" width="9.5703125" style="29" bestFit="1" customWidth="1"/>
    <col min="15874" max="16117" width="9.140625" style="29"/>
    <col min="16118" max="16118" width="18.85546875" style="29" customWidth="1"/>
    <col min="16119" max="16123" width="14" style="29" customWidth="1"/>
    <col min="16124" max="16124" width="10" style="29" bestFit="1" customWidth="1"/>
    <col min="16125" max="16126" width="9.140625" style="29"/>
    <col min="16127" max="16129" width="9.5703125" style="29" bestFit="1" customWidth="1"/>
    <col min="16130" max="16384" width="9.140625" style="29"/>
  </cols>
  <sheetData>
    <row r="1" spans="1:6" ht="12.75" x14ac:dyDescent="0.2">
      <c r="A1" s="49" t="s">
        <v>283</v>
      </c>
    </row>
    <row r="2" spans="1:6" x14ac:dyDescent="0.2">
      <c r="A2" s="30"/>
    </row>
    <row r="3" spans="1:6" ht="35.1" customHeight="1" x14ac:dyDescent="0.2">
      <c r="A3" s="127"/>
      <c r="B3" s="51">
        <v>2011</v>
      </c>
      <c r="C3" s="51">
        <v>2012</v>
      </c>
      <c r="D3" s="128" t="s">
        <v>284</v>
      </c>
    </row>
    <row r="4" spans="1:6" s="33" customFormat="1" ht="12.95" customHeight="1" x14ac:dyDescent="0.2">
      <c r="A4" s="343" t="s">
        <v>169</v>
      </c>
      <c r="B4" s="273">
        <v>14.436760953525084</v>
      </c>
      <c r="C4" s="273">
        <v>13.510305831403786</v>
      </c>
      <c r="D4" s="132">
        <f t="shared" ref="D4:D33" si="0">C4-B4</f>
        <v>-0.92645512212129866</v>
      </c>
      <c r="F4" s="269"/>
    </row>
    <row r="5" spans="1:6" s="38" customFormat="1" ht="12.95" customHeight="1" x14ac:dyDescent="0.2">
      <c r="A5" s="219" t="s">
        <v>162</v>
      </c>
      <c r="B5" s="273">
        <v>15.155751277928436</v>
      </c>
      <c r="C5" s="273">
        <v>14.293402199266911</v>
      </c>
      <c r="D5" s="132">
        <f t="shared" si="0"/>
        <v>-0.86234907866152533</v>
      </c>
    </row>
    <row r="6" spans="1:6" s="38" customFormat="1" ht="12.95" customHeight="1" x14ac:dyDescent="0.2">
      <c r="A6" s="219" t="s">
        <v>176</v>
      </c>
      <c r="B6" s="273">
        <v>15.732904866129424</v>
      </c>
      <c r="C6" s="273">
        <v>14.897520585151872</v>
      </c>
      <c r="D6" s="132">
        <f t="shared" si="0"/>
        <v>-0.8353842809775518</v>
      </c>
    </row>
    <row r="7" spans="1:6" s="38" customFormat="1" ht="12.95" customHeight="1" x14ac:dyDescent="0.2">
      <c r="A7" s="219" t="s">
        <v>178</v>
      </c>
      <c r="B7" s="273">
        <v>15.84938851168628</v>
      </c>
      <c r="C7" s="273">
        <v>15.035922026134097</v>
      </c>
      <c r="D7" s="132">
        <f t="shared" si="0"/>
        <v>-0.81346648555218337</v>
      </c>
    </row>
    <row r="8" spans="1:6" s="38" customFormat="1" ht="12.95" customHeight="1" x14ac:dyDescent="0.2">
      <c r="A8" s="219" t="s">
        <v>170</v>
      </c>
      <c r="B8" s="273">
        <v>15.90913888897774</v>
      </c>
      <c r="C8" s="273">
        <v>15.269583947058171</v>
      </c>
      <c r="D8" s="132">
        <f t="shared" si="0"/>
        <v>-0.63955494191956852</v>
      </c>
    </row>
    <row r="9" spans="1:6" s="38" customFormat="1" ht="12.95" customHeight="1" x14ac:dyDescent="0.2">
      <c r="A9" s="219" t="s">
        <v>172</v>
      </c>
      <c r="B9" s="273">
        <v>21.240371582203377</v>
      </c>
      <c r="C9" s="273">
        <v>20.894488182611788</v>
      </c>
      <c r="D9" s="132">
        <f t="shared" si="0"/>
        <v>-0.34588339959158887</v>
      </c>
    </row>
    <row r="10" spans="1:6" s="38" customFormat="1" ht="12.95" customHeight="1" x14ac:dyDescent="0.2">
      <c r="A10" s="219" t="s">
        <v>158</v>
      </c>
      <c r="B10" s="273">
        <v>16.069866756521169</v>
      </c>
      <c r="C10" s="273">
        <v>16.050900264550897</v>
      </c>
      <c r="D10" s="132">
        <f t="shared" si="0"/>
        <v>-1.8966491970271449E-2</v>
      </c>
    </row>
    <row r="11" spans="1:6" s="38" customFormat="1" ht="12.95" customHeight="1" x14ac:dyDescent="0.2">
      <c r="A11" s="219" t="s">
        <v>160</v>
      </c>
      <c r="B11" s="273">
        <v>26.958403281605136</v>
      </c>
      <c r="C11" s="273">
        <v>26.967501360139686</v>
      </c>
      <c r="D11" s="132">
        <f t="shared" si="0"/>
        <v>9.0980785345493587E-3</v>
      </c>
    </row>
    <row r="12" spans="1:6" s="38" customFormat="1" ht="12.95" customHeight="1" x14ac:dyDescent="0.2">
      <c r="A12" s="219" t="s">
        <v>161</v>
      </c>
      <c r="B12" s="273">
        <v>25.117545650951495</v>
      </c>
      <c r="C12" s="273">
        <v>25.15060983135259</v>
      </c>
      <c r="D12" s="132">
        <f t="shared" si="0"/>
        <v>3.306418040109449E-2</v>
      </c>
    </row>
    <row r="13" spans="1:6" s="38" customFormat="1" ht="12.95" customHeight="1" x14ac:dyDescent="0.2">
      <c r="A13" s="219" t="s">
        <v>165</v>
      </c>
      <c r="B13" s="273">
        <v>23.694155433463532</v>
      </c>
      <c r="C13" s="273">
        <v>23.781611741421766</v>
      </c>
      <c r="D13" s="132">
        <f t="shared" si="0"/>
        <v>8.7456307958234447E-2</v>
      </c>
    </row>
    <row r="14" spans="1:6" s="38" customFormat="1" ht="12.95" customHeight="1" x14ac:dyDescent="0.2">
      <c r="A14" s="220" t="s">
        <v>173</v>
      </c>
      <c r="B14" s="271">
        <v>17.701253016251417</v>
      </c>
      <c r="C14" s="271">
        <v>17.919200875600939</v>
      </c>
      <c r="D14" s="129">
        <f t="shared" si="0"/>
        <v>0.21794785934952188</v>
      </c>
    </row>
    <row r="15" spans="1:6" s="38" customFormat="1" ht="12.95" customHeight="1" x14ac:dyDescent="0.2">
      <c r="A15" s="219" t="s">
        <v>175</v>
      </c>
      <c r="B15" s="273">
        <v>25.252838104359814</v>
      </c>
      <c r="C15" s="273">
        <v>25.475064641618289</v>
      </c>
      <c r="D15" s="132">
        <f t="shared" si="0"/>
        <v>0.22222653725847508</v>
      </c>
    </row>
    <row r="16" spans="1:6" s="38" customFormat="1" ht="12.95" customHeight="1" x14ac:dyDescent="0.2">
      <c r="A16" s="219" t="s">
        <v>180</v>
      </c>
      <c r="B16" s="273">
        <v>17.308083783457665</v>
      </c>
      <c r="C16" s="273">
        <v>17.546630764982048</v>
      </c>
      <c r="D16" s="132">
        <f t="shared" si="0"/>
        <v>0.23854698152438303</v>
      </c>
    </row>
    <row r="17" spans="1:4" s="38" customFormat="1" ht="12.95" customHeight="1" x14ac:dyDescent="0.2">
      <c r="A17" s="219" t="s">
        <v>168</v>
      </c>
      <c r="B17" s="273">
        <v>19.846524548398488</v>
      </c>
      <c r="C17" s="273">
        <v>20.118393951378863</v>
      </c>
      <c r="D17" s="132">
        <f t="shared" si="0"/>
        <v>0.27186940298037499</v>
      </c>
    </row>
    <row r="18" spans="1:4" s="38" customFormat="1" ht="12.95" customHeight="1" x14ac:dyDescent="0.2">
      <c r="A18" s="220" t="s">
        <v>241</v>
      </c>
      <c r="B18" s="271">
        <v>24.855494795188552</v>
      </c>
      <c r="C18" s="271">
        <v>25.192777123338384</v>
      </c>
      <c r="D18" s="129">
        <f t="shared" si="0"/>
        <v>0.33728232814983272</v>
      </c>
    </row>
    <row r="19" spans="1:4" s="38" customFormat="1" ht="12.95" customHeight="1" x14ac:dyDescent="0.2">
      <c r="A19" s="219" t="s">
        <v>179</v>
      </c>
      <c r="B19" s="273">
        <v>23.748099402921159</v>
      </c>
      <c r="C19" s="273">
        <v>24.124812786377795</v>
      </c>
      <c r="D19" s="132">
        <f t="shared" si="0"/>
        <v>0.37671338345663585</v>
      </c>
    </row>
    <row r="20" spans="1:4" s="38" customFormat="1" ht="12.95" customHeight="1" x14ac:dyDescent="0.2">
      <c r="A20" s="219" t="s">
        <v>183</v>
      </c>
      <c r="B20" s="273">
        <v>25.275829824391323</v>
      </c>
      <c r="C20" s="273">
        <v>25.654473910563862</v>
      </c>
      <c r="D20" s="132">
        <f t="shared" si="0"/>
        <v>0.37864408617253886</v>
      </c>
    </row>
    <row r="21" spans="1:4" s="38" customFormat="1" ht="12.95" customHeight="1" x14ac:dyDescent="0.2">
      <c r="A21" s="218" t="s">
        <v>248</v>
      </c>
      <c r="B21" s="272">
        <v>25.443571422882155</v>
      </c>
      <c r="C21" s="272">
        <v>25.826675610452689</v>
      </c>
      <c r="D21" s="129">
        <f t="shared" si="0"/>
        <v>0.38310418757053455</v>
      </c>
    </row>
    <row r="22" spans="1:4" s="38" customFormat="1" ht="12.95" customHeight="1" x14ac:dyDescent="0.2">
      <c r="A22" s="219" t="s">
        <v>159</v>
      </c>
      <c r="B22" s="273">
        <v>18.758760068271069</v>
      </c>
      <c r="C22" s="273">
        <v>19.145685366997995</v>
      </c>
      <c r="D22" s="132">
        <f t="shared" si="0"/>
        <v>0.3869252987269256</v>
      </c>
    </row>
    <row r="23" spans="1:4" s="38" customFormat="1" ht="12.95" customHeight="1" x14ac:dyDescent="0.2">
      <c r="A23" s="219" t="s">
        <v>157</v>
      </c>
      <c r="B23" s="273">
        <v>25.967832215791891</v>
      </c>
      <c r="C23" s="273">
        <v>26.361719151264563</v>
      </c>
      <c r="D23" s="132">
        <f t="shared" si="0"/>
        <v>0.39388693547267195</v>
      </c>
    </row>
    <row r="24" spans="1:4" s="33" customFormat="1" ht="12.95" customHeight="1" x14ac:dyDescent="0.2">
      <c r="A24" s="219" t="s">
        <v>166</v>
      </c>
      <c r="B24" s="273">
        <v>29.006810619613415</v>
      </c>
      <c r="C24" s="273">
        <v>29.440582789352206</v>
      </c>
      <c r="D24" s="132">
        <f t="shared" si="0"/>
        <v>0.43377216973879129</v>
      </c>
    </row>
    <row r="25" spans="1:4" s="38" customFormat="1" ht="12.95" customHeight="1" x14ac:dyDescent="0.2">
      <c r="A25" s="219" t="s">
        <v>242</v>
      </c>
      <c r="B25" s="273">
        <v>19.679748415293705</v>
      </c>
      <c r="C25" s="273">
        <v>20.181500761374526</v>
      </c>
      <c r="D25" s="132">
        <f t="shared" si="0"/>
        <v>0.50175234608082064</v>
      </c>
    </row>
    <row r="26" spans="1:4" s="38" customFormat="1" ht="12.95" customHeight="1" x14ac:dyDescent="0.2">
      <c r="A26" s="219" t="s">
        <v>167</v>
      </c>
      <c r="B26" s="273">
        <v>24.232814068642412</v>
      </c>
      <c r="C26" s="273">
        <v>24.782043867560503</v>
      </c>
      <c r="D26" s="132">
        <f t="shared" si="0"/>
        <v>0.54922979891809121</v>
      </c>
    </row>
    <row r="27" spans="1:4" s="38" customFormat="1" ht="12.95" customHeight="1" x14ac:dyDescent="0.2">
      <c r="A27" s="219" t="s">
        <v>171</v>
      </c>
      <c r="B27" s="273">
        <v>20.105264653573908</v>
      </c>
      <c r="C27" s="273">
        <v>20.896863044790372</v>
      </c>
      <c r="D27" s="132">
        <f t="shared" si="0"/>
        <v>0.79159839121646414</v>
      </c>
    </row>
    <row r="28" spans="1:4" s="38" customFormat="1" ht="12.95" customHeight="1" x14ac:dyDescent="0.2">
      <c r="A28" s="219" t="s">
        <v>164</v>
      </c>
      <c r="B28" s="273">
        <v>27.65016864795205</v>
      </c>
      <c r="C28" s="273">
        <v>28.45220207328407</v>
      </c>
      <c r="D28" s="132">
        <f t="shared" si="0"/>
        <v>0.80203342533202004</v>
      </c>
    </row>
    <row r="29" spans="1:4" s="38" customFormat="1" ht="12.95" customHeight="1" x14ac:dyDescent="0.2">
      <c r="A29" s="219" t="s">
        <v>174</v>
      </c>
      <c r="B29" s="273">
        <v>23.107803505519271</v>
      </c>
      <c r="C29" s="273">
        <v>23.926951906801989</v>
      </c>
      <c r="D29" s="132">
        <f t="shared" si="0"/>
        <v>0.81914840128271749</v>
      </c>
    </row>
    <row r="30" spans="1:4" s="38" customFormat="1" ht="12.95" customHeight="1" x14ac:dyDescent="0.2">
      <c r="A30" s="219" t="s">
        <v>177</v>
      </c>
      <c r="B30" s="273">
        <v>22.982585802303046</v>
      </c>
      <c r="C30" s="273">
        <v>23.83546716706849</v>
      </c>
      <c r="D30" s="132">
        <f t="shared" si="0"/>
        <v>0.85288136476544452</v>
      </c>
    </row>
    <row r="31" spans="1:4" s="38" customFormat="1" ht="12.95" customHeight="1" x14ac:dyDescent="0.2">
      <c r="A31" s="219" t="s">
        <v>182</v>
      </c>
      <c r="B31" s="273">
        <v>24.497513862976621</v>
      </c>
      <c r="C31" s="273">
        <v>25.390129037912018</v>
      </c>
      <c r="D31" s="132">
        <f t="shared" si="0"/>
        <v>0.89261517493539699</v>
      </c>
    </row>
    <row r="32" spans="1:4" s="38" customFormat="1" ht="12.95" customHeight="1" x14ac:dyDescent="0.2">
      <c r="A32" s="219" t="s">
        <v>181</v>
      </c>
      <c r="B32" s="273">
        <v>25.186296471257535</v>
      </c>
      <c r="C32" s="273">
        <v>26.289925072449989</v>
      </c>
      <c r="D32" s="132">
        <f t="shared" si="0"/>
        <v>1.1036286011924545</v>
      </c>
    </row>
    <row r="33" spans="1:6" s="38" customFormat="1" ht="12.95" customHeight="1" x14ac:dyDescent="0.2">
      <c r="A33" s="221" t="s">
        <v>163</v>
      </c>
      <c r="B33" s="274">
        <v>26.622484764861447</v>
      </c>
      <c r="C33" s="274">
        <v>28.863439565052772</v>
      </c>
      <c r="D33" s="133">
        <f t="shared" si="0"/>
        <v>2.2409548001913251</v>
      </c>
    </row>
    <row r="34" spans="1:6" s="38" customFormat="1" ht="12.95" customHeight="1" x14ac:dyDescent="0.2">
      <c r="A34" s="32"/>
      <c r="B34" s="131"/>
      <c r="C34" s="131"/>
      <c r="D34" s="131"/>
      <c r="E34" s="131"/>
      <c r="F34" s="143"/>
    </row>
    <row r="35" spans="1:6" s="38" customFormat="1" ht="12.95" customHeight="1" x14ac:dyDescent="0.2">
      <c r="A35" s="130"/>
      <c r="B35" s="131"/>
      <c r="C35" s="131"/>
      <c r="D35" s="131"/>
      <c r="E35" s="131"/>
      <c r="F35" s="134"/>
    </row>
    <row r="36" spans="1:6" ht="12" x14ac:dyDescent="0.2">
      <c r="A36" s="48" t="s">
        <v>285</v>
      </c>
    </row>
  </sheetData>
  <sortState xmlns:xlrd2="http://schemas.microsoft.com/office/spreadsheetml/2017/richdata2" ref="A4:D33">
    <sortCondition ref="D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sheetPr codeName="Sheet90"/>
  <dimension ref="B1:K29"/>
  <sheetViews>
    <sheetView workbookViewId="0"/>
  </sheetViews>
  <sheetFormatPr defaultRowHeight="12.75" x14ac:dyDescent="0.2"/>
  <cols>
    <col min="1" max="1" width="9.140625" style="28"/>
    <col min="2" max="2" width="14.28515625" style="28" bestFit="1" customWidth="1"/>
    <col min="3" max="6" width="9.140625" style="28"/>
    <col min="7" max="7" width="10" style="28" bestFit="1" customWidth="1"/>
    <col min="8" max="8" width="9.140625" style="28"/>
    <col min="9" max="9" width="14.28515625" style="28" bestFit="1" customWidth="1"/>
    <col min="10" max="10" width="9.140625" style="198"/>
    <col min="11" max="11" width="12.5703125" style="198" bestFit="1" customWidth="1"/>
    <col min="12" max="257" width="9.140625" style="28"/>
    <col min="258" max="258" width="14.28515625" style="28" bestFit="1" customWidth="1"/>
    <col min="259" max="262" width="9.140625" style="28"/>
    <col min="263" max="263" width="10" style="28" bestFit="1" customWidth="1"/>
    <col min="264" max="264" width="9.140625" style="28"/>
    <col min="265" max="265" width="14.28515625" style="28" bestFit="1" customWidth="1"/>
    <col min="266" max="266" width="9.140625" style="28"/>
    <col min="267" max="267" width="12.5703125" style="28" bestFit="1" customWidth="1"/>
    <col min="268" max="513" width="9.140625" style="28"/>
    <col min="514" max="514" width="14.28515625" style="28" bestFit="1" customWidth="1"/>
    <col min="515" max="518" width="9.140625" style="28"/>
    <col min="519" max="519" width="10" style="28" bestFit="1" customWidth="1"/>
    <col min="520" max="520" width="9.140625" style="28"/>
    <col min="521" max="521" width="14.28515625" style="28" bestFit="1" customWidth="1"/>
    <col min="522" max="522" width="9.140625" style="28"/>
    <col min="523" max="523" width="12.5703125" style="28" bestFit="1" customWidth="1"/>
    <col min="524" max="769" width="9.140625" style="28"/>
    <col min="770" max="770" width="14.28515625" style="28" bestFit="1" customWidth="1"/>
    <col min="771" max="774" width="9.140625" style="28"/>
    <col min="775" max="775" width="10" style="28" bestFit="1" customWidth="1"/>
    <col min="776" max="776" width="9.140625" style="28"/>
    <col min="777" max="777" width="14.28515625" style="28" bestFit="1" customWidth="1"/>
    <col min="778" max="778" width="9.140625" style="28"/>
    <col min="779" max="779" width="12.5703125" style="28" bestFit="1" customWidth="1"/>
    <col min="780" max="1025" width="9.140625" style="28"/>
    <col min="1026" max="1026" width="14.28515625" style="28" bestFit="1" customWidth="1"/>
    <col min="1027" max="1030" width="9.140625" style="28"/>
    <col min="1031" max="1031" width="10" style="28" bestFit="1" customWidth="1"/>
    <col min="1032" max="1032" width="9.140625" style="28"/>
    <col min="1033" max="1033" width="14.28515625" style="28" bestFit="1" customWidth="1"/>
    <col min="1034" max="1034" width="9.140625" style="28"/>
    <col min="1035" max="1035" width="12.5703125" style="28" bestFit="1" customWidth="1"/>
    <col min="1036" max="1281" width="9.140625" style="28"/>
    <col min="1282" max="1282" width="14.28515625" style="28" bestFit="1" customWidth="1"/>
    <col min="1283" max="1286" width="9.140625" style="28"/>
    <col min="1287" max="1287" width="10" style="28" bestFit="1" customWidth="1"/>
    <col min="1288" max="1288" width="9.140625" style="28"/>
    <col min="1289" max="1289" width="14.28515625" style="28" bestFit="1" customWidth="1"/>
    <col min="1290" max="1290" width="9.140625" style="28"/>
    <col min="1291" max="1291" width="12.5703125" style="28" bestFit="1" customWidth="1"/>
    <col min="1292" max="1537" width="9.140625" style="28"/>
    <col min="1538" max="1538" width="14.28515625" style="28" bestFit="1" customWidth="1"/>
    <col min="1539" max="1542" width="9.140625" style="28"/>
    <col min="1543" max="1543" width="10" style="28" bestFit="1" customWidth="1"/>
    <col min="1544" max="1544" width="9.140625" style="28"/>
    <col min="1545" max="1545" width="14.28515625" style="28" bestFit="1" customWidth="1"/>
    <col min="1546" max="1546" width="9.140625" style="28"/>
    <col min="1547" max="1547" width="12.5703125" style="28" bestFit="1" customWidth="1"/>
    <col min="1548" max="1793" width="9.140625" style="28"/>
    <col min="1794" max="1794" width="14.28515625" style="28" bestFit="1" customWidth="1"/>
    <col min="1795" max="1798" width="9.140625" style="28"/>
    <col min="1799" max="1799" width="10" style="28" bestFit="1" customWidth="1"/>
    <col min="1800" max="1800" width="9.140625" style="28"/>
    <col min="1801" max="1801" width="14.28515625" style="28" bestFit="1" customWidth="1"/>
    <col min="1802" max="1802" width="9.140625" style="28"/>
    <col min="1803" max="1803" width="12.5703125" style="28" bestFit="1" customWidth="1"/>
    <col min="1804" max="2049" width="9.140625" style="28"/>
    <col min="2050" max="2050" width="14.28515625" style="28" bestFit="1" customWidth="1"/>
    <col min="2051" max="2054" width="9.140625" style="28"/>
    <col min="2055" max="2055" width="10" style="28" bestFit="1" customWidth="1"/>
    <col min="2056" max="2056" width="9.140625" style="28"/>
    <col min="2057" max="2057" width="14.28515625" style="28" bestFit="1" customWidth="1"/>
    <col min="2058" max="2058" width="9.140625" style="28"/>
    <col min="2059" max="2059" width="12.5703125" style="28" bestFit="1" customWidth="1"/>
    <col min="2060" max="2305" width="9.140625" style="28"/>
    <col min="2306" max="2306" width="14.28515625" style="28" bestFit="1" customWidth="1"/>
    <col min="2307" max="2310" width="9.140625" style="28"/>
    <col min="2311" max="2311" width="10" style="28" bestFit="1" customWidth="1"/>
    <col min="2312" max="2312" width="9.140625" style="28"/>
    <col min="2313" max="2313" width="14.28515625" style="28" bestFit="1" customWidth="1"/>
    <col min="2314" max="2314" width="9.140625" style="28"/>
    <col min="2315" max="2315" width="12.5703125" style="28" bestFit="1" customWidth="1"/>
    <col min="2316" max="2561" width="9.140625" style="28"/>
    <col min="2562" max="2562" width="14.28515625" style="28" bestFit="1" customWidth="1"/>
    <col min="2563" max="2566" width="9.140625" style="28"/>
    <col min="2567" max="2567" width="10" style="28" bestFit="1" customWidth="1"/>
    <col min="2568" max="2568" width="9.140625" style="28"/>
    <col min="2569" max="2569" width="14.28515625" style="28" bestFit="1" customWidth="1"/>
    <col min="2570" max="2570" width="9.140625" style="28"/>
    <col min="2571" max="2571" width="12.5703125" style="28" bestFit="1" customWidth="1"/>
    <col min="2572" max="2817" width="9.140625" style="28"/>
    <col min="2818" max="2818" width="14.28515625" style="28" bestFit="1" customWidth="1"/>
    <col min="2819" max="2822" width="9.140625" style="28"/>
    <col min="2823" max="2823" width="10" style="28" bestFit="1" customWidth="1"/>
    <col min="2824" max="2824" width="9.140625" style="28"/>
    <col min="2825" max="2825" width="14.28515625" style="28" bestFit="1" customWidth="1"/>
    <col min="2826" max="2826" width="9.140625" style="28"/>
    <col min="2827" max="2827" width="12.5703125" style="28" bestFit="1" customWidth="1"/>
    <col min="2828" max="3073" width="9.140625" style="28"/>
    <col min="3074" max="3074" width="14.28515625" style="28" bestFit="1" customWidth="1"/>
    <col min="3075" max="3078" width="9.140625" style="28"/>
    <col min="3079" max="3079" width="10" style="28" bestFit="1" customWidth="1"/>
    <col min="3080" max="3080" width="9.140625" style="28"/>
    <col min="3081" max="3081" width="14.28515625" style="28" bestFit="1" customWidth="1"/>
    <col min="3082" max="3082" width="9.140625" style="28"/>
    <col min="3083" max="3083" width="12.5703125" style="28" bestFit="1" customWidth="1"/>
    <col min="3084" max="3329" width="9.140625" style="28"/>
    <col min="3330" max="3330" width="14.28515625" style="28" bestFit="1" customWidth="1"/>
    <col min="3331" max="3334" width="9.140625" style="28"/>
    <col min="3335" max="3335" width="10" style="28" bestFit="1" customWidth="1"/>
    <col min="3336" max="3336" width="9.140625" style="28"/>
    <col min="3337" max="3337" width="14.28515625" style="28" bestFit="1" customWidth="1"/>
    <col min="3338" max="3338" width="9.140625" style="28"/>
    <col min="3339" max="3339" width="12.5703125" style="28" bestFit="1" customWidth="1"/>
    <col min="3340" max="3585" width="9.140625" style="28"/>
    <col min="3586" max="3586" width="14.28515625" style="28" bestFit="1" customWidth="1"/>
    <col min="3587" max="3590" width="9.140625" style="28"/>
    <col min="3591" max="3591" width="10" style="28" bestFit="1" customWidth="1"/>
    <col min="3592" max="3592" width="9.140625" style="28"/>
    <col min="3593" max="3593" width="14.28515625" style="28" bestFit="1" customWidth="1"/>
    <col min="3594" max="3594" width="9.140625" style="28"/>
    <col min="3595" max="3595" width="12.5703125" style="28" bestFit="1" customWidth="1"/>
    <col min="3596" max="3841" width="9.140625" style="28"/>
    <col min="3842" max="3842" width="14.28515625" style="28" bestFit="1" customWidth="1"/>
    <col min="3843" max="3846" width="9.140625" style="28"/>
    <col min="3847" max="3847" width="10" style="28" bestFit="1" customWidth="1"/>
    <col min="3848" max="3848" width="9.140625" style="28"/>
    <col min="3849" max="3849" width="14.28515625" style="28" bestFit="1" customWidth="1"/>
    <col min="3850" max="3850" width="9.140625" style="28"/>
    <col min="3851" max="3851" width="12.5703125" style="28" bestFit="1" customWidth="1"/>
    <col min="3852" max="4097" width="9.140625" style="28"/>
    <col min="4098" max="4098" width="14.28515625" style="28" bestFit="1" customWidth="1"/>
    <col min="4099" max="4102" width="9.140625" style="28"/>
    <col min="4103" max="4103" width="10" style="28" bestFit="1" customWidth="1"/>
    <col min="4104" max="4104" width="9.140625" style="28"/>
    <col min="4105" max="4105" width="14.28515625" style="28" bestFit="1" customWidth="1"/>
    <col min="4106" max="4106" width="9.140625" style="28"/>
    <col min="4107" max="4107" width="12.5703125" style="28" bestFit="1" customWidth="1"/>
    <col min="4108" max="4353" width="9.140625" style="28"/>
    <col min="4354" max="4354" width="14.28515625" style="28" bestFit="1" customWidth="1"/>
    <col min="4355" max="4358" width="9.140625" style="28"/>
    <col min="4359" max="4359" width="10" style="28" bestFit="1" customWidth="1"/>
    <col min="4360" max="4360" width="9.140625" style="28"/>
    <col min="4361" max="4361" width="14.28515625" style="28" bestFit="1" customWidth="1"/>
    <col min="4362" max="4362" width="9.140625" style="28"/>
    <col min="4363" max="4363" width="12.5703125" style="28" bestFit="1" customWidth="1"/>
    <col min="4364" max="4609" width="9.140625" style="28"/>
    <col min="4610" max="4610" width="14.28515625" style="28" bestFit="1" customWidth="1"/>
    <col min="4611" max="4614" width="9.140625" style="28"/>
    <col min="4615" max="4615" width="10" style="28" bestFit="1" customWidth="1"/>
    <col min="4616" max="4616" width="9.140625" style="28"/>
    <col min="4617" max="4617" width="14.28515625" style="28" bestFit="1" customWidth="1"/>
    <col min="4618" max="4618" width="9.140625" style="28"/>
    <col min="4619" max="4619" width="12.5703125" style="28" bestFit="1" customWidth="1"/>
    <col min="4620" max="4865" width="9.140625" style="28"/>
    <col min="4866" max="4866" width="14.28515625" style="28" bestFit="1" customWidth="1"/>
    <col min="4867" max="4870" width="9.140625" style="28"/>
    <col min="4871" max="4871" width="10" style="28" bestFit="1" customWidth="1"/>
    <col min="4872" max="4872" width="9.140625" style="28"/>
    <col min="4873" max="4873" width="14.28515625" style="28" bestFit="1" customWidth="1"/>
    <col min="4874" max="4874" width="9.140625" style="28"/>
    <col min="4875" max="4875" width="12.5703125" style="28" bestFit="1" customWidth="1"/>
    <col min="4876" max="5121" width="9.140625" style="28"/>
    <col min="5122" max="5122" width="14.28515625" style="28" bestFit="1" customWidth="1"/>
    <col min="5123" max="5126" width="9.140625" style="28"/>
    <col min="5127" max="5127" width="10" style="28" bestFit="1" customWidth="1"/>
    <col min="5128" max="5128" width="9.140625" style="28"/>
    <col min="5129" max="5129" width="14.28515625" style="28" bestFit="1" customWidth="1"/>
    <col min="5130" max="5130" width="9.140625" style="28"/>
    <col min="5131" max="5131" width="12.5703125" style="28" bestFit="1" customWidth="1"/>
    <col min="5132" max="5377" width="9.140625" style="28"/>
    <col min="5378" max="5378" width="14.28515625" style="28" bestFit="1" customWidth="1"/>
    <col min="5379" max="5382" width="9.140625" style="28"/>
    <col min="5383" max="5383" width="10" style="28" bestFit="1" customWidth="1"/>
    <col min="5384" max="5384" width="9.140625" style="28"/>
    <col min="5385" max="5385" width="14.28515625" style="28" bestFit="1" customWidth="1"/>
    <col min="5386" max="5386" width="9.140625" style="28"/>
    <col min="5387" max="5387" width="12.5703125" style="28" bestFit="1" customWidth="1"/>
    <col min="5388" max="5633" width="9.140625" style="28"/>
    <col min="5634" max="5634" width="14.28515625" style="28" bestFit="1" customWidth="1"/>
    <col min="5635" max="5638" width="9.140625" style="28"/>
    <col min="5639" max="5639" width="10" style="28" bestFit="1" customWidth="1"/>
    <col min="5640" max="5640" width="9.140625" style="28"/>
    <col min="5641" max="5641" width="14.28515625" style="28" bestFit="1" customWidth="1"/>
    <col min="5642" max="5642" width="9.140625" style="28"/>
    <col min="5643" max="5643" width="12.5703125" style="28" bestFit="1" customWidth="1"/>
    <col min="5644" max="5889" width="9.140625" style="28"/>
    <col min="5890" max="5890" width="14.28515625" style="28" bestFit="1" customWidth="1"/>
    <col min="5891" max="5894" width="9.140625" style="28"/>
    <col min="5895" max="5895" width="10" style="28" bestFit="1" customWidth="1"/>
    <col min="5896" max="5896" width="9.140625" style="28"/>
    <col min="5897" max="5897" width="14.28515625" style="28" bestFit="1" customWidth="1"/>
    <col min="5898" max="5898" width="9.140625" style="28"/>
    <col min="5899" max="5899" width="12.5703125" style="28" bestFit="1" customWidth="1"/>
    <col min="5900" max="6145" width="9.140625" style="28"/>
    <col min="6146" max="6146" width="14.28515625" style="28" bestFit="1" customWidth="1"/>
    <col min="6147" max="6150" width="9.140625" style="28"/>
    <col min="6151" max="6151" width="10" style="28" bestFit="1" customWidth="1"/>
    <col min="6152" max="6152" width="9.140625" style="28"/>
    <col min="6153" max="6153" width="14.28515625" style="28" bestFit="1" customWidth="1"/>
    <col min="6154" max="6154" width="9.140625" style="28"/>
    <col min="6155" max="6155" width="12.5703125" style="28" bestFit="1" customWidth="1"/>
    <col min="6156" max="6401" width="9.140625" style="28"/>
    <col min="6402" max="6402" width="14.28515625" style="28" bestFit="1" customWidth="1"/>
    <col min="6403" max="6406" width="9.140625" style="28"/>
    <col min="6407" max="6407" width="10" style="28" bestFit="1" customWidth="1"/>
    <col min="6408" max="6408" width="9.140625" style="28"/>
    <col min="6409" max="6409" width="14.28515625" style="28" bestFit="1" customWidth="1"/>
    <col min="6410" max="6410" width="9.140625" style="28"/>
    <col min="6411" max="6411" width="12.5703125" style="28" bestFit="1" customWidth="1"/>
    <col min="6412" max="6657" width="9.140625" style="28"/>
    <col min="6658" max="6658" width="14.28515625" style="28" bestFit="1" customWidth="1"/>
    <col min="6659" max="6662" width="9.140625" style="28"/>
    <col min="6663" max="6663" width="10" style="28" bestFit="1" customWidth="1"/>
    <col min="6664" max="6664" width="9.140625" style="28"/>
    <col min="6665" max="6665" width="14.28515625" style="28" bestFit="1" customWidth="1"/>
    <col min="6666" max="6666" width="9.140625" style="28"/>
    <col min="6667" max="6667" width="12.5703125" style="28" bestFit="1" customWidth="1"/>
    <col min="6668" max="6913" width="9.140625" style="28"/>
    <col min="6914" max="6914" width="14.28515625" style="28" bestFit="1" customWidth="1"/>
    <col min="6915" max="6918" width="9.140625" style="28"/>
    <col min="6919" max="6919" width="10" style="28" bestFit="1" customWidth="1"/>
    <col min="6920" max="6920" width="9.140625" style="28"/>
    <col min="6921" max="6921" width="14.28515625" style="28" bestFit="1" customWidth="1"/>
    <col min="6922" max="6922" width="9.140625" style="28"/>
    <col min="6923" max="6923" width="12.5703125" style="28" bestFit="1" customWidth="1"/>
    <col min="6924" max="7169" width="9.140625" style="28"/>
    <col min="7170" max="7170" width="14.28515625" style="28" bestFit="1" customWidth="1"/>
    <col min="7171" max="7174" width="9.140625" style="28"/>
    <col min="7175" max="7175" width="10" style="28" bestFit="1" customWidth="1"/>
    <col min="7176" max="7176" width="9.140625" style="28"/>
    <col min="7177" max="7177" width="14.28515625" style="28" bestFit="1" customWidth="1"/>
    <col min="7178" max="7178" width="9.140625" style="28"/>
    <col min="7179" max="7179" width="12.5703125" style="28" bestFit="1" customWidth="1"/>
    <col min="7180" max="7425" width="9.140625" style="28"/>
    <col min="7426" max="7426" width="14.28515625" style="28" bestFit="1" customWidth="1"/>
    <col min="7427" max="7430" width="9.140625" style="28"/>
    <col min="7431" max="7431" width="10" style="28" bestFit="1" customWidth="1"/>
    <col min="7432" max="7432" width="9.140625" style="28"/>
    <col min="7433" max="7433" width="14.28515625" style="28" bestFit="1" customWidth="1"/>
    <col min="7434" max="7434" width="9.140625" style="28"/>
    <col min="7435" max="7435" width="12.5703125" style="28" bestFit="1" customWidth="1"/>
    <col min="7436" max="7681" width="9.140625" style="28"/>
    <col min="7682" max="7682" width="14.28515625" style="28" bestFit="1" customWidth="1"/>
    <col min="7683" max="7686" width="9.140625" style="28"/>
    <col min="7687" max="7687" width="10" style="28" bestFit="1" customWidth="1"/>
    <col min="7688" max="7688" width="9.140625" style="28"/>
    <col min="7689" max="7689" width="14.28515625" style="28" bestFit="1" customWidth="1"/>
    <col min="7690" max="7690" width="9.140625" style="28"/>
    <col min="7691" max="7691" width="12.5703125" style="28" bestFit="1" customWidth="1"/>
    <col min="7692" max="7937" width="9.140625" style="28"/>
    <col min="7938" max="7938" width="14.28515625" style="28" bestFit="1" customWidth="1"/>
    <col min="7939" max="7942" width="9.140625" style="28"/>
    <col min="7943" max="7943" width="10" style="28" bestFit="1" customWidth="1"/>
    <col min="7944" max="7944" width="9.140625" style="28"/>
    <col min="7945" max="7945" width="14.28515625" style="28" bestFit="1" customWidth="1"/>
    <col min="7946" max="7946" width="9.140625" style="28"/>
    <col min="7947" max="7947" width="12.5703125" style="28" bestFit="1" customWidth="1"/>
    <col min="7948" max="8193" width="9.140625" style="28"/>
    <col min="8194" max="8194" width="14.28515625" style="28" bestFit="1" customWidth="1"/>
    <col min="8195" max="8198" width="9.140625" style="28"/>
    <col min="8199" max="8199" width="10" style="28" bestFit="1" customWidth="1"/>
    <col min="8200" max="8200" width="9.140625" style="28"/>
    <col min="8201" max="8201" width="14.28515625" style="28" bestFit="1" customWidth="1"/>
    <col min="8202" max="8202" width="9.140625" style="28"/>
    <col min="8203" max="8203" width="12.5703125" style="28" bestFit="1" customWidth="1"/>
    <col min="8204" max="8449" width="9.140625" style="28"/>
    <col min="8450" max="8450" width="14.28515625" style="28" bestFit="1" customWidth="1"/>
    <col min="8451" max="8454" width="9.140625" style="28"/>
    <col min="8455" max="8455" width="10" style="28" bestFit="1" customWidth="1"/>
    <col min="8456" max="8456" width="9.140625" style="28"/>
    <col min="8457" max="8457" width="14.28515625" style="28" bestFit="1" customWidth="1"/>
    <col min="8458" max="8458" width="9.140625" style="28"/>
    <col min="8459" max="8459" width="12.5703125" style="28" bestFit="1" customWidth="1"/>
    <col min="8460" max="8705" width="9.140625" style="28"/>
    <col min="8706" max="8706" width="14.28515625" style="28" bestFit="1" customWidth="1"/>
    <col min="8707" max="8710" width="9.140625" style="28"/>
    <col min="8711" max="8711" width="10" style="28" bestFit="1" customWidth="1"/>
    <col min="8712" max="8712" width="9.140625" style="28"/>
    <col min="8713" max="8713" width="14.28515625" style="28" bestFit="1" customWidth="1"/>
    <col min="8714" max="8714" width="9.140625" style="28"/>
    <col min="8715" max="8715" width="12.5703125" style="28" bestFit="1" customWidth="1"/>
    <col min="8716" max="8961" width="9.140625" style="28"/>
    <col min="8962" max="8962" width="14.28515625" style="28" bestFit="1" customWidth="1"/>
    <col min="8963" max="8966" width="9.140625" style="28"/>
    <col min="8967" max="8967" width="10" style="28" bestFit="1" customWidth="1"/>
    <col min="8968" max="8968" width="9.140625" style="28"/>
    <col min="8969" max="8969" width="14.28515625" style="28" bestFit="1" customWidth="1"/>
    <col min="8970" max="8970" width="9.140625" style="28"/>
    <col min="8971" max="8971" width="12.5703125" style="28" bestFit="1" customWidth="1"/>
    <col min="8972" max="9217" width="9.140625" style="28"/>
    <col min="9218" max="9218" width="14.28515625" style="28" bestFit="1" customWidth="1"/>
    <col min="9219" max="9222" width="9.140625" style="28"/>
    <col min="9223" max="9223" width="10" style="28" bestFit="1" customWidth="1"/>
    <col min="9224" max="9224" width="9.140625" style="28"/>
    <col min="9225" max="9225" width="14.28515625" style="28" bestFit="1" customWidth="1"/>
    <col min="9226" max="9226" width="9.140625" style="28"/>
    <col min="9227" max="9227" width="12.5703125" style="28" bestFit="1" customWidth="1"/>
    <col min="9228" max="9473" width="9.140625" style="28"/>
    <col min="9474" max="9474" width="14.28515625" style="28" bestFit="1" customWidth="1"/>
    <col min="9475" max="9478" width="9.140625" style="28"/>
    <col min="9479" max="9479" width="10" style="28" bestFit="1" customWidth="1"/>
    <col min="9480" max="9480" width="9.140625" style="28"/>
    <col min="9481" max="9481" width="14.28515625" style="28" bestFit="1" customWidth="1"/>
    <col min="9482" max="9482" width="9.140625" style="28"/>
    <col min="9483" max="9483" width="12.5703125" style="28" bestFit="1" customWidth="1"/>
    <col min="9484" max="9729" width="9.140625" style="28"/>
    <col min="9730" max="9730" width="14.28515625" style="28" bestFit="1" customWidth="1"/>
    <col min="9731" max="9734" width="9.140625" style="28"/>
    <col min="9735" max="9735" width="10" style="28" bestFit="1" customWidth="1"/>
    <col min="9736" max="9736" width="9.140625" style="28"/>
    <col min="9737" max="9737" width="14.28515625" style="28" bestFit="1" customWidth="1"/>
    <col min="9738" max="9738" width="9.140625" style="28"/>
    <col min="9739" max="9739" width="12.5703125" style="28" bestFit="1" customWidth="1"/>
    <col min="9740" max="9985" width="9.140625" style="28"/>
    <col min="9986" max="9986" width="14.28515625" style="28" bestFit="1" customWidth="1"/>
    <col min="9987" max="9990" width="9.140625" style="28"/>
    <col min="9991" max="9991" width="10" style="28" bestFit="1" customWidth="1"/>
    <col min="9992" max="9992" width="9.140625" style="28"/>
    <col min="9993" max="9993" width="14.28515625" style="28" bestFit="1" customWidth="1"/>
    <col min="9994" max="9994" width="9.140625" style="28"/>
    <col min="9995" max="9995" width="12.5703125" style="28" bestFit="1" customWidth="1"/>
    <col min="9996" max="10241" width="9.140625" style="28"/>
    <col min="10242" max="10242" width="14.28515625" style="28" bestFit="1" customWidth="1"/>
    <col min="10243" max="10246" width="9.140625" style="28"/>
    <col min="10247" max="10247" width="10" style="28" bestFit="1" customWidth="1"/>
    <col min="10248" max="10248" width="9.140625" style="28"/>
    <col min="10249" max="10249" width="14.28515625" style="28" bestFit="1" customWidth="1"/>
    <col min="10250" max="10250" width="9.140625" style="28"/>
    <col min="10251" max="10251" width="12.5703125" style="28" bestFit="1" customWidth="1"/>
    <col min="10252" max="10497" width="9.140625" style="28"/>
    <col min="10498" max="10498" width="14.28515625" style="28" bestFit="1" customWidth="1"/>
    <col min="10499" max="10502" width="9.140625" style="28"/>
    <col min="10503" max="10503" width="10" style="28" bestFit="1" customWidth="1"/>
    <col min="10504" max="10504" width="9.140625" style="28"/>
    <col min="10505" max="10505" width="14.28515625" style="28" bestFit="1" customWidth="1"/>
    <col min="10506" max="10506" width="9.140625" style="28"/>
    <col min="10507" max="10507" width="12.5703125" style="28" bestFit="1" customWidth="1"/>
    <col min="10508" max="10753" width="9.140625" style="28"/>
    <col min="10754" max="10754" width="14.28515625" style="28" bestFit="1" customWidth="1"/>
    <col min="10755" max="10758" width="9.140625" style="28"/>
    <col min="10759" max="10759" width="10" style="28" bestFit="1" customWidth="1"/>
    <col min="10760" max="10760" width="9.140625" style="28"/>
    <col min="10761" max="10761" width="14.28515625" style="28" bestFit="1" customWidth="1"/>
    <col min="10762" max="10762" width="9.140625" style="28"/>
    <col min="10763" max="10763" width="12.5703125" style="28" bestFit="1" customWidth="1"/>
    <col min="10764" max="11009" width="9.140625" style="28"/>
    <col min="11010" max="11010" width="14.28515625" style="28" bestFit="1" customWidth="1"/>
    <col min="11011" max="11014" width="9.140625" style="28"/>
    <col min="11015" max="11015" width="10" style="28" bestFit="1" customWidth="1"/>
    <col min="11016" max="11016" width="9.140625" style="28"/>
    <col min="11017" max="11017" width="14.28515625" style="28" bestFit="1" customWidth="1"/>
    <col min="11018" max="11018" width="9.140625" style="28"/>
    <col min="11019" max="11019" width="12.5703125" style="28" bestFit="1" customWidth="1"/>
    <col min="11020" max="11265" width="9.140625" style="28"/>
    <col min="11266" max="11266" width="14.28515625" style="28" bestFit="1" customWidth="1"/>
    <col min="11267" max="11270" width="9.140625" style="28"/>
    <col min="11271" max="11271" width="10" style="28" bestFit="1" customWidth="1"/>
    <col min="11272" max="11272" width="9.140625" style="28"/>
    <col min="11273" max="11273" width="14.28515625" style="28" bestFit="1" customWidth="1"/>
    <col min="11274" max="11274" width="9.140625" style="28"/>
    <col min="11275" max="11275" width="12.5703125" style="28" bestFit="1" customWidth="1"/>
    <col min="11276" max="11521" width="9.140625" style="28"/>
    <col min="11522" max="11522" width="14.28515625" style="28" bestFit="1" customWidth="1"/>
    <col min="11523" max="11526" width="9.140625" style="28"/>
    <col min="11527" max="11527" width="10" style="28" bestFit="1" customWidth="1"/>
    <col min="11528" max="11528" width="9.140625" style="28"/>
    <col min="11529" max="11529" width="14.28515625" style="28" bestFit="1" customWidth="1"/>
    <col min="11530" max="11530" width="9.140625" style="28"/>
    <col min="11531" max="11531" width="12.5703125" style="28" bestFit="1" customWidth="1"/>
    <col min="11532" max="11777" width="9.140625" style="28"/>
    <col min="11778" max="11778" width="14.28515625" style="28" bestFit="1" customWidth="1"/>
    <col min="11779" max="11782" width="9.140625" style="28"/>
    <col min="11783" max="11783" width="10" style="28" bestFit="1" customWidth="1"/>
    <col min="11784" max="11784" width="9.140625" style="28"/>
    <col min="11785" max="11785" width="14.28515625" style="28" bestFit="1" customWidth="1"/>
    <col min="11786" max="11786" width="9.140625" style="28"/>
    <col min="11787" max="11787" width="12.5703125" style="28" bestFit="1" customWidth="1"/>
    <col min="11788" max="12033" width="9.140625" style="28"/>
    <col min="12034" max="12034" width="14.28515625" style="28" bestFit="1" customWidth="1"/>
    <col min="12035" max="12038" width="9.140625" style="28"/>
    <col min="12039" max="12039" width="10" style="28" bestFit="1" customWidth="1"/>
    <col min="12040" max="12040" width="9.140625" style="28"/>
    <col min="12041" max="12041" width="14.28515625" style="28" bestFit="1" customWidth="1"/>
    <col min="12042" max="12042" width="9.140625" style="28"/>
    <col min="12043" max="12043" width="12.5703125" style="28" bestFit="1" customWidth="1"/>
    <col min="12044" max="12289" width="9.140625" style="28"/>
    <col min="12290" max="12290" width="14.28515625" style="28" bestFit="1" customWidth="1"/>
    <col min="12291" max="12294" width="9.140625" style="28"/>
    <col min="12295" max="12295" width="10" style="28" bestFit="1" customWidth="1"/>
    <col min="12296" max="12296" width="9.140625" style="28"/>
    <col min="12297" max="12297" width="14.28515625" style="28" bestFit="1" customWidth="1"/>
    <col min="12298" max="12298" width="9.140625" style="28"/>
    <col min="12299" max="12299" width="12.5703125" style="28" bestFit="1" customWidth="1"/>
    <col min="12300" max="12545" width="9.140625" style="28"/>
    <col min="12546" max="12546" width="14.28515625" style="28" bestFit="1" customWidth="1"/>
    <col min="12547" max="12550" width="9.140625" style="28"/>
    <col min="12551" max="12551" width="10" style="28" bestFit="1" customWidth="1"/>
    <col min="12552" max="12552" width="9.140625" style="28"/>
    <col min="12553" max="12553" width="14.28515625" style="28" bestFit="1" customWidth="1"/>
    <col min="12554" max="12554" width="9.140625" style="28"/>
    <col min="12555" max="12555" width="12.5703125" style="28" bestFit="1" customWidth="1"/>
    <col min="12556" max="12801" width="9.140625" style="28"/>
    <col min="12802" max="12802" width="14.28515625" style="28" bestFit="1" customWidth="1"/>
    <col min="12803" max="12806" width="9.140625" style="28"/>
    <col min="12807" max="12807" width="10" style="28" bestFit="1" customWidth="1"/>
    <col min="12808" max="12808" width="9.140625" style="28"/>
    <col min="12809" max="12809" width="14.28515625" style="28" bestFit="1" customWidth="1"/>
    <col min="12810" max="12810" width="9.140625" style="28"/>
    <col min="12811" max="12811" width="12.5703125" style="28" bestFit="1" customWidth="1"/>
    <col min="12812" max="13057" width="9.140625" style="28"/>
    <col min="13058" max="13058" width="14.28515625" style="28" bestFit="1" customWidth="1"/>
    <col min="13059" max="13062" width="9.140625" style="28"/>
    <col min="13063" max="13063" width="10" style="28" bestFit="1" customWidth="1"/>
    <col min="13064" max="13064" width="9.140625" style="28"/>
    <col min="13065" max="13065" width="14.28515625" style="28" bestFit="1" customWidth="1"/>
    <col min="13066" max="13066" width="9.140625" style="28"/>
    <col min="13067" max="13067" width="12.5703125" style="28" bestFit="1" customWidth="1"/>
    <col min="13068" max="13313" width="9.140625" style="28"/>
    <col min="13314" max="13314" width="14.28515625" style="28" bestFit="1" customWidth="1"/>
    <col min="13315" max="13318" width="9.140625" style="28"/>
    <col min="13319" max="13319" width="10" style="28" bestFit="1" customWidth="1"/>
    <col min="13320" max="13320" width="9.140625" style="28"/>
    <col min="13321" max="13321" width="14.28515625" style="28" bestFit="1" customWidth="1"/>
    <col min="13322" max="13322" width="9.140625" style="28"/>
    <col min="13323" max="13323" width="12.5703125" style="28" bestFit="1" customWidth="1"/>
    <col min="13324" max="13569" width="9.140625" style="28"/>
    <col min="13570" max="13570" width="14.28515625" style="28" bestFit="1" customWidth="1"/>
    <col min="13571" max="13574" width="9.140625" style="28"/>
    <col min="13575" max="13575" width="10" style="28" bestFit="1" customWidth="1"/>
    <col min="13576" max="13576" width="9.140625" style="28"/>
    <col min="13577" max="13577" width="14.28515625" style="28" bestFit="1" customWidth="1"/>
    <col min="13578" max="13578" width="9.140625" style="28"/>
    <col min="13579" max="13579" width="12.5703125" style="28" bestFit="1" customWidth="1"/>
    <col min="13580" max="13825" width="9.140625" style="28"/>
    <col min="13826" max="13826" width="14.28515625" style="28" bestFit="1" customWidth="1"/>
    <col min="13827" max="13830" width="9.140625" style="28"/>
    <col min="13831" max="13831" width="10" style="28" bestFit="1" customWidth="1"/>
    <col min="13832" max="13832" width="9.140625" style="28"/>
    <col min="13833" max="13833" width="14.28515625" style="28" bestFit="1" customWidth="1"/>
    <col min="13834" max="13834" width="9.140625" style="28"/>
    <col min="13835" max="13835" width="12.5703125" style="28" bestFit="1" customWidth="1"/>
    <col min="13836" max="14081" width="9.140625" style="28"/>
    <col min="14082" max="14082" width="14.28515625" style="28" bestFit="1" customWidth="1"/>
    <col min="14083" max="14086" width="9.140625" style="28"/>
    <col min="14087" max="14087" width="10" style="28" bestFit="1" customWidth="1"/>
    <col min="14088" max="14088" width="9.140625" style="28"/>
    <col min="14089" max="14089" width="14.28515625" style="28" bestFit="1" customWidth="1"/>
    <col min="14090" max="14090" width="9.140625" style="28"/>
    <col min="14091" max="14091" width="12.5703125" style="28" bestFit="1" customWidth="1"/>
    <col min="14092" max="14337" width="9.140625" style="28"/>
    <col min="14338" max="14338" width="14.28515625" style="28" bestFit="1" customWidth="1"/>
    <col min="14339" max="14342" width="9.140625" style="28"/>
    <col min="14343" max="14343" width="10" style="28" bestFit="1" customWidth="1"/>
    <col min="14344" max="14344" width="9.140625" style="28"/>
    <col min="14345" max="14345" width="14.28515625" style="28" bestFit="1" customWidth="1"/>
    <col min="14346" max="14346" width="9.140625" style="28"/>
    <col min="14347" max="14347" width="12.5703125" style="28" bestFit="1" customWidth="1"/>
    <col min="14348" max="14593" width="9.140625" style="28"/>
    <col min="14594" max="14594" width="14.28515625" style="28" bestFit="1" customWidth="1"/>
    <col min="14595" max="14598" width="9.140625" style="28"/>
    <col min="14599" max="14599" width="10" style="28" bestFit="1" customWidth="1"/>
    <col min="14600" max="14600" width="9.140625" style="28"/>
    <col min="14601" max="14601" width="14.28515625" style="28" bestFit="1" customWidth="1"/>
    <col min="14602" max="14602" width="9.140625" style="28"/>
    <col min="14603" max="14603" width="12.5703125" style="28" bestFit="1" customWidth="1"/>
    <col min="14604" max="14849" width="9.140625" style="28"/>
    <col min="14850" max="14850" width="14.28515625" style="28" bestFit="1" customWidth="1"/>
    <col min="14851" max="14854" width="9.140625" style="28"/>
    <col min="14855" max="14855" width="10" style="28" bestFit="1" customWidth="1"/>
    <col min="14856" max="14856" width="9.140625" style="28"/>
    <col min="14857" max="14857" width="14.28515625" style="28" bestFit="1" customWidth="1"/>
    <col min="14858" max="14858" width="9.140625" style="28"/>
    <col min="14859" max="14859" width="12.5703125" style="28" bestFit="1" customWidth="1"/>
    <col min="14860" max="15105" width="9.140625" style="28"/>
    <col min="15106" max="15106" width="14.28515625" style="28" bestFit="1" customWidth="1"/>
    <col min="15107" max="15110" width="9.140625" style="28"/>
    <col min="15111" max="15111" width="10" style="28" bestFit="1" customWidth="1"/>
    <col min="15112" max="15112" width="9.140625" style="28"/>
    <col min="15113" max="15113" width="14.28515625" style="28" bestFit="1" customWidth="1"/>
    <col min="15114" max="15114" width="9.140625" style="28"/>
    <col min="15115" max="15115" width="12.5703125" style="28" bestFit="1" customWidth="1"/>
    <col min="15116" max="15361" width="9.140625" style="28"/>
    <col min="15362" max="15362" width="14.28515625" style="28" bestFit="1" customWidth="1"/>
    <col min="15363" max="15366" width="9.140625" style="28"/>
    <col min="15367" max="15367" width="10" style="28" bestFit="1" customWidth="1"/>
    <col min="15368" max="15368" width="9.140625" style="28"/>
    <col min="15369" max="15369" width="14.28515625" style="28" bestFit="1" customWidth="1"/>
    <col min="15370" max="15370" width="9.140625" style="28"/>
    <col min="15371" max="15371" width="12.5703125" style="28" bestFit="1" customWidth="1"/>
    <col min="15372" max="15617" width="9.140625" style="28"/>
    <col min="15618" max="15618" width="14.28515625" style="28" bestFit="1" customWidth="1"/>
    <col min="15619" max="15622" width="9.140625" style="28"/>
    <col min="15623" max="15623" width="10" style="28" bestFit="1" customWidth="1"/>
    <col min="15624" max="15624" width="9.140625" style="28"/>
    <col min="15625" max="15625" width="14.28515625" style="28" bestFit="1" customWidth="1"/>
    <col min="15626" max="15626" width="9.140625" style="28"/>
    <col min="15627" max="15627" width="12.5703125" style="28" bestFit="1" customWidth="1"/>
    <col min="15628" max="15873" width="9.140625" style="28"/>
    <col min="15874" max="15874" width="14.28515625" style="28" bestFit="1" customWidth="1"/>
    <col min="15875" max="15878" width="9.140625" style="28"/>
    <col min="15879" max="15879" width="10" style="28" bestFit="1" customWidth="1"/>
    <col min="15880" max="15880" width="9.140625" style="28"/>
    <col min="15881" max="15881" width="14.28515625" style="28" bestFit="1" customWidth="1"/>
    <col min="15882" max="15882" width="9.140625" style="28"/>
    <col min="15883" max="15883" width="12.5703125" style="28" bestFit="1" customWidth="1"/>
    <col min="15884" max="16129" width="9.140625" style="28"/>
    <col min="16130" max="16130" width="14.28515625" style="28" bestFit="1" customWidth="1"/>
    <col min="16131" max="16134" width="9.140625" style="28"/>
    <col min="16135" max="16135" width="10" style="28" bestFit="1" customWidth="1"/>
    <col min="16136" max="16136" width="9.140625" style="28"/>
    <col min="16137" max="16137" width="14.28515625" style="28" bestFit="1" customWidth="1"/>
    <col min="16138" max="16138" width="9.140625" style="28"/>
    <col min="16139" max="16139" width="12.5703125" style="28" bestFit="1" customWidth="1"/>
    <col min="16140" max="16384" width="9.140625" style="28"/>
  </cols>
  <sheetData>
    <row r="1" spans="2:11" x14ac:dyDescent="0.2">
      <c r="I1" s="28" t="s">
        <v>198</v>
      </c>
      <c r="J1" s="198">
        <v>8.4319526627218941</v>
      </c>
      <c r="K1" s="198">
        <v>91.568047337278117</v>
      </c>
    </row>
    <row r="2" spans="2:11" x14ac:dyDescent="0.2">
      <c r="B2" s="199" t="s">
        <v>217</v>
      </c>
      <c r="I2" s="28" t="s">
        <v>208</v>
      </c>
      <c r="J2" s="198">
        <v>10.647170021127545</v>
      </c>
      <c r="K2" s="198">
        <v>89.352829978872464</v>
      </c>
    </row>
    <row r="3" spans="2:11" x14ac:dyDescent="0.2">
      <c r="C3" s="200">
        <v>2003</v>
      </c>
      <c r="D3" s="200">
        <v>2004</v>
      </c>
      <c r="E3" s="200">
        <v>2005</v>
      </c>
      <c r="F3" s="200">
        <v>2006</v>
      </c>
      <c r="G3" s="199" t="s">
        <v>218</v>
      </c>
      <c r="I3" s="28" t="s">
        <v>199</v>
      </c>
      <c r="J3" s="198">
        <v>13.440405748098055</v>
      </c>
      <c r="K3" s="198">
        <v>86.559594251901956</v>
      </c>
    </row>
    <row r="4" spans="2:11" ht="15" x14ac:dyDescent="0.25">
      <c r="B4" s="28" t="s">
        <v>219</v>
      </c>
      <c r="C4" s="201">
        <v>49.921120087259268</v>
      </c>
      <c r="D4" s="201">
        <v>49.550261657314181</v>
      </c>
      <c r="E4" s="201">
        <v>50.678166727721027</v>
      </c>
      <c r="F4" s="201">
        <v>48.220031745350163</v>
      </c>
      <c r="G4" s="202">
        <f>((F4-C4)/C4)*100</f>
        <v>-3.4075524325890534</v>
      </c>
      <c r="I4" s="28" t="s">
        <v>196</v>
      </c>
      <c r="J4" s="198">
        <v>18.382352941176471</v>
      </c>
      <c r="K4" s="198">
        <v>81.617647058823522</v>
      </c>
    </row>
    <row r="5" spans="2:11" ht="15" x14ac:dyDescent="0.25">
      <c r="B5" s="28" t="s">
        <v>207</v>
      </c>
      <c r="C5" s="201">
        <v>26.466720245488418</v>
      </c>
      <c r="D5" s="201">
        <v>27.125535206706726</v>
      </c>
      <c r="E5" s="201">
        <v>27.447843991423611</v>
      </c>
      <c r="F5" s="201">
        <v>31.088212334113972</v>
      </c>
      <c r="G5" s="202">
        <f t="shared" ref="G5:G29" si="0">((F5-C5)/C5)*100</f>
        <v>17.461521661012551</v>
      </c>
      <c r="I5" s="28" t="s">
        <v>195</v>
      </c>
      <c r="J5" s="198">
        <v>23.082231663395806</v>
      </c>
      <c r="K5" s="198">
        <v>76.917768336604198</v>
      </c>
    </row>
    <row r="6" spans="2:11" ht="15" x14ac:dyDescent="0.25">
      <c r="B6" s="28" t="s">
        <v>198</v>
      </c>
      <c r="C6" s="201">
        <v>9.2503674669279761</v>
      </c>
      <c r="D6" s="201">
        <v>7.6720323825661314</v>
      </c>
      <c r="E6" s="201">
        <v>8.9482924619131232</v>
      </c>
      <c r="F6" s="201">
        <v>8.4319526627218941</v>
      </c>
      <c r="G6" s="202">
        <f t="shared" si="0"/>
        <v>-8.8473761408083327</v>
      </c>
      <c r="I6" s="28" t="s">
        <v>202</v>
      </c>
      <c r="J6" s="198">
        <v>30.371321812237273</v>
      </c>
      <c r="K6" s="198">
        <v>69.628678187762731</v>
      </c>
    </row>
    <row r="7" spans="2:11" ht="15" x14ac:dyDescent="0.25">
      <c r="B7" s="28" t="s">
        <v>214</v>
      </c>
      <c r="C7" s="201">
        <v>100</v>
      </c>
      <c r="D7" s="201">
        <v>99.992527275444615</v>
      </c>
      <c r="E7" s="201">
        <v>99.985479889647152</v>
      </c>
      <c r="F7" s="201">
        <v>99.992616111644395</v>
      </c>
      <c r="G7" s="202">
        <f t="shared" si="0"/>
        <v>-7.383888355604995E-3</v>
      </c>
      <c r="I7" s="28" t="s">
        <v>201</v>
      </c>
      <c r="J7" s="198">
        <v>30.99480326651819</v>
      </c>
      <c r="K7" s="198">
        <v>69.042316258351903</v>
      </c>
    </row>
    <row r="8" spans="2:11" ht="15" x14ac:dyDescent="0.25">
      <c r="B8" s="28" t="s">
        <v>161</v>
      </c>
      <c r="C8" s="201">
        <v>48.191388113641921</v>
      </c>
      <c r="D8" s="201">
        <v>46.641278684215692</v>
      </c>
      <c r="E8" s="201">
        <v>49.650187385160827</v>
      </c>
      <c r="F8" s="201">
        <v>49.794109988576935</v>
      </c>
      <c r="G8" s="202">
        <f t="shared" si="0"/>
        <v>3.3257433281555939</v>
      </c>
      <c r="I8" s="28" t="s">
        <v>207</v>
      </c>
      <c r="J8" s="198">
        <v>31.088212334113972</v>
      </c>
      <c r="K8" s="198">
        <v>68.911787665886024</v>
      </c>
    </row>
    <row r="9" spans="2:11" ht="15" x14ac:dyDescent="0.25">
      <c r="B9" s="28" t="s">
        <v>194</v>
      </c>
      <c r="C9" s="201">
        <v>29.82005141388175</v>
      </c>
      <c r="D9" s="201">
        <v>28.057553956834528</v>
      </c>
      <c r="E9" s="201">
        <v>22.5</v>
      </c>
      <c r="F9" s="201">
        <v>40.654205607476634</v>
      </c>
      <c r="G9" s="202">
        <f t="shared" si="0"/>
        <v>36.331775700934564</v>
      </c>
      <c r="I9" s="28" t="s">
        <v>209</v>
      </c>
      <c r="J9" s="198">
        <v>36.987940377293306</v>
      </c>
      <c r="K9" s="198">
        <v>63.011918027981942</v>
      </c>
    </row>
    <row r="10" spans="2:11" ht="15" x14ac:dyDescent="0.25">
      <c r="B10" s="28" t="s">
        <v>210</v>
      </c>
      <c r="C10" s="201">
        <v>38.257050885757529</v>
      </c>
      <c r="D10" s="201">
        <v>38.237086847952185</v>
      </c>
      <c r="E10" s="201">
        <v>38.137689184200816</v>
      </c>
      <c r="F10" s="201">
        <v>37.983154494057928</v>
      </c>
      <c r="G10" s="202">
        <f t="shared" si="0"/>
        <v>-0.71593702430829154</v>
      </c>
      <c r="I10" s="28" t="s">
        <v>210</v>
      </c>
      <c r="J10" s="198">
        <v>37.983154494057928</v>
      </c>
      <c r="K10" s="198">
        <v>62.016845505942086</v>
      </c>
    </row>
    <row r="11" spans="2:11" ht="15" x14ac:dyDescent="0.25">
      <c r="B11" s="28" t="s">
        <v>203</v>
      </c>
      <c r="C11" s="201">
        <v>61.669484468444821</v>
      </c>
      <c r="D11" s="201">
        <v>58.331270729171827</v>
      </c>
      <c r="E11" s="201">
        <v>60.191199341322857</v>
      </c>
      <c r="F11" s="201">
        <v>60.539237176676899</v>
      </c>
      <c r="G11" s="202">
        <f t="shared" si="0"/>
        <v>-1.8327497002934245</v>
      </c>
      <c r="I11" s="28" t="s">
        <v>200</v>
      </c>
      <c r="J11" s="198">
        <v>39.179918620879448</v>
      </c>
      <c r="K11" s="198">
        <v>60.820081379120552</v>
      </c>
    </row>
    <row r="12" spans="2:11" ht="15" x14ac:dyDescent="0.25">
      <c r="B12" s="28" t="s">
        <v>204</v>
      </c>
      <c r="C12" s="201">
        <v>39.014787698664392</v>
      </c>
      <c r="D12" s="201">
        <v>40.027324165130757</v>
      </c>
      <c r="E12" s="201">
        <v>43.362581796549669</v>
      </c>
      <c r="F12" s="201">
        <v>41.721757014837664</v>
      </c>
      <c r="G12" s="202">
        <f t="shared" si="0"/>
        <v>6.9383161509961004</v>
      </c>
      <c r="I12" s="28" t="s">
        <v>194</v>
      </c>
      <c r="J12" s="198">
        <v>40.654205607476634</v>
      </c>
      <c r="K12" s="198">
        <v>59.345794392523366</v>
      </c>
    </row>
    <row r="13" spans="2:11" ht="15" x14ac:dyDescent="0.25">
      <c r="B13" s="28" t="s">
        <v>209</v>
      </c>
      <c r="C13" s="201">
        <v>45.085500731458453</v>
      </c>
      <c r="D13" s="201">
        <v>45.908146053384876</v>
      </c>
      <c r="E13" s="201">
        <v>45.401505567143147</v>
      </c>
      <c r="F13" s="201">
        <v>36.987940377293306</v>
      </c>
      <c r="G13" s="202">
        <f t="shared" si="0"/>
        <v>-17.960453411389231</v>
      </c>
      <c r="I13" s="28" t="s">
        <v>204</v>
      </c>
      <c r="J13" s="198">
        <v>41.721757014837664</v>
      </c>
      <c r="K13" s="198">
        <v>58.278242985162329</v>
      </c>
    </row>
    <row r="14" spans="2:11" ht="15" x14ac:dyDescent="0.25">
      <c r="B14" s="28" t="s">
        <v>205</v>
      </c>
      <c r="C14" s="201">
        <v>47.009607246461087</v>
      </c>
      <c r="D14" s="201">
        <v>48.068793978915899</v>
      </c>
      <c r="E14" s="201">
        <v>47.532269841466281</v>
      </c>
      <c r="F14" s="201">
        <v>47.514857599329204</v>
      </c>
      <c r="G14" s="202">
        <f t="shared" si="0"/>
        <v>1.0747810553259891</v>
      </c>
      <c r="I14" s="28" t="s">
        <v>215</v>
      </c>
      <c r="J14" s="198">
        <v>43.596584845250803</v>
      </c>
      <c r="K14" s="198">
        <v>56.403415154749204</v>
      </c>
    </row>
    <row r="15" spans="2:11" ht="15" x14ac:dyDescent="0.25">
      <c r="B15" s="28" t="s">
        <v>201</v>
      </c>
      <c r="C15" s="201">
        <v>37.792792792792795</v>
      </c>
      <c r="D15" s="201">
        <v>26.379834854411126</v>
      </c>
      <c r="E15" s="201">
        <v>27.048494983277592</v>
      </c>
      <c r="F15" s="201">
        <v>30.99480326651819</v>
      </c>
      <c r="G15" s="202">
        <f t="shared" si="0"/>
        <v>-17.987528901465584</v>
      </c>
      <c r="I15" s="28" t="s">
        <v>205</v>
      </c>
      <c r="J15" s="198">
        <v>47.514857599329204</v>
      </c>
      <c r="K15" s="198">
        <v>52.484575857321715</v>
      </c>
    </row>
    <row r="16" spans="2:11" ht="15" x14ac:dyDescent="0.25">
      <c r="B16" s="28" t="s">
        <v>192</v>
      </c>
      <c r="C16" s="201">
        <v>63.529411764705877</v>
      </c>
      <c r="D16" s="201">
        <v>61.79245283018868</v>
      </c>
      <c r="E16" s="201">
        <v>63.73626373626373</v>
      </c>
      <c r="F16" s="201">
        <v>65.488565488565484</v>
      </c>
      <c r="G16" s="202">
        <f t="shared" si="0"/>
        <v>3.0838530838530862</v>
      </c>
      <c r="I16" s="28" t="s">
        <v>219</v>
      </c>
      <c r="J16" s="198">
        <v>48.220031745350163</v>
      </c>
      <c r="K16" s="198">
        <v>51.779968254649845</v>
      </c>
    </row>
    <row r="17" spans="2:11" ht="15" x14ac:dyDescent="0.25">
      <c r="B17" s="28" t="s">
        <v>193</v>
      </c>
      <c r="C17" s="201">
        <v>55.799522673031035</v>
      </c>
      <c r="D17" s="201">
        <v>62.073170731707314</v>
      </c>
      <c r="E17" s="201">
        <v>69.030520646319573</v>
      </c>
      <c r="F17" s="201">
        <v>64.9859943977591</v>
      </c>
      <c r="G17" s="202">
        <f t="shared" si="0"/>
        <v>16.46335180778896</v>
      </c>
      <c r="I17" s="28" t="s">
        <v>161</v>
      </c>
      <c r="J17" s="198">
        <v>49.794109988576935</v>
      </c>
      <c r="K17" s="198">
        <v>50.205890011423072</v>
      </c>
    </row>
    <row r="18" spans="2:11" ht="15" x14ac:dyDescent="0.25">
      <c r="B18" s="28" t="s">
        <v>215</v>
      </c>
      <c r="C18" s="201">
        <v>40.335570469798661</v>
      </c>
      <c r="D18" s="201">
        <v>41.772920461445054</v>
      </c>
      <c r="E18" s="201">
        <v>43.444576877234802</v>
      </c>
      <c r="F18" s="201">
        <v>43.596584845250803</v>
      </c>
      <c r="G18" s="202">
        <f t="shared" si="0"/>
        <v>8.0847111804054759</v>
      </c>
      <c r="I18" s="28" t="s">
        <v>212</v>
      </c>
      <c r="J18" s="198">
        <v>53.458886979970856</v>
      </c>
      <c r="K18" s="198">
        <v>46.541113020029137</v>
      </c>
    </row>
    <row r="19" spans="2:11" ht="15" x14ac:dyDescent="0.25">
      <c r="B19" s="28" t="s">
        <v>197</v>
      </c>
      <c r="C19" s="201">
        <v>56.531269265018146</v>
      </c>
      <c r="D19" s="201">
        <v>53.754742644426948</v>
      </c>
      <c r="E19" s="201">
        <v>58.409711684370258</v>
      </c>
      <c r="F19" s="201">
        <v>67.611756309608779</v>
      </c>
      <c r="G19" s="202">
        <f t="shared" si="0"/>
        <v>19.600633753056908</v>
      </c>
      <c r="I19" s="28" t="s">
        <v>213</v>
      </c>
      <c r="J19" s="198">
        <v>56.345815236530115</v>
      </c>
      <c r="K19" s="198">
        <v>43.654771686817703</v>
      </c>
    </row>
    <row r="20" spans="2:11" ht="15" x14ac:dyDescent="0.25">
      <c r="B20" s="28" t="s">
        <v>199</v>
      </c>
      <c r="C20" s="201">
        <v>14.187643020594965</v>
      </c>
      <c r="D20" s="201">
        <v>14.941533131225636</v>
      </c>
      <c r="E20" s="201">
        <v>12.033377250768556</v>
      </c>
      <c r="F20" s="201">
        <v>13.440405748098055</v>
      </c>
      <c r="G20" s="202">
        <f t="shared" si="0"/>
        <v>-5.2668175496959666</v>
      </c>
      <c r="I20" s="28" t="s">
        <v>203</v>
      </c>
      <c r="J20" s="198">
        <v>60.539237176676899</v>
      </c>
      <c r="K20" s="198">
        <v>39.462954844366507</v>
      </c>
    </row>
    <row r="21" spans="2:11" ht="15" x14ac:dyDescent="0.25">
      <c r="B21" s="28" t="s">
        <v>213</v>
      </c>
      <c r="C21" s="201">
        <v>62.163024648208363</v>
      </c>
      <c r="D21" s="201">
        <v>63.768753949601312</v>
      </c>
      <c r="E21" s="201">
        <v>67.587253008666821</v>
      </c>
      <c r="F21" s="201">
        <v>56.345815236530115</v>
      </c>
      <c r="G21" s="202">
        <f t="shared" si="0"/>
        <v>-9.357989648346221</v>
      </c>
      <c r="I21" s="28" t="s">
        <v>206</v>
      </c>
      <c r="J21" s="198">
        <v>61.354793145088173</v>
      </c>
      <c r="K21" s="198">
        <v>38.645059412086482</v>
      </c>
    </row>
    <row r="22" spans="2:11" ht="15" x14ac:dyDescent="0.25">
      <c r="B22" s="28" t="s">
        <v>212</v>
      </c>
      <c r="C22" s="201">
        <v>49.857192429864128</v>
      </c>
      <c r="D22" s="201">
        <v>50.999805862939226</v>
      </c>
      <c r="E22" s="201">
        <v>51.772220012633653</v>
      </c>
      <c r="F22" s="201">
        <v>53.458886979970856</v>
      </c>
      <c r="G22" s="202">
        <f t="shared" si="0"/>
        <v>7.2240220007842577</v>
      </c>
      <c r="I22" s="28" t="s">
        <v>211</v>
      </c>
      <c r="J22" s="198">
        <v>62.877009610700206</v>
      </c>
      <c r="K22" s="198">
        <v>37.122990389299794</v>
      </c>
    </row>
    <row r="23" spans="2:11" ht="15" x14ac:dyDescent="0.25">
      <c r="B23" s="28" t="s">
        <v>195</v>
      </c>
      <c r="C23" s="201">
        <v>30.665405777166438</v>
      </c>
      <c r="D23" s="201">
        <v>23.515117528856489</v>
      </c>
      <c r="E23" s="201">
        <v>18.589672404219879</v>
      </c>
      <c r="F23" s="201">
        <v>23.082231663395806</v>
      </c>
      <c r="G23" s="202">
        <f t="shared" si="0"/>
        <v>-24.728758422029713</v>
      </c>
      <c r="I23" s="28" t="s">
        <v>193</v>
      </c>
      <c r="J23" s="198">
        <v>64.9859943977591</v>
      </c>
      <c r="K23" s="198">
        <v>35.0140056022409</v>
      </c>
    </row>
    <row r="24" spans="2:11" ht="15" x14ac:dyDescent="0.25">
      <c r="B24" s="28" t="s">
        <v>200</v>
      </c>
      <c r="C24" s="201">
        <v>79.352818371607512</v>
      </c>
      <c r="D24" s="201">
        <v>41.041159365469639</v>
      </c>
      <c r="E24" s="201">
        <v>39.647224326371607</v>
      </c>
      <c r="F24" s="201">
        <v>39.179918620879448</v>
      </c>
      <c r="G24" s="202">
        <f t="shared" si="0"/>
        <v>-50.625674771372651</v>
      </c>
      <c r="I24" s="28" t="s">
        <v>192</v>
      </c>
      <c r="J24" s="198">
        <v>65.488565488565484</v>
      </c>
      <c r="K24" s="198">
        <v>34.303534303534299</v>
      </c>
    </row>
    <row r="25" spans="2:11" ht="15" x14ac:dyDescent="0.25">
      <c r="B25" s="28" t="s">
        <v>202</v>
      </c>
      <c r="C25" s="201">
        <v>28.845416187188338</v>
      </c>
      <c r="D25" s="201">
        <v>28.427370948379355</v>
      </c>
      <c r="E25" s="201">
        <v>29.151759953837274</v>
      </c>
      <c r="F25" s="201">
        <v>30.371321812237273</v>
      </c>
      <c r="G25" s="202">
        <f t="shared" si="0"/>
        <v>5.2899414421576783</v>
      </c>
      <c r="I25" s="28" t="s">
        <v>197</v>
      </c>
      <c r="J25" s="198">
        <v>67.611756309608779</v>
      </c>
      <c r="K25" s="198">
        <v>32.388243690391228</v>
      </c>
    </row>
    <row r="26" spans="2:11" ht="15" x14ac:dyDescent="0.25">
      <c r="B26" s="28" t="s">
        <v>196</v>
      </c>
      <c r="C26" s="201">
        <v>5.7756197291081017</v>
      </c>
      <c r="D26" s="201">
        <v>23.376159885795861</v>
      </c>
      <c r="E26" s="201">
        <v>21.835093804193601</v>
      </c>
      <c r="F26" s="201">
        <v>18.382352941176471</v>
      </c>
      <c r="G26" s="202">
        <f t="shared" si="0"/>
        <v>218.27498698594482</v>
      </c>
      <c r="I26" s="28" t="s">
        <v>214</v>
      </c>
      <c r="J26" s="198">
        <v>99.992616111644395</v>
      </c>
      <c r="K26" s="198">
        <v>7.3838883556080646E-3</v>
      </c>
    </row>
    <row r="27" spans="2:11" ht="15" x14ac:dyDescent="0.25">
      <c r="B27" s="28" t="s">
        <v>208</v>
      </c>
      <c r="C27" s="201">
        <v>10.092587428188967</v>
      </c>
      <c r="D27" s="201">
        <v>10.372762603317094</v>
      </c>
      <c r="E27" s="201">
        <v>10.476956799200911</v>
      </c>
      <c r="F27" s="201">
        <v>10.647170021127545</v>
      </c>
      <c r="G27" s="202">
        <f t="shared" si="0"/>
        <v>5.4949496041977168</v>
      </c>
      <c r="J27" s="198" t="s">
        <v>220</v>
      </c>
      <c r="K27" s="198" t="s">
        <v>221</v>
      </c>
    </row>
    <row r="28" spans="2:11" ht="15" x14ac:dyDescent="0.25">
      <c r="B28" s="28" t="s">
        <v>211</v>
      </c>
      <c r="C28" s="201">
        <v>62.710690371738629</v>
      </c>
      <c r="D28" s="201">
        <v>61.756323477021738</v>
      </c>
      <c r="E28" s="201">
        <v>62.799139553643442</v>
      </c>
      <c r="F28" s="201">
        <v>62.877009610700206</v>
      </c>
      <c r="G28" s="202">
        <f t="shared" si="0"/>
        <v>0.26521672457385542</v>
      </c>
    </row>
    <row r="29" spans="2:11" ht="15" x14ac:dyDescent="0.25">
      <c r="B29" s="28" t="s">
        <v>206</v>
      </c>
      <c r="C29" s="201">
        <v>59.503280070062956</v>
      </c>
      <c r="D29" s="201">
        <v>59.517765919147628</v>
      </c>
      <c r="E29" s="201">
        <v>60.670937935710093</v>
      </c>
      <c r="F29" s="201">
        <v>61.354793145088173</v>
      </c>
      <c r="G29" s="202">
        <f t="shared" si="0"/>
        <v>3.1116151459972077</v>
      </c>
    </row>
  </sheetData>
  <pageMargins left="0.75" right="0.75" top="1" bottom="1" header="0.5" footer="0.5"/>
  <headerFooter alignWithMargins="0"/>
  <drawing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sheetPr codeName="Sheet91"/>
  <dimension ref="A1:Q34"/>
  <sheetViews>
    <sheetView workbookViewId="0"/>
  </sheetViews>
  <sheetFormatPr defaultRowHeight="11.25" x14ac:dyDescent="0.2"/>
  <cols>
    <col min="1" max="1" width="16.140625" style="29" customWidth="1"/>
    <col min="2" max="3" width="11.7109375" style="29" customWidth="1"/>
    <col min="4" max="5" width="10.7109375" style="29" customWidth="1"/>
    <col min="6" max="6" width="13.7109375" style="29" customWidth="1"/>
    <col min="7" max="8" width="11.7109375" style="29" customWidth="1"/>
    <col min="9" max="256" width="9.140625" style="29"/>
    <col min="257" max="257" width="16.140625" style="29" customWidth="1"/>
    <col min="258" max="259" width="11.7109375" style="29" customWidth="1"/>
    <col min="260" max="261" width="10.7109375" style="29" customWidth="1"/>
    <col min="262" max="262" width="13.7109375" style="29" customWidth="1"/>
    <col min="263" max="264" width="11.7109375" style="29" customWidth="1"/>
    <col min="265" max="512" width="9.140625" style="29"/>
    <col min="513" max="513" width="16.140625" style="29" customWidth="1"/>
    <col min="514" max="515" width="11.7109375" style="29" customWidth="1"/>
    <col min="516" max="517" width="10.7109375" style="29" customWidth="1"/>
    <col min="518" max="518" width="13.7109375" style="29" customWidth="1"/>
    <col min="519" max="520" width="11.7109375" style="29" customWidth="1"/>
    <col min="521" max="768" width="9.140625" style="29"/>
    <col min="769" max="769" width="16.140625" style="29" customWidth="1"/>
    <col min="770" max="771" width="11.7109375" style="29" customWidth="1"/>
    <col min="772" max="773" width="10.7109375" style="29" customWidth="1"/>
    <col min="774" max="774" width="13.7109375" style="29" customWidth="1"/>
    <col min="775" max="776" width="11.7109375" style="29" customWidth="1"/>
    <col min="777" max="1024" width="9.140625" style="29"/>
    <col min="1025" max="1025" width="16.140625" style="29" customWidth="1"/>
    <col min="1026" max="1027" width="11.7109375" style="29" customWidth="1"/>
    <col min="1028" max="1029" width="10.7109375" style="29" customWidth="1"/>
    <col min="1030" max="1030" width="13.7109375" style="29" customWidth="1"/>
    <col min="1031" max="1032" width="11.7109375" style="29" customWidth="1"/>
    <col min="1033" max="1280" width="9.140625" style="29"/>
    <col min="1281" max="1281" width="16.140625" style="29" customWidth="1"/>
    <col min="1282" max="1283" width="11.7109375" style="29" customWidth="1"/>
    <col min="1284" max="1285" width="10.7109375" style="29" customWidth="1"/>
    <col min="1286" max="1286" width="13.7109375" style="29" customWidth="1"/>
    <col min="1287" max="1288" width="11.7109375" style="29" customWidth="1"/>
    <col min="1289" max="1536" width="9.140625" style="29"/>
    <col min="1537" max="1537" width="16.140625" style="29" customWidth="1"/>
    <col min="1538" max="1539" width="11.7109375" style="29" customWidth="1"/>
    <col min="1540" max="1541" width="10.7109375" style="29" customWidth="1"/>
    <col min="1542" max="1542" width="13.7109375" style="29" customWidth="1"/>
    <col min="1543" max="1544" width="11.7109375" style="29" customWidth="1"/>
    <col min="1545" max="1792" width="9.140625" style="29"/>
    <col min="1793" max="1793" width="16.140625" style="29" customWidth="1"/>
    <col min="1794" max="1795" width="11.7109375" style="29" customWidth="1"/>
    <col min="1796" max="1797" width="10.7109375" style="29" customWidth="1"/>
    <col min="1798" max="1798" width="13.7109375" style="29" customWidth="1"/>
    <col min="1799" max="1800" width="11.7109375" style="29" customWidth="1"/>
    <col min="1801" max="2048" width="9.140625" style="29"/>
    <col min="2049" max="2049" width="16.140625" style="29" customWidth="1"/>
    <col min="2050" max="2051" width="11.7109375" style="29" customWidth="1"/>
    <col min="2052" max="2053" width="10.7109375" style="29" customWidth="1"/>
    <col min="2054" max="2054" width="13.7109375" style="29" customWidth="1"/>
    <col min="2055" max="2056" width="11.7109375" style="29" customWidth="1"/>
    <col min="2057" max="2304" width="9.140625" style="29"/>
    <col min="2305" max="2305" width="16.140625" style="29" customWidth="1"/>
    <col min="2306" max="2307" width="11.7109375" style="29" customWidth="1"/>
    <col min="2308" max="2309" width="10.7109375" style="29" customWidth="1"/>
    <col min="2310" max="2310" width="13.7109375" style="29" customWidth="1"/>
    <col min="2311" max="2312" width="11.7109375" style="29" customWidth="1"/>
    <col min="2313" max="2560" width="9.140625" style="29"/>
    <col min="2561" max="2561" width="16.140625" style="29" customWidth="1"/>
    <col min="2562" max="2563" width="11.7109375" style="29" customWidth="1"/>
    <col min="2564" max="2565" width="10.7109375" style="29" customWidth="1"/>
    <col min="2566" max="2566" width="13.7109375" style="29" customWidth="1"/>
    <col min="2567" max="2568" width="11.7109375" style="29" customWidth="1"/>
    <col min="2569" max="2816" width="9.140625" style="29"/>
    <col min="2817" max="2817" width="16.140625" style="29" customWidth="1"/>
    <col min="2818" max="2819" width="11.7109375" style="29" customWidth="1"/>
    <col min="2820" max="2821" width="10.7109375" style="29" customWidth="1"/>
    <col min="2822" max="2822" width="13.7109375" style="29" customWidth="1"/>
    <col min="2823" max="2824" width="11.7109375" style="29" customWidth="1"/>
    <col min="2825" max="3072" width="9.140625" style="29"/>
    <col min="3073" max="3073" width="16.140625" style="29" customWidth="1"/>
    <col min="3074" max="3075" width="11.7109375" style="29" customWidth="1"/>
    <col min="3076" max="3077" width="10.7109375" style="29" customWidth="1"/>
    <col min="3078" max="3078" width="13.7109375" style="29" customWidth="1"/>
    <col min="3079" max="3080" width="11.7109375" style="29" customWidth="1"/>
    <col min="3081" max="3328" width="9.140625" style="29"/>
    <col min="3329" max="3329" width="16.140625" style="29" customWidth="1"/>
    <col min="3330" max="3331" width="11.7109375" style="29" customWidth="1"/>
    <col min="3332" max="3333" width="10.7109375" style="29" customWidth="1"/>
    <col min="3334" max="3334" width="13.7109375" style="29" customWidth="1"/>
    <col min="3335" max="3336" width="11.7109375" style="29" customWidth="1"/>
    <col min="3337" max="3584" width="9.140625" style="29"/>
    <col min="3585" max="3585" width="16.140625" style="29" customWidth="1"/>
    <col min="3586" max="3587" width="11.7109375" style="29" customWidth="1"/>
    <col min="3588" max="3589" width="10.7109375" style="29" customWidth="1"/>
    <col min="3590" max="3590" width="13.7109375" style="29" customWidth="1"/>
    <col min="3591" max="3592" width="11.7109375" style="29" customWidth="1"/>
    <col min="3593" max="3840" width="9.140625" style="29"/>
    <col min="3841" max="3841" width="16.140625" style="29" customWidth="1"/>
    <col min="3842" max="3843" width="11.7109375" style="29" customWidth="1"/>
    <col min="3844" max="3845" width="10.7109375" style="29" customWidth="1"/>
    <col min="3846" max="3846" width="13.7109375" style="29" customWidth="1"/>
    <col min="3847" max="3848" width="11.7109375" style="29" customWidth="1"/>
    <col min="3849" max="4096" width="9.140625" style="29"/>
    <col min="4097" max="4097" width="16.140625" style="29" customWidth="1"/>
    <col min="4098" max="4099" width="11.7109375" style="29" customWidth="1"/>
    <col min="4100" max="4101" width="10.7109375" style="29" customWidth="1"/>
    <col min="4102" max="4102" width="13.7109375" style="29" customWidth="1"/>
    <col min="4103" max="4104" width="11.7109375" style="29" customWidth="1"/>
    <col min="4105" max="4352" width="9.140625" style="29"/>
    <col min="4353" max="4353" width="16.140625" style="29" customWidth="1"/>
    <col min="4354" max="4355" width="11.7109375" style="29" customWidth="1"/>
    <col min="4356" max="4357" width="10.7109375" style="29" customWidth="1"/>
    <col min="4358" max="4358" width="13.7109375" style="29" customWidth="1"/>
    <col min="4359" max="4360" width="11.7109375" style="29" customWidth="1"/>
    <col min="4361" max="4608" width="9.140625" style="29"/>
    <col min="4609" max="4609" width="16.140625" style="29" customWidth="1"/>
    <col min="4610" max="4611" width="11.7109375" style="29" customWidth="1"/>
    <col min="4612" max="4613" width="10.7109375" style="29" customWidth="1"/>
    <col min="4614" max="4614" width="13.7109375" style="29" customWidth="1"/>
    <col min="4615" max="4616" width="11.7109375" style="29" customWidth="1"/>
    <col min="4617" max="4864" width="9.140625" style="29"/>
    <col min="4865" max="4865" width="16.140625" style="29" customWidth="1"/>
    <col min="4866" max="4867" width="11.7109375" style="29" customWidth="1"/>
    <col min="4868" max="4869" width="10.7109375" style="29" customWidth="1"/>
    <col min="4870" max="4870" width="13.7109375" style="29" customWidth="1"/>
    <col min="4871" max="4872" width="11.7109375" style="29" customWidth="1"/>
    <col min="4873" max="5120" width="9.140625" style="29"/>
    <col min="5121" max="5121" width="16.140625" style="29" customWidth="1"/>
    <col min="5122" max="5123" width="11.7109375" style="29" customWidth="1"/>
    <col min="5124" max="5125" width="10.7109375" style="29" customWidth="1"/>
    <col min="5126" max="5126" width="13.7109375" style="29" customWidth="1"/>
    <col min="5127" max="5128" width="11.7109375" style="29" customWidth="1"/>
    <col min="5129" max="5376" width="9.140625" style="29"/>
    <col min="5377" max="5377" width="16.140625" style="29" customWidth="1"/>
    <col min="5378" max="5379" width="11.7109375" style="29" customWidth="1"/>
    <col min="5380" max="5381" width="10.7109375" style="29" customWidth="1"/>
    <col min="5382" max="5382" width="13.7109375" style="29" customWidth="1"/>
    <col min="5383" max="5384" width="11.7109375" style="29" customWidth="1"/>
    <col min="5385" max="5632" width="9.140625" style="29"/>
    <col min="5633" max="5633" width="16.140625" style="29" customWidth="1"/>
    <col min="5634" max="5635" width="11.7109375" style="29" customWidth="1"/>
    <col min="5636" max="5637" width="10.7109375" style="29" customWidth="1"/>
    <col min="5638" max="5638" width="13.7109375" style="29" customWidth="1"/>
    <col min="5639" max="5640" width="11.7109375" style="29" customWidth="1"/>
    <col min="5641" max="5888" width="9.140625" style="29"/>
    <col min="5889" max="5889" width="16.140625" style="29" customWidth="1"/>
    <col min="5890" max="5891" width="11.7109375" style="29" customWidth="1"/>
    <col min="5892" max="5893" width="10.7109375" style="29" customWidth="1"/>
    <col min="5894" max="5894" width="13.7109375" style="29" customWidth="1"/>
    <col min="5895" max="5896" width="11.7109375" style="29" customWidth="1"/>
    <col min="5897" max="6144" width="9.140625" style="29"/>
    <col min="6145" max="6145" width="16.140625" style="29" customWidth="1"/>
    <col min="6146" max="6147" width="11.7109375" style="29" customWidth="1"/>
    <col min="6148" max="6149" width="10.7109375" style="29" customWidth="1"/>
    <col min="6150" max="6150" width="13.7109375" style="29" customWidth="1"/>
    <col min="6151" max="6152" width="11.7109375" style="29" customWidth="1"/>
    <col min="6153" max="6400" width="9.140625" style="29"/>
    <col min="6401" max="6401" width="16.140625" style="29" customWidth="1"/>
    <col min="6402" max="6403" width="11.7109375" style="29" customWidth="1"/>
    <col min="6404" max="6405" width="10.7109375" style="29" customWidth="1"/>
    <col min="6406" max="6406" width="13.7109375" style="29" customWidth="1"/>
    <col min="6407" max="6408" width="11.7109375" style="29" customWidth="1"/>
    <col min="6409" max="6656" width="9.140625" style="29"/>
    <col min="6657" max="6657" width="16.140625" style="29" customWidth="1"/>
    <col min="6658" max="6659" width="11.7109375" style="29" customWidth="1"/>
    <col min="6660" max="6661" width="10.7109375" style="29" customWidth="1"/>
    <col min="6662" max="6662" width="13.7109375" style="29" customWidth="1"/>
    <col min="6663" max="6664" width="11.7109375" style="29" customWidth="1"/>
    <col min="6665" max="6912" width="9.140625" style="29"/>
    <col min="6913" max="6913" width="16.140625" style="29" customWidth="1"/>
    <col min="6914" max="6915" width="11.7109375" style="29" customWidth="1"/>
    <col min="6916" max="6917" width="10.7109375" style="29" customWidth="1"/>
    <col min="6918" max="6918" width="13.7109375" style="29" customWidth="1"/>
    <col min="6919" max="6920" width="11.7109375" style="29" customWidth="1"/>
    <col min="6921" max="7168" width="9.140625" style="29"/>
    <col min="7169" max="7169" width="16.140625" style="29" customWidth="1"/>
    <col min="7170" max="7171" width="11.7109375" style="29" customWidth="1"/>
    <col min="7172" max="7173" width="10.7109375" style="29" customWidth="1"/>
    <col min="7174" max="7174" width="13.7109375" style="29" customWidth="1"/>
    <col min="7175" max="7176" width="11.7109375" style="29" customWidth="1"/>
    <col min="7177" max="7424" width="9.140625" style="29"/>
    <col min="7425" max="7425" width="16.140625" style="29" customWidth="1"/>
    <col min="7426" max="7427" width="11.7109375" style="29" customWidth="1"/>
    <col min="7428" max="7429" width="10.7109375" style="29" customWidth="1"/>
    <col min="7430" max="7430" width="13.7109375" style="29" customWidth="1"/>
    <col min="7431" max="7432" width="11.7109375" style="29" customWidth="1"/>
    <col min="7433" max="7680" width="9.140625" style="29"/>
    <col min="7681" max="7681" width="16.140625" style="29" customWidth="1"/>
    <col min="7682" max="7683" width="11.7109375" style="29" customWidth="1"/>
    <col min="7684" max="7685" width="10.7109375" style="29" customWidth="1"/>
    <col min="7686" max="7686" width="13.7109375" style="29" customWidth="1"/>
    <col min="7687" max="7688" width="11.7109375" style="29" customWidth="1"/>
    <col min="7689" max="7936" width="9.140625" style="29"/>
    <col min="7937" max="7937" width="16.140625" style="29" customWidth="1"/>
    <col min="7938" max="7939" width="11.7109375" style="29" customWidth="1"/>
    <col min="7940" max="7941" width="10.7109375" style="29" customWidth="1"/>
    <col min="7942" max="7942" width="13.7109375" style="29" customWidth="1"/>
    <col min="7943" max="7944" width="11.7109375" style="29" customWidth="1"/>
    <col min="7945" max="8192" width="9.140625" style="29"/>
    <col min="8193" max="8193" width="16.140625" style="29" customWidth="1"/>
    <col min="8194" max="8195" width="11.7109375" style="29" customWidth="1"/>
    <col min="8196" max="8197" width="10.7109375" style="29" customWidth="1"/>
    <col min="8198" max="8198" width="13.7109375" style="29" customWidth="1"/>
    <col min="8199" max="8200" width="11.7109375" style="29" customWidth="1"/>
    <col min="8201" max="8448" width="9.140625" style="29"/>
    <col min="8449" max="8449" width="16.140625" style="29" customWidth="1"/>
    <col min="8450" max="8451" width="11.7109375" style="29" customWidth="1"/>
    <col min="8452" max="8453" width="10.7109375" style="29" customWidth="1"/>
    <col min="8454" max="8454" width="13.7109375" style="29" customWidth="1"/>
    <col min="8455" max="8456" width="11.7109375" style="29" customWidth="1"/>
    <col min="8457" max="8704" width="9.140625" style="29"/>
    <col min="8705" max="8705" width="16.140625" style="29" customWidth="1"/>
    <col min="8706" max="8707" width="11.7109375" style="29" customWidth="1"/>
    <col min="8708" max="8709" width="10.7109375" style="29" customWidth="1"/>
    <col min="8710" max="8710" width="13.7109375" style="29" customWidth="1"/>
    <col min="8711" max="8712" width="11.7109375" style="29" customWidth="1"/>
    <col min="8713" max="8960" width="9.140625" style="29"/>
    <col min="8961" max="8961" width="16.140625" style="29" customWidth="1"/>
    <col min="8962" max="8963" width="11.7109375" style="29" customWidth="1"/>
    <col min="8964" max="8965" width="10.7109375" style="29" customWidth="1"/>
    <col min="8966" max="8966" width="13.7109375" style="29" customWidth="1"/>
    <col min="8967" max="8968" width="11.7109375" style="29" customWidth="1"/>
    <col min="8969" max="9216" width="9.140625" style="29"/>
    <col min="9217" max="9217" width="16.140625" style="29" customWidth="1"/>
    <col min="9218" max="9219" width="11.7109375" style="29" customWidth="1"/>
    <col min="9220" max="9221" width="10.7109375" style="29" customWidth="1"/>
    <col min="9222" max="9222" width="13.7109375" style="29" customWidth="1"/>
    <col min="9223" max="9224" width="11.7109375" style="29" customWidth="1"/>
    <col min="9225" max="9472" width="9.140625" style="29"/>
    <col min="9473" max="9473" width="16.140625" style="29" customWidth="1"/>
    <col min="9474" max="9475" width="11.7109375" style="29" customWidth="1"/>
    <col min="9476" max="9477" width="10.7109375" style="29" customWidth="1"/>
    <col min="9478" max="9478" width="13.7109375" style="29" customWidth="1"/>
    <col min="9479" max="9480" width="11.7109375" style="29" customWidth="1"/>
    <col min="9481" max="9728" width="9.140625" style="29"/>
    <col min="9729" max="9729" width="16.140625" style="29" customWidth="1"/>
    <col min="9730" max="9731" width="11.7109375" style="29" customWidth="1"/>
    <col min="9732" max="9733" width="10.7109375" style="29" customWidth="1"/>
    <col min="9734" max="9734" width="13.7109375" style="29" customWidth="1"/>
    <col min="9735" max="9736" width="11.7109375" style="29" customWidth="1"/>
    <col min="9737" max="9984" width="9.140625" style="29"/>
    <col min="9985" max="9985" width="16.140625" style="29" customWidth="1"/>
    <col min="9986" max="9987" width="11.7109375" style="29" customWidth="1"/>
    <col min="9988" max="9989" width="10.7109375" style="29" customWidth="1"/>
    <col min="9990" max="9990" width="13.7109375" style="29" customWidth="1"/>
    <col min="9991" max="9992" width="11.7109375" style="29" customWidth="1"/>
    <col min="9993" max="10240" width="9.140625" style="29"/>
    <col min="10241" max="10241" width="16.140625" style="29" customWidth="1"/>
    <col min="10242" max="10243" width="11.7109375" style="29" customWidth="1"/>
    <col min="10244" max="10245" width="10.7109375" style="29" customWidth="1"/>
    <col min="10246" max="10246" width="13.7109375" style="29" customWidth="1"/>
    <col min="10247" max="10248" width="11.7109375" style="29" customWidth="1"/>
    <col min="10249" max="10496" width="9.140625" style="29"/>
    <col min="10497" max="10497" width="16.140625" style="29" customWidth="1"/>
    <col min="10498" max="10499" width="11.7109375" style="29" customWidth="1"/>
    <col min="10500" max="10501" width="10.7109375" style="29" customWidth="1"/>
    <col min="10502" max="10502" width="13.7109375" style="29" customWidth="1"/>
    <col min="10503" max="10504" width="11.7109375" style="29" customWidth="1"/>
    <col min="10505" max="10752" width="9.140625" style="29"/>
    <col min="10753" max="10753" width="16.140625" style="29" customWidth="1"/>
    <col min="10754" max="10755" width="11.7109375" style="29" customWidth="1"/>
    <col min="10756" max="10757" width="10.7109375" style="29" customWidth="1"/>
    <col min="10758" max="10758" width="13.7109375" style="29" customWidth="1"/>
    <col min="10759" max="10760" width="11.7109375" style="29" customWidth="1"/>
    <col min="10761" max="11008" width="9.140625" style="29"/>
    <col min="11009" max="11009" width="16.140625" style="29" customWidth="1"/>
    <col min="11010" max="11011" width="11.7109375" style="29" customWidth="1"/>
    <col min="11012" max="11013" width="10.7109375" style="29" customWidth="1"/>
    <col min="11014" max="11014" width="13.7109375" style="29" customWidth="1"/>
    <col min="11015" max="11016" width="11.7109375" style="29" customWidth="1"/>
    <col min="11017" max="11264" width="9.140625" style="29"/>
    <col min="11265" max="11265" width="16.140625" style="29" customWidth="1"/>
    <col min="11266" max="11267" width="11.7109375" style="29" customWidth="1"/>
    <col min="11268" max="11269" width="10.7109375" style="29" customWidth="1"/>
    <col min="11270" max="11270" width="13.7109375" style="29" customWidth="1"/>
    <col min="11271" max="11272" width="11.7109375" style="29" customWidth="1"/>
    <col min="11273" max="11520" width="9.140625" style="29"/>
    <col min="11521" max="11521" width="16.140625" style="29" customWidth="1"/>
    <col min="11522" max="11523" width="11.7109375" style="29" customWidth="1"/>
    <col min="11524" max="11525" width="10.7109375" style="29" customWidth="1"/>
    <col min="11526" max="11526" width="13.7109375" style="29" customWidth="1"/>
    <col min="11527" max="11528" width="11.7109375" style="29" customWidth="1"/>
    <col min="11529" max="11776" width="9.140625" style="29"/>
    <col min="11777" max="11777" width="16.140625" style="29" customWidth="1"/>
    <col min="11778" max="11779" width="11.7109375" style="29" customWidth="1"/>
    <col min="11780" max="11781" width="10.7109375" style="29" customWidth="1"/>
    <col min="11782" max="11782" width="13.7109375" style="29" customWidth="1"/>
    <col min="11783" max="11784" width="11.7109375" style="29" customWidth="1"/>
    <col min="11785" max="12032" width="9.140625" style="29"/>
    <col min="12033" max="12033" width="16.140625" style="29" customWidth="1"/>
    <col min="12034" max="12035" width="11.7109375" style="29" customWidth="1"/>
    <col min="12036" max="12037" width="10.7109375" style="29" customWidth="1"/>
    <col min="12038" max="12038" width="13.7109375" style="29" customWidth="1"/>
    <col min="12039" max="12040" width="11.7109375" style="29" customWidth="1"/>
    <col min="12041" max="12288" width="9.140625" style="29"/>
    <col min="12289" max="12289" width="16.140625" style="29" customWidth="1"/>
    <col min="12290" max="12291" width="11.7109375" style="29" customWidth="1"/>
    <col min="12292" max="12293" width="10.7109375" style="29" customWidth="1"/>
    <col min="12294" max="12294" width="13.7109375" style="29" customWidth="1"/>
    <col min="12295" max="12296" width="11.7109375" style="29" customWidth="1"/>
    <col min="12297" max="12544" width="9.140625" style="29"/>
    <col min="12545" max="12545" width="16.140625" style="29" customWidth="1"/>
    <col min="12546" max="12547" width="11.7109375" style="29" customWidth="1"/>
    <col min="12548" max="12549" width="10.7109375" style="29" customWidth="1"/>
    <col min="12550" max="12550" width="13.7109375" style="29" customWidth="1"/>
    <col min="12551" max="12552" width="11.7109375" style="29" customWidth="1"/>
    <col min="12553" max="12800" width="9.140625" style="29"/>
    <col min="12801" max="12801" width="16.140625" style="29" customWidth="1"/>
    <col min="12802" max="12803" width="11.7109375" style="29" customWidth="1"/>
    <col min="12804" max="12805" width="10.7109375" style="29" customWidth="1"/>
    <col min="12806" max="12806" width="13.7109375" style="29" customWidth="1"/>
    <col min="12807" max="12808" width="11.7109375" style="29" customWidth="1"/>
    <col min="12809" max="13056" width="9.140625" style="29"/>
    <col min="13057" max="13057" width="16.140625" style="29" customWidth="1"/>
    <col min="13058" max="13059" width="11.7109375" style="29" customWidth="1"/>
    <col min="13060" max="13061" width="10.7109375" style="29" customWidth="1"/>
    <col min="13062" max="13062" width="13.7109375" style="29" customWidth="1"/>
    <col min="13063" max="13064" width="11.7109375" style="29" customWidth="1"/>
    <col min="13065" max="13312" width="9.140625" style="29"/>
    <col min="13313" max="13313" width="16.140625" style="29" customWidth="1"/>
    <col min="13314" max="13315" width="11.7109375" style="29" customWidth="1"/>
    <col min="13316" max="13317" width="10.7109375" style="29" customWidth="1"/>
    <col min="13318" max="13318" width="13.7109375" style="29" customWidth="1"/>
    <col min="13319" max="13320" width="11.7109375" style="29" customWidth="1"/>
    <col min="13321" max="13568" width="9.140625" style="29"/>
    <col min="13569" max="13569" width="16.140625" style="29" customWidth="1"/>
    <col min="13570" max="13571" width="11.7109375" style="29" customWidth="1"/>
    <col min="13572" max="13573" width="10.7109375" style="29" customWidth="1"/>
    <col min="13574" max="13574" width="13.7109375" style="29" customWidth="1"/>
    <col min="13575" max="13576" width="11.7109375" style="29" customWidth="1"/>
    <col min="13577" max="13824" width="9.140625" style="29"/>
    <col min="13825" max="13825" width="16.140625" style="29" customWidth="1"/>
    <col min="13826" max="13827" width="11.7109375" style="29" customWidth="1"/>
    <col min="13828" max="13829" width="10.7109375" style="29" customWidth="1"/>
    <col min="13830" max="13830" width="13.7109375" style="29" customWidth="1"/>
    <col min="13831" max="13832" width="11.7109375" style="29" customWidth="1"/>
    <col min="13833" max="14080" width="9.140625" style="29"/>
    <col min="14081" max="14081" width="16.140625" style="29" customWidth="1"/>
    <col min="14082" max="14083" width="11.7109375" style="29" customWidth="1"/>
    <col min="14084" max="14085" width="10.7109375" style="29" customWidth="1"/>
    <col min="14086" max="14086" width="13.7109375" style="29" customWidth="1"/>
    <col min="14087" max="14088" width="11.7109375" style="29" customWidth="1"/>
    <col min="14089" max="14336" width="9.140625" style="29"/>
    <col min="14337" max="14337" width="16.140625" style="29" customWidth="1"/>
    <col min="14338" max="14339" width="11.7109375" style="29" customWidth="1"/>
    <col min="14340" max="14341" width="10.7109375" style="29" customWidth="1"/>
    <col min="14342" max="14342" width="13.7109375" style="29" customWidth="1"/>
    <col min="14343" max="14344" width="11.7109375" style="29" customWidth="1"/>
    <col min="14345" max="14592" width="9.140625" style="29"/>
    <col min="14593" max="14593" width="16.140625" style="29" customWidth="1"/>
    <col min="14594" max="14595" width="11.7109375" style="29" customWidth="1"/>
    <col min="14596" max="14597" width="10.7109375" style="29" customWidth="1"/>
    <col min="14598" max="14598" width="13.7109375" style="29" customWidth="1"/>
    <col min="14599" max="14600" width="11.7109375" style="29" customWidth="1"/>
    <col min="14601" max="14848" width="9.140625" style="29"/>
    <col min="14849" max="14849" width="16.140625" style="29" customWidth="1"/>
    <col min="14850" max="14851" width="11.7109375" style="29" customWidth="1"/>
    <col min="14852" max="14853" width="10.7109375" style="29" customWidth="1"/>
    <col min="14854" max="14854" width="13.7109375" style="29" customWidth="1"/>
    <col min="14855" max="14856" width="11.7109375" style="29" customWidth="1"/>
    <col min="14857" max="15104" width="9.140625" style="29"/>
    <col min="15105" max="15105" width="16.140625" style="29" customWidth="1"/>
    <col min="15106" max="15107" width="11.7109375" style="29" customWidth="1"/>
    <col min="15108" max="15109" width="10.7109375" style="29" customWidth="1"/>
    <col min="15110" max="15110" width="13.7109375" style="29" customWidth="1"/>
    <col min="15111" max="15112" width="11.7109375" style="29" customWidth="1"/>
    <col min="15113" max="15360" width="9.140625" style="29"/>
    <col min="15361" max="15361" width="16.140625" style="29" customWidth="1"/>
    <col min="15362" max="15363" width="11.7109375" style="29" customWidth="1"/>
    <col min="15364" max="15365" width="10.7109375" style="29" customWidth="1"/>
    <col min="15366" max="15366" width="13.7109375" style="29" customWidth="1"/>
    <col min="15367" max="15368" width="11.7109375" style="29" customWidth="1"/>
    <col min="15369" max="15616" width="9.140625" style="29"/>
    <col min="15617" max="15617" width="16.140625" style="29" customWidth="1"/>
    <col min="15618" max="15619" width="11.7109375" style="29" customWidth="1"/>
    <col min="15620" max="15621" width="10.7109375" style="29" customWidth="1"/>
    <col min="15622" max="15622" width="13.7109375" style="29" customWidth="1"/>
    <col min="15623" max="15624" width="11.7109375" style="29" customWidth="1"/>
    <col min="15625" max="15872" width="9.140625" style="29"/>
    <col min="15873" max="15873" width="16.140625" style="29" customWidth="1"/>
    <col min="15874" max="15875" width="11.7109375" style="29" customWidth="1"/>
    <col min="15876" max="15877" width="10.7109375" style="29" customWidth="1"/>
    <col min="15878" max="15878" width="13.7109375" style="29" customWidth="1"/>
    <col min="15879" max="15880" width="11.7109375" style="29" customWidth="1"/>
    <col min="15881" max="16128" width="9.140625" style="29"/>
    <col min="16129" max="16129" width="16.140625" style="29" customWidth="1"/>
    <col min="16130" max="16131" width="11.7109375" style="29" customWidth="1"/>
    <col min="16132" max="16133" width="10.7109375" style="29" customWidth="1"/>
    <col min="16134" max="16134" width="13.7109375" style="29" customWidth="1"/>
    <col min="16135" max="16136" width="11.7109375" style="29" customWidth="1"/>
    <col min="16137" max="16384" width="9.140625" style="29"/>
  </cols>
  <sheetData>
    <row r="1" spans="1:17" ht="12" x14ac:dyDescent="0.2">
      <c r="A1" s="48" t="s">
        <v>222</v>
      </c>
      <c r="J1" s="33"/>
      <c r="K1" s="33"/>
      <c r="L1" s="33"/>
      <c r="M1" s="33"/>
      <c r="N1" s="33"/>
      <c r="O1" s="33"/>
      <c r="P1" s="33"/>
      <c r="Q1" s="33"/>
    </row>
    <row r="2" spans="1:17" x14ac:dyDescent="0.2">
      <c r="J2" s="38"/>
      <c r="K2" s="38"/>
      <c r="L2" s="38"/>
      <c r="M2" s="38"/>
      <c r="N2" s="38"/>
      <c r="O2" s="38"/>
      <c r="P2" s="38"/>
      <c r="Q2" s="38"/>
    </row>
    <row r="3" spans="1:17" s="38" customFormat="1" ht="35.1" customHeight="1" x14ac:dyDescent="0.25">
      <c r="A3" s="184"/>
      <c r="B3" s="185" t="s">
        <v>185</v>
      </c>
      <c r="C3" s="185" t="s">
        <v>223</v>
      </c>
      <c r="D3" s="185" t="s">
        <v>13</v>
      </c>
      <c r="E3" s="50" t="s">
        <v>4</v>
      </c>
      <c r="F3" s="50" t="s">
        <v>9</v>
      </c>
      <c r="G3" s="185" t="s">
        <v>188</v>
      </c>
      <c r="H3" s="51" t="s">
        <v>10</v>
      </c>
    </row>
    <row r="4" spans="1:17" s="38" customFormat="1" ht="15" customHeight="1" x14ac:dyDescent="0.25">
      <c r="A4" s="138" t="s">
        <v>210</v>
      </c>
      <c r="B4" s="160">
        <v>27.324873248732487</v>
      </c>
      <c r="C4" s="204">
        <v>41.107911079110792</v>
      </c>
      <c r="D4" s="204">
        <v>14.723547235472356</v>
      </c>
      <c r="E4" s="160">
        <v>5.4873548735487354</v>
      </c>
      <c r="F4" s="160">
        <v>7.746677466774667</v>
      </c>
      <c r="G4" s="160">
        <v>2.0400204002040021</v>
      </c>
      <c r="H4" s="56">
        <v>1.5696156961569618</v>
      </c>
      <c r="I4" s="153"/>
    </row>
    <row r="5" spans="1:17" s="38" customFormat="1" ht="15" customHeight="1" x14ac:dyDescent="0.25">
      <c r="A5" s="138" t="s">
        <v>215</v>
      </c>
      <c r="B5" s="160">
        <v>37.234461607720661</v>
      </c>
      <c r="C5" s="204">
        <v>26.04316141920599</v>
      </c>
      <c r="D5" s="204">
        <v>16.608986803972876</v>
      </c>
      <c r="E5" s="160">
        <v>12.319574575841987</v>
      </c>
      <c r="F5" s="160">
        <v>4.8844995920204832</v>
      </c>
      <c r="G5" s="160">
        <v>2.129934441912158</v>
      </c>
      <c r="H5" s="56">
        <v>0.78078838524520977</v>
      </c>
      <c r="I5" s="153"/>
    </row>
    <row r="6" spans="1:17" s="38" customFormat="1" ht="15" customHeight="1" x14ac:dyDescent="0.2">
      <c r="A6" s="138" t="s">
        <v>214</v>
      </c>
      <c r="B6" s="204">
        <v>38.128590515935251</v>
      </c>
      <c r="C6" s="204">
        <v>23.022164444256038</v>
      </c>
      <c r="D6" s="204">
        <v>13.093774581148999</v>
      </c>
      <c r="E6" s="160">
        <v>15.00641366825713</v>
      </c>
      <c r="F6" s="160">
        <v>5.6438710609322031</v>
      </c>
      <c r="G6" s="160">
        <v>2.634706659067608</v>
      </c>
      <c r="H6" s="56">
        <v>2.4706360757456576</v>
      </c>
      <c r="I6" s="153"/>
      <c r="J6" s="29"/>
      <c r="K6" s="29"/>
      <c r="L6" s="29"/>
      <c r="M6" s="29"/>
      <c r="N6" s="29"/>
      <c r="O6" s="29"/>
      <c r="P6" s="29"/>
      <c r="Q6" s="29"/>
    </row>
    <row r="7" spans="1:17" s="38" customFormat="1" ht="15" customHeight="1" x14ac:dyDescent="0.25">
      <c r="A7" s="138" t="s">
        <v>208</v>
      </c>
      <c r="B7" s="204">
        <v>38.461503653928823</v>
      </c>
      <c r="C7" s="204">
        <v>26.348559922170185</v>
      </c>
      <c r="D7" s="204">
        <v>11.625376139731669</v>
      </c>
      <c r="E7" s="160">
        <v>12.602321319486867</v>
      </c>
      <c r="F7" s="160">
        <v>7.7610353175411202</v>
      </c>
      <c r="G7" s="160">
        <v>2.2269734609380301</v>
      </c>
      <c r="H7" s="56">
        <v>0.97445643566596518</v>
      </c>
      <c r="I7" s="153"/>
    </row>
    <row r="8" spans="1:17" s="38" customFormat="1" ht="15" customHeight="1" x14ac:dyDescent="0.25">
      <c r="A8" s="138" t="s">
        <v>213</v>
      </c>
      <c r="B8" s="204">
        <v>40.2722970226936</v>
      </c>
      <c r="C8" s="204">
        <v>32.488168124074093</v>
      </c>
      <c r="D8" s="204">
        <v>6.02212986876778</v>
      </c>
      <c r="E8" s="160">
        <v>9.1403699673558219</v>
      </c>
      <c r="F8" s="160">
        <v>4.2942171296721163</v>
      </c>
      <c r="G8" s="160">
        <v>6.3643037875113082</v>
      </c>
      <c r="H8" s="56">
        <v>1.4185140999252723</v>
      </c>
      <c r="I8" s="153"/>
    </row>
    <row r="9" spans="1:17" s="38" customFormat="1" ht="15" customHeight="1" x14ac:dyDescent="0.25">
      <c r="A9" s="138" t="s">
        <v>211</v>
      </c>
      <c r="B9" s="204">
        <v>40.984289819824042</v>
      </c>
      <c r="C9" s="204">
        <v>26.075573086377407</v>
      </c>
      <c r="D9" s="204">
        <v>10.188906731523778</v>
      </c>
      <c r="E9" s="160">
        <v>15.257323708704259</v>
      </c>
      <c r="F9" s="160">
        <v>3.7591140352244792</v>
      </c>
      <c r="G9" s="160">
        <v>2.0789614547117545</v>
      </c>
      <c r="H9" s="56">
        <v>1.6558311636342848</v>
      </c>
      <c r="I9" s="153"/>
    </row>
    <row r="10" spans="1:17" s="38" customFormat="1" ht="15" customHeight="1" x14ac:dyDescent="0.25">
      <c r="A10" s="138" t="s">
        <v>204</v>
      </c>
      <c r="B10" s="204">
        <v>41.29115236585708</v>
      </c>
      <c r="C10" s="204">
        <v>31.238941210210946</v>
      </c>
      <c r="D10" s="204">
        <v>6.003101441795148</v>
      </c>
      <c r="E10" s="160">
        <v>7.5863935013350465</v>
      </c>
      <c r="F10" s="160">
        <v>11.67636774556131</v>
      </c>
      <c r="G10" s="160">
        <v>1.3041437653097203</v>
      </c>
      <c r="H10" s="56">
        <v>0.89989996993074806</v>
      </c>
      <c r="I10" s="153"/>
    </row>
    <row r="11" spans="1:17" s="38" customFormat="1" ht="15" customHeight="1" x14ac:dyDescent="0.25">
      <c r="A11" s="138" t="s">
        <v>161</v>
      </c>
      <c r="B11" s="204">
        <v>43.179736439255358</v>
      </c>
      <c r="C11" s="204">
        <v>29.841131088497196</v>
      </c>
      <c r="D11" s="204">
        <v>10.59075146774601</v>
      </c>
      <c r="E11" s="160">
        <v>7.6706155867442085</v>
      </c>
      <c r="F11" s="160">
        <v>5.8077692189805585</v>
      </c>
      <c r="G11" s="160">
        <v>0.63690168351134879</v>
      </c>
      <c r="H11" s="56">
        <v>2.2731099485715935</v>
      </c>
      <c r="I11" s="153"/>
    </row>
    <row r="12" spans="1:17" s="38" customFormat="1" ht="15" customHeight="1" x14ac:dyDescent="0.25">
      <c r="A12" s="138" t="s">
        <v>194</v>
      </c>
      <c r="B12" s="204">
        <v>43.765929778933682</v>
      </c>
      <c r="C12" s="204">
        <v>33.394018205461641</v>
      </c>
      <c r="D12" s="204">
        <v>11.568270481144344</v>
      </c>
      <c r="E12" s="160">
        <v>9.3263979193758129</v>
      </c>
      <c r="F12" s="160">
        <v>1.1547464239271781</v>
      </c>
      <c r="G12" s="160">
        <v>0.60858257477243172</v>
      </c>
      <c r="H12" s="56">
        <v>0.17685305591677503</v>
      </c>
      <c r="I12" s="153"/>
    </row>
    <row r="13" spans="1:17" s="38" customFormat="1" ht="15" customHeight="1" x14ac:dyDescent="0.2">
      <c r="A13" s="138" t="s">
        <v>196</v>
      </c>
      <c r="B13" s="204">
        <v>43.818031235210597</v>
      </c>
      <c r="C13" s="204">
        <v>30.795078088026507</v>
      </c>
      <c r="D13" s="204">
        <v>9.9763369616658792</v>
      </c>
      <c r="E13" s="160">
        <v>8.5222432560340753</v>
      </c>
      <c r="F13" s="160">
        <v>3.6370089919545672</v>
      </c>
      <c r="G13" s="160">
        <v>3.2513014671083771</v>
      </c>
      <c r="H13" s="56">
        <v>0</v>
      </c>
      <c r="I13" s="153"/>
      <c r="J13" s="29"/>
      <c r="K13" s="29"/>
      <c r="L13" s="29"/>
      <c r="M13" s="29"/>
      <c r="N13" s="29"/>
      <c r="O13" s="29"/>
      <c r="P13" s="29"/>
      <c r="Q13" s="29"/>
    </row>
    <row r="14" spans="1:17" s="38" customFormat="1" ht="15" customHeight="1" x14ac:dyDescent="0.25">
      <c r="A14" s="138" t="s">
        <v>197</v>
      </c>
      <c r="B14" s="204">
        <v>43.862588456310377</v>
      </c>
      <c r="C14" s="204">
        <v>25.470901430203625</v>
      </c>
      <c r="D14" s="204">
        <v>12.801835284979477</v>
      </c>
      <c r="E14" s="160">
        <v>9.5638940195179671</v>
      </c>
      <c r="F14" s="160">
        <v>3.4416109322290311</v>
      </c>
      <c r="G14" s="160">
        <v>0.72616590723320862</v>
      </c>
      <c r="H14" s="56">
        <v>4.1325523738128682</v>
      </c>
      <c r="I14" s="153"/>
    </row>
    <row r="15" spans="1:17" s="38" customFormat="1" ht="15" customHeight="1" x14ac:dyDescent="0.25">
      <c r="A15" s="138" t="s">
        <v>198</v>
      </c>
      <c r="B15" s="204">
        <v>43.949472435346614</v>
      </c>
      <c r="C15" s="204">
        <v>33.851374634150602</v>
      </c>
      <c r="D15" s="204">
        <v>9.2348894927615248</v>
      </c>
      <c r="E15" s="160">
        <v>8.1008108662179801</v>
      </c>
      <c r="F15" s="160">
        <v>3.4606845473063452</v>
      </c>
      <c r="G15" s="160">
        <v>1.0560016749468946</v>
      </c>
      <c r="H15" s="56">
        <v>0.34633016518291387</v>
      </c>
      <c r="I15" s="153"/>
    </row>
    <row r="16" spans="1:17" s="38" customFormat="1" ht="15" customHeight="1" x14ac:dyDescent="0.25">
      <c r="A16" s="138" t="s">
        <v>206</v>
      </c>
      <c r="B16" s="204">
        <v>44.921104876842911</v>
      </c>
      <c r="C16" s="204">
        <v>30.579765906965068</v>
      </c>
      <c r="D16" s="204">
        <v>6.0466178465026363</v>
      </c>
      <c r="E16" s="160">
        <v>9.8360015611198328</v>
      </c>
      <c r="F16" s="160">
        <v>2.113230885008615</v>
      </c>
      <c r="G16" s="160">
        <v>0.67611713447343458</v>
      </c>
      <c r="H16" s="56">
        <v>5.8272012312257884</v>
      </c>
      <c r="I16" s="153"/>
    </row>
    <row r="17" spans="1:17" s="38" customFormat="1" ht="15" customHeight="1" x14ac:dyDescent="0.25">
      <c r="A17" s="138" t="s">
        <v>209</v>
      </c>
      <c r="B17" s="204">
        <v>45.278958800076495</v>
      </c>
      <c r="C17" s="204">
        <v>29.853710785393762</v>
      </c>
      <c r="D17" s="204">
        <v>8.5048693991729341</v>
      </c>
      <c r="E17" s="160">
        <v>6.0618438781839421</v>
      </c>
      <c r="F17" s="160">
        <v>6.1357410917954276</v>
      </c>
      <c r="G17" s="160">
        <v>1.553168545273814</v>
      </c>
      <c r="H17" s="56">
        <v>2.6117438578962942</v>
      </c>
      <c r="I17" s="153"/>
      <c r="J17" s="155"/>
      <c r="K17" s="155"/>
      <c r="L17" s="155"/>
      <c r="M17" s="155"/>
      <c r="N17" s="155"/>
      <c r="O17" s="155"/>
      <c r="P17" s="155"/>
      <c r="Q17" s="155"/>
    </row>
    <row r="18" spans="1:17" s="38" customFormat="1" ht="15" customHeight="1" x14ac:dyDescent="0.25">
      <c r="A18" s="138" t="s">
        <v>207</v>
      </c>
      <c r="B18" s="204">
        <v>45.33271812599034</v>
      </c>
      <c r="C18" s="204">
        <v>26.457183593571017</v>
      </c>
      <c r="D18" s="204">
        <v>7.1024480066323044</v>
      </c>
      <c r="E18" s="160">
        <v>6.5862705754355382</v>
      </c>
      <c r="F18" s="160">
        <v>11.681764465808573</v>
      </c>
      <c r="G18" s="160">
        <v>2.3222656395687729</v>
      </c>
      <c r="H18" s="56">
        <v>0.51745615315679161</v>
      </c>
      <c r="I18" s="153"/>
    </row>
    <row r="19" spans="1:17" s="33" customFormat="1" ht="15" customHeight="1" x14ac:dyDescent="0.25">
      <c r="A19" s="145" t="s">
        <v>216</v>
      </c>
      <c r="B19" s="158">
        <v>46.203662579819465</v>
      </c>
      <c r="C19" s="197">
        <v>29.123005819964199</v>
      </c>
      <c r="D19" s="197">
        <v>7.9553212356294827</v>
      </c>
      <c r="E19" s="158">
        <v>8.0581603967717861</v>
      </c>
      <c r="F19" s="158">
        <v>5.0562117302950185</v>
      </c>
      <c r="G19" s="158">
        <v>1.3424463908308792</v>
      </c>
      <c r="H19" s="159">
        <v>2.2611950529983673</v>
      </c>
      <c r="I19" s="153"/>
      <c r="J19" s="38"/>
      <c r="K19" s="38"/>
      <c r="L19" s="38"/>
      <c r="M19" s="38"/>
      <c r="N19" s="38"/>
      <c r="O19" s="38"/>
      <c r="P19" s="38"/>
      <c r="Q19" s="38"/>
    </row>
    <row r="20" spans="1:17" s="38" customFormat="1" ht="15" customHeight="1" x14ac:dyDescent="0.25">
      <c r="A20" s="138" t="s">
        <v>201</v>
      </c>
      <c r="B20" s="204">
        <v>46.653286856096628</v>
      </c>
      <c r="C20" s="204">
        <v>25.235026935671286</v>
      </c>
      <c r="D20" s="204">
        <v>10.820041547832822</v>
      </c>
      <c r="E20" s="160">
        <v>3.7216999401429529</v>
      </c>
      <c r="F20" s="160">
        <v>4.8096897996549419</v>
      </c>
      <c r="G20" s="160">
        <v>5.218126122319636</v>
      </c>
      <c r="H20" s="56">
        <v>3.5421287982817504</v>
      </c>
      <c r="I20" s="153"/>
    </row>
    <row r="21" spans="1:17" s="38" customFormat="1" ht="15" customHeight="1" x14ac:dyDescent="0.25">
      <c r="A21" s="142" t="s">
        <v>202</v>
      </c>
      <c r="B21" s="204">
        <v>46.750357981954934</v>
      </c>
      <c r="C21" s="204">
        <v>32.069622276904255</v>
      </c>
      <c r="D21" s="204">
        <v>8.6680290834271734</v>
      </c>
      <c r="E21" s="160">
        <v>7.8325061517287393</v>
      </c>
      <c r="F21" s="160">
        <v>2.2883040691774057</v>
      </c>
      <c r="G21" s="160">
        <v>2.3202791564137857</v>
      </c>
      <c r="H21" s="56">
        <v>7.0901280393710631E-2</v>
      </c>
      <c r="I21" s="153"/>
    </row>
    <row r="22" spans="1:17" s="38" customFormat="1" ht="15" customHeight="1" x14ac:dyDescent="0.25">
      <c r="A22" s="138" t="s">
        <v>192</v>
      </c>
      <c r="B22" s="204">
        <v>46.841964999555834</v>
      </c>
      <c r="C22" s="204">
        <v>29.710402416274317</v>
      </c>
      <c r="D22" s="204">
        <v>11.015368215332682</v>
      </c>
      <c r="E22" s="160">
        <v>6.9512303455627604</v>
      </c>
      <c r="F22" s="160">
        <v>3.2513102958159368</v>
      </c>
      <c r="G22" s="160">
        <v>1.0526783334813894</v>
      </c>
      <c r="H22" s="56">
        <v>1.1726037132450917</v>
      </c>
      <c r="I22" s="153"/>
    </row>
    <row r="23" spans="1:17" s="38" customFormat="1" ht="15" customHeight="1" x14ac:dyDescent="0.25">
      <c r="A23" s="138" t="s">
        <v>193</v>
      </c>
      <c r="B23" s="204">
        <v>46.973347387441642</v>
      </c>
      <c r="C23" s="204">
        <v>30.733323294684535</v>
      </c>
      <c r="D23" s="204">
        <v>8.7361341163479409</v>
      </c>
      <c r="E23" s="160">
        <v>10.354866235004769</v>
      </c>
      <c r="F23" s="160">
        <v>1.8671886764041561</v>
      </c>
      <c r="G23" s="160">
        <v>1.3251016413190784</v>
      </c>
      <c r="H23" s="56">
        <v>1.2548310997339759E-2</v>
      </c>
      <c r="I23" s="153"/>
    </row>
    <row r="24" spans="1:17" s="38" customFormat="1" ht="15" customHeight="1" x14ac:dyDescent="0.25">
      <c r="A24" s="138" t="s">
        <v>190</v>
      </c>
      <c r="B24" s="204">
        <v>47.267252769590399</v>
      </c>
      <c r="C24" s="204">
        <v>23.750508181725785</v>
      </c>
      <c r="D24" s="204">
        <v>13.24321577396077</v>
      </c>
      <c r="E24" s="160">
        <v>10.043576582986075</v>
      </c>
      <c r="F24" s="160">
        <v>2.2074143713792056</v>
      </c>
      <c r="G24" s="160">
        <v>3.4880323203577603</v>
      </c>
      <c r="H24" s="56">
        <v>0</v>
      </c>
      <c r="I24" s="153"/>
    </row>
    <row r="25" spans="1:17" s="38" customFormat="1" ht="15" customHeight="1" x14ac:dyDescent="0.25">
      <c r="A25" s="138" t="s">
        <v>212</v>
      </c>
      <c r="B25" s="204">
        <v>48.981193144202244</v>
      </c>
      <c r="C25" s="204">
        <v>26.031271199601147</v>
      </c>
      <c r="D25" s="204">
        <v>10.171721877579712</v>
      </c>
      <c r="E25" s="160">
        <v>8.036436750606871</v>
      </c>
      <c r="F25" s="160">
        <v>5.3149869090334487</v>
      </c>
      <c r="G25" s="160">
        <v>1.082014020002888</v>
      </c>
      <c r="H25" s="56">
        <v>0.3823760989737009</v>
      </c>
      <c r="I25" s="153"/>
    </row>
    <row r="26" spans="1:17" s="38" customFormat="1" ht="15" customHeight="1" x14ac:dyDescent="0.25">
      <c r="A26" s="138" t="s">
        <v>200</v>
      </c>
      <c r="B26" s="204">
        <v>50.083074950612925</v>
      </c>
      <c r="C26" s="204">
        <v>28.349882910108974</v>
      </c>
      <c r="D26" s="204">
        <v>5.2712691497573161</v>
      </c>
      <c r="E26" s="160">
        <v>9.993327838612192</v>
      </c>
      <c r="F26" s="160">
        <v>5.0747674555516307</v>
      </c>
      <c r="G26" s="160">
        <v>1.214856679356856</v>
      </c>
      <c r="H26" s="56">
        <v>1.282101600010466E-2</v>
      </c>
      <c r="I26" s="153"/>
      <c r="J26" s="188"/>
      <c r="K26" s="188"/>
      <c r="L26" s="188"/>
      <c r="M26" s="188"/>
      <c r="N26" s="188"/>
      <c r="O26" s="188"/>
      <c r="P26" s="188"/>
      <c r="Q26" s="188"/>
    </row>
    <row r="27" spans="1:17" s="33" customFormat="1" ht="15" customHeight="1" x14ac:dyDescent="0.25">
      <c r="A27" s="138" t="s">
        <v>189</v>
      </c>
      <c r="B27" s="204">
        <v>51.486065904825253</v>
      </c>
      <c r="C27" s="204">
        <v>27.062792520966472</v>
      </c>
      <c r="D27" s="204">
        <v>8.6455536813095417</v>
      </c>
      <c r="E27" s="160">
        <v>8.2844313511201904</v>
      </c>
      <c r="F27" s="160">
        <v>2.0099308640802067</v>
      </c>
      <c r="G27" s="160">
        <v>2.4945950440711786</v>
      </c>
      <c r="H27" s="56">
        <v>1.6630633627141192E-2</v>
      </c>
      <c r="I27" s="153"/>
      <c r="J27" s="38"/>
      <c r="K27" s="38"/>
      <c r="L27" s="38"/>
      <c r="M27" s="38"/>
      <c r="N27" s="38"/>
      <c r="O27" s="38"/>
      <c r="P27" s="38"/>
      <c r="Q27" s="38"/>
    </row>
    <row r="28" spans="1:17" s="38" customFormat="1" ht="15" customHeight="1" x14ac:dyDescent="0.25">
      <c r="A28" s="138" t="s">
        <v>203</v>
      </c>
      <c r="B28" s="204">
        <v>51.950727833650753</v>
      </c>
      <c r="C28" s="204">
        <v>28.122853716759295</v>
      </c>
      <c r="D28" s="204">
        <v>6.1694157654597364</v>
      </c>
      <c r="E28" s="160">
        <v>4.9095823077579901</v>
      </c>
      <c r="F28" s="160">
        <v>4.4973103010458093</v>
      </c>
      <c r="G28" s="160">
        <v>2.3303299289800679</v>
      </c>
      <c r="H28" s="56">
        <v>2.0199657708428469</v>
      </c>
      <c r="I28" s="153"/>
    </row>
    <row r="29" spans="1:17" s="38" customFormat="1" ht="15" customHeight="1" x14ac:dyDescent="0.2">
      <c r="A29" s="141" t="s">
        <v>199</v>
      </c>
      <c r="B29" s="197">
        <v>52.351129363449694</v>
      </c>
      <c r="C29" s="197">
        <v>29.178644763860369</v>
      </c>
      <c r="D29" s="197">
        <v>5.9342915811088286</v>
      </c>
      <c r="E29" s="158">
        <v>6.344969199178645</v>
      </c>
      <c r="F29" s="158">
        <v>2.8336755646817249</v>
      </c>
      <c r="G29" s="158">
        <v>2.0123203285420947</v>
      </c>
      <c r="H29" s="159">
        <v>1.3449691991786448</v>
      </c>
      <c r="I29" s="153"/>
      <c r="J29" s="29"/>
      <c r="K29" s="29"/>
      <c r="L29" s="29"/>
      <c r="M29" s="29"/>
      <c r="N29" s="29"/>
      <c r="O29" s="29"/>
      <c r="P29" s="29"/>
      <c r="Q29" s="29"/>
    </row>
    <row r="30" spans="1:17" ht="15" customHeight="1" x14ac:dyDescent="0.2">
      <c r="A30" s="138" t="s">
        <v>195</v>
      </c>
      <c r="B30" s="204">
        <v>60.204740385502163</v>
      </c>
      <c r="C30" s="204">
        <v>22.090876376373661</v>
      </c>
      <c r="D30" s="204">
        <v>4.4691343290059731</v>
      </c>
      <c r="E30" s="160">
        <v>9.5643163656682813</v>
      </c>
      <c r="F30" s="160">
        <v>2.2351096668493091</v>
      </c>
      <c r="G30" s="160">
        <v>0.93527404506024492</v>
      </c>
      <c r="H30" s="56">
        <v>0.50054883154036311</v>
      </c>
      <c r="I30" s="153"/>
    </row>
    <row r="31" spans="1:17" ht="15" customHeight="1" x14ac:dyDescent="0.2">
      <c r="A31" s="205" t="s">
        <v>205</v>
      </c>
      <c r="B31" s="206">
        <v>61.081097564074547</v>
      </c>
      <c r="C31" s="206">
        <v>26.138806584571284</v>
      </c>
      <c r="D31" s="206">
        <v>4.7115057200794865</v>
      </c>
      <c r="E31" s="161">
        <v>6.004939953141597</v>
      </c>
      <c r="F31" s="161">
        <v>1.7831096293510467</v>
      </c>
      <c r="G31" s="161">
        <v>0.19998678613357188</v>
      </c>
      <c r="H31" s="162">
        <v>8.0553762648465407E-2</v>
      </c>
      <c r="I31" s="153"/>
      <c r="J31" s="38"/>
      <c r="K31" s="38"/>
      <c r="L31" s="38"/>
      <c r="M31" s="38"/>
      <c r="N31" s="38"/>
      <c r="O31" s="38"/>
      <c r="P31" s="38"/>
      <c r="Q31" s="38"/>
    </row>
    <row r="34" spans="1:1" ht="12" x14ac:dyDescent="0.2">
      <c r="A34" s="48" t="s">
        <v>224</v>
      </c>
    </row>
  </sheetData>
  <printOptions horizontalCentered="1"/>
  <pageMargins left="0.70866141732283472" right="0.70866141732283472" top="0.70866141732283472" bottom="1.0236220472440944" header="0.51181102362204722" footer="0.51181102362204722"/>
  <pageSetup paperSize="9" scale="90" orientation="portrait"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sheetPr codeName="Sheet92"/>
  <dimension ref="A1:G11"/>
  <sheetViews>
    <sheetView workbookViewId="0"/>
  </sheetViews>
  <sheetFormatPr defaultRowHeight="15" x14ac:dyDescent="0.25"/>
  <cols>
    <col min="1" max="1" width="26.85546875" customWidth="1"/>
    <col min="2" max="2" width="21.140625" style="12" bestFit="1" customWidth="1"/>
    <col min="3" max="3" width="12.42578125" style="15" bestFit="1" customWidth="1"/>
    <col min="4" max="4" width="12.42578125" bestFit="1" customWidth="1"/>
    <col min="5" max="6" width="13.5703125" bestFit="1" customWidth="1"/>
    <col min="7" max="7" width="13.5703125" style="17" bestFit="1" customWidth="1"/>
  </cols>
  <sheetData>
    <row r="1" spans="1:7" x14ac:dyDescent="0.25">
      <c r="A1" s="24" t="s">
        <v>15</v>
      </c>
      <c r="B1" s="11"/>
      <c r="C1" s="13"/>
      <c r="G1" s="16"/>
    </row>
    <row r="2" spans="1:7" x14ac:dyDescent="0.25">
      <c r="A2" s="24" t="s">
        <v>14</v>
      </c>
      <c r="B2" s="23" t="s">
        <v>16</v>
      </c>
      <c r="C2" s="25">
        <v>2006</v>
      </c>
      <c r="D2" s="24">
        <v>2007</v>
      </c>
      <c r="E2" s="24">
        <v>2008</v>
      </c>
      <c r="F2" s="24">
        <v>2009</v>
      </c>
      <c r="G2" s="26">
        <v>2010</v>
      </c>
    </row>
    <row r="3" spans="1:7" x14ac:dyDescent="0.25">
      <c r="A3" t="s">
        <v>12</v>
      </c>
      <c r="B3" s="18">
        <v>1110000</v>
      </c>
      <c r="C3" s="14">
        <v>266770958.5</v>
      </c>
      <c r="D3" s="19">
        <v>284857779</v>
      </c>
      <c r="E3" s="19">
        <v>319544505.76564616</v>
      </c>
      <c r="F3" s="19">
        <v>357044727.97916508</v>
      </c>
      <c r="G3" s="14">
        <v>356393503.58308166</v>
      </c>
    </row>
    <row r="4" spans="1:7" x14ac:dyDescent="0.25">
      <c r="A4" t="s">
        <v>4</v>
      </c>
      <c r="B4" s="18">
        <v>1120000</v>
      </c>
      <c r="C4" s="14">
        <v>57560284.5</v>
      </c>
      <c r="D4" s="19">
        <v>58551652.450000003</v>
      </c>
      <c r="E4" s="19">
        <v>57236393.637436405</v>
      </c>
      <c r="F4" s="19">
        <v>54215646.182208702</v>
      </c>
      <c r="G4" s="14">
        <v>53379926.407716386</v>
      </c>
    </row>
    <row r="5" spans="1:7" x14ac:dyDescent="0.25">
      <c r="A5" t="s">
        <v>6</v>
      </c>
      <c r="B5" s="18">
        <v>1130000</v>
      </c>
      <c r="C5" s="14">
        <v>387254277</v>
      </c>
      <c r="D5" s="19">
        <v>411684592.5</v>
      </c>
      <c r="E5" s="19">
        <v>453145604.74909747</v>
      </c>
      <c r="F5" s="19">
        <v>494907222.41813982</v>
      </c>
      <c r="G5" s="14">
        <v>556551763.36820281</v>
      </c>
    </row>
    <row r="6" spans="1:7" x14ac:dyDescent="0.25">
      <c r="A6" t="s">
        <v>7</v>
      </c>
      <c r="B6" s="18">
        <v>1140000</v>
      </c>
      <c r="C6" s="14">
        <v>94857278.5</v>
      </c>
      <c r="D6" s="19">
        <v>98313561</v>
      </c>
      <c r="E6" s="19">
        <v>102771947.471467</v>
      </c>
      <c r="F6" s="19">
        <v>107613525.83003533</v>
      </c>
      <c r="G6" s="14">
        <v>113548261.440854</v>
      </c>
    </row>
    <row r="7" spans="1:7" x14ac:dyDescent="0.25">
      <c r="A7" t="s">
        <v>13</v>
      </c>
      <c r="B7" s="18">
        <v>1150000</v>
      </c>
      <c r="C7" s="14">
        <v>57232885</v>
      </c>
      <c r="D7" s="19">
        <v>58395574.5</v>
      </c>
      <c r="E7" s="19">
        <v>71639222.815651894</v>
      </c>
      <c r="F7" s="19">
        <v>73700977.524013907</v>
      </c>
      <c r="G7" s="14">
        <v>76317487.678086758</v>
      </c>
    </row>
    <row r="8" spans="1:7" x14ac:dyDescent="0.25">
      <c r="A8" t="s">
        <v>9</v>
      </c>
      <c r="B8" s="18">
        <v>1160000</v>
      </c>
      <c r="C8" s="14">
        <v>31168785.5</v>
      </c>
      <c r="D8" s="19">
        <v>27643977.5</v>
      </c>
      <c r="E8" s="19">
        <v>29348756.818128422</v>
      </c>
      <c r="F8" s="19">
        <v>34448745.438785091</v>
      </c>
      <c r="G8" s="14">
        <v>33819973.367974132</v>
      </c>
    </row>
    <row r="9" spans="1:7" x14ac:dyDescent="0.25">
      <c r="A9" t="s">
        <v>10</v>
      </c>
      <c r="B9" s="18">
        <v>1170000</v>
      </c>
      <c r="C9" s="14">
        <v>8916019</v>
      </c>
      <c r="D9" s="19">
        <v>13083403</v>
      </c>
      <c r="E9" s="19">
        <v>13186644.4</v>
      </c>
      <c r="F9" s="19">
        <v>9579501</v>
      </c>
      <c r="G9" s="14">
        <v>10001388</v>
      </c>
    </row>
    <row r="10" spans="1:7" x14ac:dyDescent="0.25">
      <c r="A10" t="s">
        <v>11</v>
      </c>
      <c r="B10" s="18">
        <v>1180000</v>
      </c>
      <c r="C10" s="14">
        <v>16508522.449999999</v>
      </c>
      <c r="D10" s="19">
        <v>19669561.5</v>
      </c>
      <c r="E10" s="19">
        <v>21610207.862952702</v>
      </c>
      <c r="F10" s="19">
        <v>22990206.324146017</v>
      </c>
      <c r="G10" s="14">
        <v>20118189.732303835</v>
      </c>
    </row>
    <row r="11" spans="1:7" x14ac:dyDescent="0.25">
      <c r="B11" s="27" t="s">
        <v>1</v>
      </c>
      <c r="C11" s="14">
        <f>SUM(C3:C10)</f>
        <v>920269010.45000005</v>
      </c>
      <c r="D11" s="14">
        <f>SUM(D3:D10)</f>
        <v>972200101.45000005</v>
      </c>
      <c r="E11" s="14">
        <f>SUM(E3:E10)</f>
        <v>1068483283.52038</v>
      </c>
      <c r="F11" s="14">
        <f>SUM(F3:F10)</f>
        <v>1154500552.6964939</v>
      </c>
      <c r="G11" s="14">
        <f>SUM(G3:G10)</f>
        <v>1220130493.5782197</v>
      </c>
    </row>
  </sheetData>
  <pageMargins left="0.7" right="0.7" top="0.75" bottom="0.75" header="0.3" footer="0.3"/>
  <pageSetup paperSize="9" orientation="portrait" horizont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sheetPr codeName="Sheet95"/>
  <dimension ref="A1:M60"/>
  <sheetViews>
    <sheetView workbookViewId="0"/>
  </sheetViews>
  <sheetFormatPr defaultColWidth="9.140625" defaultRowHeight="15" x14ac:dyDescent="0.25"/>
  <cols>
    <col min="1" max="1" width="4.7109375" customWidth="1"/>
    <col min="2" max="2" width="22.5703125" customWidth="1"/>
    <col min="3" max="3" width="21.140625" bestFit="1" customWidth="1"/>
    <col min="4" max="4" width="4.7109375" customWidth="1"/>
    <col min="5" max="5" width="22.5703125" customWidth="1"/>
    <col min="6" max="6" width="21.140625" customWidth="1"/>
    <col min="10" max="10" width="20.42578125" bestFit="1" customWidth="1"/>
    <col min="13" max="13" width="20.42578125" bestFit="1" customWidth="1"/>
  </cols>
  <sheetData>
    <row r="1" spans="1:13" x14ac:dyDescent="0.25">
      <c r="A1" s="49" t="s">
        <v>594</v>
      </c>
      <c r="H1" s="49" t="s">
        <v>595</v>
      </c>
    </row>
    <row r="2" spans="1:13" ht="15.75" thickBot="1" x14ac:dyDescent="0.3"/>
    <row r="3" spans="1:13" x14ac:dyDescent="0.25">
      <c r="A3" s="722" t="s">
        <v>306</v>
      </c>
      <c r="B3" s="723"/>
      <c r="C3" s="444" t="s">
        <v>380</v>
      </c>
      <c r="D3" s="722" t="s">
        <v>306</v>
      </c>
      <c r="E3" s="723"/>
      <c r="F3" s="453" t="s">
        <v>380</v>
      </c>
      <c r="H3" s="722" t="s">
        <v>306</v>
      </c>
      <c r="I3" s="723"/>
      <c r="J3" s="444" t="s">
        <v>380</v>
      </c>
      <c r="K3" s="722" t="s">
        <v>306</v>
      </c>
      <c r="L3" s="723"/>
      <c r="M3" s="453" t="s">
        <v>380</v>
      </c>
    </row>
    <row r="4" spans="1:13" x14ac:dyDescent="0.25">
      <c r="A4" s="724"/>
      <c r="B4" s="725"/>
      <c r="C4" s="360" t="s">
        <v>1</v>
      </c>
      <c r="D4" s="724"/>
      <c r="E4" s="725"/>
      <c r="F4" s="451" t="s">
        <v>1</v>
      </c>
      <c r="H4" s="724"/>
      <c r="I4" s="725"/>
      <c r="J4" s="360" t="s">
        <v>1</v>
      </c>
      <c r="K4" s="724"/>
      <c r="L4" s="725"/>
      <c r="M4" s="451" t="s">
        <v>1</v>
      </c>
    </row>
    <row r="5" spans="1:13" x14ac:dyDescent="0.25">
      <c r="A5" s="29"/>
      <c r="B5" s="29"/>
      <c r="C5" s="445"/>
      <c r="F5" s="454"/>
      <c r="H5" s="29"/>
      <c r="I5" s="29"/>
      <c r="J5" s="445"/>
      <c r="M5" s="454"/>
    </row>
    <row r="6" spans="1:13" x14ac:dyDescent="0.25">
      <c r="A6" s="30" t="s">
        <v>309</v>
      </c>
      <c r="B6" s="30"/>
      <c r="C6" s="500">
        <f>SUM(C8,C10)</f>
        <v>165815</v>
      </c>
      <c r="F6" s="448"/>
      <c r="H6" s="30" t="s">
        <v>309</v>
      </c>
      <c r="I6" s="30"/>
      <c r="J6" s="500" t="e">
        <f>#REF!/Sheet3!C6*1000</f>
        <v>#REF!</v>
      </c>
      <c r="M6" s="448"/>
    </row>
    <row r="7" spans="1:13" x14ac:dyDescent="0.25">
      <c r="A7" s="29"/>
      <c r="B7" s="29"/>
      <c r="C7" s="501"/>
      <c r="F7" s="448"/>
      <c r="H7" s="29"/>
      <c r="I7" s="29"/>
      <c r="J7" s="501"/>
      <c r="M7" s="448"/>
    </row>
    <row r="8" spans="1:13" x14ac:dyDescent="0.25">
      <c r="A8" s="374" t="s">
        <v>199</v>
      </c>
      <c r="B8" s="30"/>
      <c r="C8" s="500">
        <f>SUM(C12,F12,F25,C29,C45)</f>
        <v>153085</v>
      </c>
      <c r="F8" s="448"/>
      <c r="H8" s="374" t="s">
        <v>199</v>
      </c>
      <c r="I8" s="30"/>
      <c r="J8" s="500" t="e">
        <f>#REF!/Sheet3!C8*1000</f>
        <v>#REF!</v>
      </c>
      <c r="M8" s="448"/>
    </row>
    <row r="9" spans="1:13" x14ac:dyDescent="0.25">
      <c r="A9" s="375"/>
      <c r="B9" s="29"/>
      <c r="C9" s="501"/>
      <c r="F9" s="448"/>
      <c r="H9" s="375"/>
      <c r="I9" s="29"/>
      <c r="J9" s="501"/>
      <c r="M9" s="448"/>
    </row>
    <row r="10" spans="1:13" x14ac:dyDescent="0.25">
      <c r="A10" s="374" t="s">
        <v>310</v>
      </c>
      <c r="B10" s="30"/>
      <c r="C10" s="502">
        <f>F34</f>
        <v>12730</v>
      </c>
      <c r="F10" s="448"/>
      <c r="H10" s="374" t="s">
        <v>310</v>
      </c>
      <c r="I10" s="30"/>
      <c r="J10" s="502" t="e">
        <f>#REF!/Sheet3!C10*1000</f>
        <v>#REF!</v>
      </c>
      <c r="M10" s="448"/>
    </row>
    <row r="11" spans="1:13" x14ac:dyDescent="0.25">
      <c r="A11" s="29"/>
      <c r="B11" s="29"/>
      <c r="C11" s="501"/>
      <c r="F11" s="448"/>
      <c r="H11" s="29"/>
      <c r="I11" s="29"/>
      <c r="J11" s="501"/>
      <c r="M11" s="448"/>
    </row>
    <row r="12" spans="1:13" x14ac:dyDescent="0.25">
      <c r="A12" s="379" t="s">
        <v>311</v>
      </c>
      <c r="B12" s="33"/>
      <c r="C12" s="502">
        <f>SUM(C14:C27)</f>
        <v>34671</v>
      </c>
      <c r="D12" s="390" t="s">
        <v>337</v>
      </c>
      <c r="E12" s="29"/>
      <c r="F12" s="364">
        <f>SUM(F14:F23)</f>
        <v>22332</v>
      </c>
      <c r="H12" s="379" t="s">
        <v>311</v>
      </c>
      <c r="I12" s="33"/>
      <c r="J12" s="502" t="e">
        <f>#REF!/Sheet3!C12*1000</f>
        <v>#REF!</v>
      </c>
      <c r="K12" s="390" t="s">
        <v>337</v>
      </c>
      <c r="L12" s="29"/>
      <c r="M12" s="364" t="e">
        <f>#REF!/Sheet3!F12*1000</f>
        <v>#REF!</v>
      </c>
    </row>
    <row r="13" spans="1:13" x14ac:dyDescent="0.25">
      <c r="A13" s="38"/>
      <c r="B13" s="38"/>
      <c r="C13" s="503"/>
      <c r="D13" s="151"/>
      <c r="E13" s="38"/>
      <c r="F13" s="369"/>
      <c r="H13" s="38"/>
      <c r="I13" s="38"/>
      <c r="J13" s="503"/>
      <c r="K13" s="151"/>
      <c r="L13" s="38"/>
      <c r="M13" s="369"/>
    </row>
    <row r="14" spans="1:13" x14ac:dyDescent="0.25">
      <c r="A14" s="38"/>
      <c r="B14" s="389" t="s">
        <v>388</v>
      </c>
      <c r="C14" s="503">
        <v>2464</v>
      </c>
      <c r="D14" s="391"/>
      <c r="E14" s="38" t="s">
        <v>390</v>
      </c>
      <c r="F14" s="383">
        <v>1249</v>
      </c>
      <c r="H14" s="38"/>
      <c r="I14" s="389" t="s">
        <v>388</v>
      </c>
      <c r="J14" s="503" t="e">
        <f>#REF!/Sheet3!C14*1000</f>
        <v>#REF!</v>
      </c>
      <c r="K14" s="391"/>
      <c r="L14" s="38" t="s">
        <v>390</v>
      </c>
      <c r="M14" s="383" t="e">
        <f>#REF!/Sheet3!F14*1000</f>
        <v>#REF!</v>
      </c>
    </row>
    <row r="15" spans="1:13" x14ac:dyDescent="0.25">
      <c r="A15" s="38"/>
      <c r="B15" s="389" t="s">
        <v>312</v>
      </c>
      <c r="C15" s="503">
        <v>4640</v>
      </c>
      <c r="D15" s="391"/>
      <c r="E15" s="38" t="s">
        <v>391</v>
      </c>
      <c r="F15" s="383">
        <v>1511</v>
      </c>
      <c r="H15" s="38"/>
      <c r="I15" s="389" t="s">
        <v>312</v>
      </c>
      <c r="J15" s="503" t="e">
        <f>#REF!/Sheet3!C15*1000</f>
        <v>#REF!</v>
      </c>
      <c r="K15" s="391"/>
      <c r="L15" s="38" t="s">
        <v>391</v>
      </c>
      <c r="M15" s="383" t="e">
        <f>#REF!/Sheet3!F15*1000</f>
        <v>#REF!</v>
      </c>
    </row>
    <row r="16" spans="1:13" x14ac:dyDescent="0.25">
      <c r="A16" s="38"/>
      <c r="B16" s="389" t="s">
        <v>313</v>
      </c>
      <c r="C16" s="503">
        <v>1006</v>
      </c>
      <c r="D16" s="391"/>
      <c r="E16" s="38" t="s">
        <v>395</v>
      </c>
      <c r="F16" s="383">
        <v>1061</v>
      </c>
      <c r="H16" s="38"/>
      <c r="I16" s="389" t="s">
        <v>313</v>
      </c>
      <c r="J16" s="503" t="e">
        <f>#REF!/Sheet3!C16*1000</f>
        <v>#REF!</v>
      </c>
      <c r="K16" s="391"/>
      <c r="L16" s="38" t="s">
        <v>395</v>
      </c>
      <c r="M16" s="383" t="e">
        <f>#REF!/Sheet3!F16*1000</f>
        <v>#REF!</v>
      </c>
    </row>
    <row r="17" spans="1:13" x14ac:dyDescent="0.25">
      <c r="A17" s="38"/>
      <c r="B17" s="389" t="s">
        <v>396</v>
      </c>
      <c r="C17" s="503">
        <v>3128</v>
      </c>
      <c r="D17" s="391"/>
      <c r="E17" s="38" t="s">
        <v>389</v>
      </c>
      <c r="F17" s="383">
        <v>3633</v>
      </c>
      <c r="H17" s="38"/>
      <c r="I17" s="389" t="s">
        <v>396</v>
      </c>
      <c r="J17" s="503" t="e">
        <f>#REF!/Sheet3!C17*1000</f>
        <v>#REF!</v>
      </c>
      <c r="K17" s="391"/>
      <c r="L17" s="38" t="s">
        <v>389</v>
      </c>
      <c r="M17" s="383" t="e">
        <f>#REF!/Sheet3!F17*1000</f>
        <v>#REF!</v>
      </c>
    </row>
    <row r="18" spans="1:13" x14ac:dyDescent="0.25">
      <c r="A18" s="38"/>
      <c r="B18" s="389" t="s">
        <v>399</v>
      </c>
      <c r="C18" s="503">
        <v>3395</v>
      </c>
      <c r="D18" s="391"/>
      <c r="E18" s="38" t="s">
        <v>401</v>
      </c>
      <c r="F18" s="383">
        <v>4606</v>
      </c>
      <c r="H18" s="38"/>
      <c r="I18" s="389" t="s">
        <v>399</v>
      </c>
      <c r="J18" s="503" t="e">
        <f>#REF!/Sheet3!C18*1000</f>
        <v>#REF!</v>
      </c>
      <c r="K18" s="391"/>
      <c r="L18" s="38" t="s">
        <v>401</v>
      </c>
      <c r="M18" s="383" t="e">
        <f>#REF!/Sheet3!F18*1000</f>
        <v>#REF!</v>
      </c>
    </row>
    <row r="19" spans="1:13" x14ac:dyDescent="0.25">
      <c r="A19" s="38"/>
      <c r="B19" s="389" t="s">
        <v>400</v>
      </c>
      <c r="C19" s="503">
        <v>5970</v>
      </c>
      <c r="D19" s="63"/>
      <c r="E19" s="38" t="s">
        <v>338</v>
      </c>
      <c r="F19" s="383">
        <v>958</v>
      </c>
      <c r="H19" s="38"/>
      <c r="I19" s="389" t="s">
        <v>400</v>
      </c>
      <c r="J19" s="503" t="e">
        <f>#REF!/Sheet3!C19*1000</f>
        <v>#REF!</v>
      </c>
      <c r="K19" s="63"/>
      <c r="L19" s="38" t="s">
        <v>338</v>
      </c>
      <c r="M19" s="383" t="e">
        <f>#REF!/Sheet3!F19*1000</f>
        <v>#REF!</v>
      </c>
    </row>
    <row r="20" spans="1:13" x14ac:dyDescent="0.25">
      <c r="A20" s="38"/>
      <c r="B20" s="389" t="s">
        <v>314</v>
      </c>
      <c r="C20" s="503">
        <v>1117</v>
      </c>
      <c r="D20" s="390"/>
      <c r="E20" s="38" t="s">
        <v>339</v>
      </c>
      <c r="F20" s="383">
        <v>109</v>
      </c>
      <c r="H20" s="38"/>
      <c r="I20" s="389" t="s">
        <v>314</v>
      </c>
      <c r="J20" s="503" t="e">
        <f>#REF!/Sheet3!C20*1000</f>
        <v>#REF!</v>
      </c>
      <c r="K20" s="390"/>
      <c r="L20" s="38" t="s">
        <v>339</v>
      </c>
      <c r="M20" s="383" t="e">
        <f>#REF!/Sheet3!F20*1000</f>
        <v>#REF!</v>
      </c>
    </row>
    <row r="21" spans="1:13" x14ac:dyDescent="0.25">
      <c r="A21" s="38"/>
      <c r="B21" s="389" t="s">
        <v>315</v>
      </c>
      <c r="C21" s="503">
        <v>2401</v>
      </c>
      <c r="D21" s="391"/>
      <c r="E21" s="38" t="s">
        <v>340</v>
      </c>
      <c r="F21" s="383">
        <v>873</v>
      </c>
      <c r="H21" s="38"/>
      <c r="I21" s="389" t="s">
        <v>315</v>
      </c>
      <c r="J21" s="503" t="e">
        <f>#REF!/Sheet3!C21*1000</f>
        <v>#REF!</v>
      </c>
      <c r="K21" s="391"/>
      <c r="L21" s="38" t="s">
        <v>340</v>
      </c>
      <c r="M21" s="383" t="e">
        <f>#REF!/Sheet3!F21*1000</f>
        <v>#REF!</v>
      </c>
    </row>
    <row r="22" spans="1:13" x14ac:dyDescent="0.25">
      <c r="A22" s="38"/>
      <c r="B22" s="389" t="s">
        <v>316</v>
      </c>
      <c r="C22" s="503">
        <v>3584</v>
      </c>
      <c r="D22" s="391"/>
      <c r="E22" s="38" t="s">
        <v>341</v>
      </c>
      <c r="F22" s="383">
        <f>239+5+4711+137</f>
        <v>5092</v>
      </c>
      <c r="H22" s="38"/>
      <c r="I22" s="389" t="s">
        <v>316</v>
      </c>
      <c r="J22" s="503" t="e">
        <f>#REF!/Sheet3!C22*1000</f>
        <v>#REF!</v>
      </c>
      <c r="K22" s="391"/>
      <c r="L22" s="38" t="s">
        <v>341</v>
      </c>
      <c r="M22" s="383" t="e">
        <f>#REF!/Sheet3!F22*1000</f>
        <v>#REF!</v>
      </c>
    </row>
    <row r="23" spans="1:13" x14ac:dyDescent="0.25">
      <c r="A23" s="38"/>
      <c r="B23" s="389" t="s">
        <v>317</v>
      </c>
      <c r="C23" s="503">
        <v>1283</v>
      </c>
      <c r="D23" s="391"/>
      <c r="E23" s="38" t="s">
        <v>342</v>
      </c>
      <c r="F23" s="383">
        <f>8+3232</f>
        <v>3240</v>
      </c>
      <c r="H23" s="38"/>
      <c r="I23" s="389" t="s">
        <v>317</v>
      </c>
      <c r="J23" s="503" t="e">
        <f>#REF!/Sheet3!C23*1000</f>
        <v>#REF!</v>
      </c>
      <c r="K23" s="391"/>
      <c r="L23" s="38" t="s">
        <v>342</v>
      </c>
      <c r="M23" s="383" t="e">
        <f>#REF!/Sheet3!F23*1000</f>
        <v>#REF!</v>
      </c>
    </row>
    <row r="24" spans="1:13" x14ac:dyDescent="0.25">
      <c r="A24" s="38"/>
      <c r="B24" s="389" t="s">
        <v>405</v>
      </c>
      <c r="C24" s="503">
        <v>1198</v>
      </c>
      <c r="D24" s="391"/>
      <c r="E24" s="38"/>
      <c r="F24" s="383"/>
      <c r="H24" s="38"/>
      <c r="I24" s="389" t="s">
        <v>405</v>
      </c>
      <c r="J24" s="503" t="e">
        <f>#REF!/Sheet3!C24*1000</f>
        <v>#REF!</v>
      </c>
      <c r="K24" s="391"/>
      <c r="L24" s="38"/>
      <c r="M24" s="383"/>
    </row>
    <row r="25" spans="1:13" x14ac:dyDescent="0.25">
      <c r="A25" s="38"/>
      <c r="B25" s="389" t="s">
        <v>318</v>
      </c>
      <c r="C25" s="503">
        <v>2730</v>
      </c>
      <c r="D25" s="390" t="s">
        <v>344</v>
      </c>
      <c r="E25" s="38"/>
      <c r="F25" s="376">
        <f>SUM(F27:F32)</f>
        <v>23643</v>
      </c>
      <c r="H25" s="38"/>
      <c r="I25" s="389" t="s">
        <v>318</v>
      </c>
      <c r="J25" s="503" t="e">
        <f>#REF!/Sheet3!C25*1000</f>
        <v>#REF!</v>
      </c>
      <c r="K25" s="390" t="s">
        <v>344</v>
      </c>
      <c r="L25" s="38"/>
      <c r="M25" s="376" t="e">
        <f>#REF!/Sheet3!F25*1000</f>
        <v>#REF!</v>
      </c>
    </row>
    <row r="26" spans="1:13" x14ac:dyDescent="0.25">
      <c r="A26" s="38"/>
      <c r="B26" s="389" t="s">
        <v>402</v>
      </c>
      <c r="C26" s="503">
        <v>1098</v>
      </c>
      <c r="D26" s="405"/>
      <c r="E26" s="38"/>
      <c r="F26" s="383"/>
      <c r="H26" s="38"/>
      <c r="I26" s="389" t="s">
        <v>402</v>
      </c>
      <c r="J26" s="503" t="e">
        <f>#REF!/Sheet3!C26*1000</f>
        <v>#REF!</v>
      </c>
      <c r="K26" s="405"/>
      <c r="L26" s="38"/>
      <c r="M26" s="383"/>
    </row>
    <row r="27" spans="1:13" x14ac:dyDescent="0.25">
      <c r="A27" s="38"/>
      <c r="B27" s="389" t="s">
        <v>319</v>
      </c>
      <c r="C27" s="503">
        <v>657</v>
      </c>
      <c r="D27" s="391"/>
      <c r="E27" s="38" t="s">
        <v>392</v>
      </c>
      <c r="F27" s="383">
        <v>975</v>
      </c>
      <c r="H27" s="38"/>
      <c r="I27" s="389" t="s">
        <v>319</v>
      </c>
      <c r="J27" s="503" t="e">
        <f>#REF!/Sheet3!C27*1000</f>
        <v>#REF!</v>
      </c>
      <c r="K27" s="391"/>
      <c r="L27" s="38" t="s">
        <v>392</v>
      </c>
      <c r="M27" s="383" t="e">
        <f>#REF!/Sheet3!F27*1000</f>
        <v>#REF!</v>
      </c>
    </row>
    <row r="28" spans="1:13" x14ac:dyDescent="0.25">
      <c r="A28" s="29"/>
      <c r="B28" s="29"/>
      <c r="C28" s="501"/>
      <c r="D28" s="391"/>
      <c r="E28" s="38" t="s">
        <v>345</v>
      </c>
      <c r="F28" s="383">
        <f>69+3081</f>
        <v>3150</v>
      </c>
      <c r="H28" s="29"/>
      <c r="I28" s="29"/>
      <c r="J28" s="501"/>
      <c r="K28" s="391"/>
      <c r="L28" s="38" t="s">
        <v>345</v>
      </c>
      <c r="M28" s="383" t="e">
        <f>#REF!/Sheet3!F28*1000</f>
        <v>#REF!</v>
      </c>
    </row>
    <row r="29" spans="1:13" x14ac:dyDescent="0.25">
      <c r="A29" s="379" t="s">
        <v>320</v>
      </c>
      <c r="B29" s="29"/>
      <c r="C29" s="500">
        <f>SUM(C31:C43)</f>
        <v>47399</v>
      </c>
      <c r="D29" s="391"/>
      <c r="E29" s="38" t="s">
        <v>346</v>
      </c>
      <c r="F29" s="383">
        <f>1257+18</f>
        <v>1275</v>
      </c>
      <c r="H29" s="379" t="s">
        <v>320</v>
      </c>
      <c r="I29" s="29"/>
      <c r="J29" s="500" t="e">
        <f>#REF!/Sheet3!C29*1000</f>
        <v>#REF!</v>
      </c>
      <c r="K29" s="391"/>
      <c r="L29" s="38" t="s">
        <v>346</v>
      </c>
      <c r="M29" s="383" t="e">
        <f>#REF!/Sheet3!F29*1000</f>
        <v>#REF!</v>
      </c>
    </row>
    <row r="30" spans="1:13" x14ac:dyDescent="0.25">
      <c r="A30" s="38"/>
      <c r="B30" s="38"/>
      <c r="C30" s="503"/>
      <c r="D30" s="391"/>
      <c r="E30" s="38" t="s">
        <v>347</v>
      </c>
      <c r="F30" s="383">
        <f>8+7316</f>
        <v>7324</v>
      </c>
      <c r="H30" s="38"/>
      <c r="I30" s="38"/>
      <c r="J30" s="503"/>
      <c r="K30" s="391"/>
      <c r="L30" s="38" t="s">
        <v>347</v>
      </c>
      <c r="M30" s="383" t="e">
        <f>#REF!/Sheet3!F30*1000</f>
        <v>#REF!</v>
      </c>
    </row>
    <row r="31" spans="1:13" x14ac:dyDescent="0.25">
      <c r="A31" s="38"/>
      <c r="B31" s="38" t="s">
        <v>321</v>
      </c>
      <c r="C31" s="503">
        <f>9050+17</f>
        <v>9067</v>
      </c>
      <c r="D31" s="63"/>
      <c r="E31" s="38" t="s">
        <v>348</v>
      </c>
      <c r="F31" s="383">
        <f>99+4328+18</f>
        <v>4445</v>
      </c>
      <c r="H31" s="38"/>
      <c r="I31" s="38" t="s">
        <v>321</v>
      </c>
      <c r="J31" s="503" t="e">
        <f>#REF!/Sheet3!C31*1000</f>
        <v>#REF!</v>
      </c>
      <c r="K31" s="63"/>
      <c r="L31" s="38" t="s">
        <v>348</v>
      </c>
      <c r="M31" s="383" t="e">
        <f>#REF!/Sheet3!F31*1000</f>
        <v>#REF!</v>
      </c>
    </row>
    <row r="32" spans="1:13" x14ac:dyDescent="0.25">
      <c r="A32" s="38"/>
      <c r="B32" s="38" t="s">
        <v>322</v>
      </c>
      <c r="C32" s="503">
        <v>2878</v>
      </c>
      <c r="D32" s="38"/>
      <c r="E32" s="29" t="s">
        <v>407</v>
      </c>
      <c r="F32" s="383">
        <f>87+6383+4</f>
        <v>6474</v>
      </c>
      <c r="H32" s="38"/>
      <c r="I32" s="38" t="s">
        <v>322</v>
      </c>
      <c r="J32" s="503" t="e">
        <f>#REF!/Sheet3!C32*1000</f>
        <v>#REF!</v>
      </c>
      <c r="K32" s="38"/>
      <c r="L32" s="29" t="s">
        <v>407</v>
      </c>
      <c r="M32" s="383" t="e">
        <f>#REF!/Sheet3!F32*1000</f>
        <v>#REF!</v>
      </c>
    </row>
    <row r="33" spans="1:13" x14ac:dyDescent="0.25">
      <c r="A33" s="38"/>
      <c r="B33" s="38" t="s">
        <v>397</v>
      </c>
      <c r="C33" s="503">
        <v>6784</v>
      </c>
      <c r="D33" s="30"/>
      <c r="E33" s="29"/>
      <c r="F33" s="383"/>
      <c r="H33" s="38"/>
      <c r="I33" s="38" t="s">
        <v>397</v>
      </c>
      <c r="J33" s="503" t="e">
        <f>#REF!/Sheet3!C33*1000</f>
        <v>#REF!</v>
      </c>
      <c r="K33" s="30"/>
      <c r="L33" s="29"/>
      <c r="M33" s="383"/>
    </row>
    <row r="34" spans="1:13" x14ac:dyDescent="0.25">
      <c r="A34" s="38"/>
      <c r="B34" s="38" t="s">
        <v>323</v>
      </c>
      <c r="C34" s="503">
        <v>4316</v>
      </c>
      <c r="D34" s="390" t="s">
        <v>310</v>
      </c>
      <c r="E34" s="29"/>
      <c r="F34" s="376">
        <f>SUM(F36:F49)</f>
        <v>12730</v>
      </c>
      <c r="H34" s="38"/>
      <c r="I34" s="38" t="s">
        <v>323</v>
      </c>
      <c r="J34" s="503" t="e">
        <f>#REF!/Sheet3!C34*1000</f>
        <v>#REF!</v>
      </c>
      <c r="K34" s="390" t="s">
        <v>310</v>
      </c>
      <c r="L34" s="29"/>
      <c r="M34" s="376" t="e">
        <f>#REF!/Sheet3!F34*1000</f>
        <v>#REF!</v>
      </c>
    </row>
    <row r="35" spans="1:13" x14ac:dyDescent="0.25">
      <c r="A35" s="38"/>
      <c r="B35" s="38" t="s">
        <v>324</v>
      </c>
      <c r="C35" s="503">
        <v>3293</v>
      </c>
      <c r="D35" s="391"/>
      <c r="E35" s="38"/>
      <c r="F35" s="383"/>
      <c r="H35" s="38"/>
      <c r="I35" s="38" t="s">
        <v>324</v>
      </c>
      <c r="J35" s="503" t="e">
        <f>#REF!/Sheet3!C35*1000</f>
        <v>#REF!</v>
      </c>
      <c r="K35" s="391"/>
      <c r="L35" s="38"/>
      <c r="M35" s="383"/>
    </row>
    <row r="36" spans="1:13" x14ac:dyDescent="0.25">
      <c r="A36" s="38"/>
      <c r="B36" s="38" t="s">
        <v>325</v>
      </c>
      <c r="C36" s="503">
        <v>1027</v>
      </c>
      <c r="D36" s="391"/>
      <c r="E36" s="38" t="s">
        <v>349</v>
      </c>
      <c r="F36" s="383">
        <v>359</v>
      </c>
      <c r="H36" s="38"/>
      <c r="I36" s="38" t="s">
        <v>325</v>
      </c>
      <c r="J36" s="503" t="e">
        <f>#REF!/Sheet3!C36*1000</f>
        <v>#REF!</v>
      </c>
      <c r="K36" s="391"/>
      <c r="L36" s="38" t="s">
        <v>349</v>
      </c>
      <c r="M36" s="383" t="e">
        <f>#REF!/Sheet3!F36*1000</f>
        <v>#REF!</v>
      </c>
    </row>
    <row r="37" spans="1:13" x14ac:dyDescent="0.25">
      <c r="A37" s="38"/>
      <c r="B37" s="38" t="s">
        <v>326</v>
      </c>
      <c r="C37" s="503">
        <v>4240</v>
      </c>
      <c r="D37" s="391"/>
      <c r="E37" s="38" t="s">
        <v>350</v>
      </c>
      <c r="F37" s="383">
        <f>2+1064</f>
        <v>1066</v>
      </c>
      <c r="H37" s="38"/>
      <c r="I37" s="38" t="s">
        <v>326</v>
      </c>
      <c r="J37" s="503" t="e">
        <f>#REF!/Sheet3!C37*1000</f>
        <v>#REF!</v>
      </c>
      <c r="K37" s="391"/>
      <c r="L37" s="38" t="s">
        <v>350</v>
      </c>
      <c r="M37" s="383" t="e">
        <f>#REF!/Sheet3!F37*1000</f>
        <v>#REF!</v>
      </c>
    </row>
    <row r="38" spans="1:13" x14ac:dyDescent="0.25">
      <c r="A38" s="38"/>
      <c r="B38" s="38" t="s">
        <v>327</v>
      </c>
      <c r="C38" s="503">
        <v>2854</v>
      </c>
      <c r="D38" s="391"/>
      <c r="E38" s="38" t="s">
        <v>351</v>
      </c>
      <c r="F38" s="383">
        <v>445</v>
      </c>
      <c r="H38" s="38"/>
      <c r="I38" s="38" t="s">
        <v>327</v>
      </c>
      <c r="J38" s="503" t="e">
        <f>#REF!/Sheet3!C38*1000</f>
        <v>#REF!</v>
      </c>
      <c r="K38" s="391"/>
      <c r="L38" s="38" t="s">
        <v>351</v>
      </c>
      <c r="M38" s="383" t="e">
        <f>#REF!/Sheet3!F38*1000</f>
        <v>#REF!</v>
      </c>
    </row>
    <row r="39" spans="1:13" x14ac:dyDescent="0.25">
      <c r="A39" s="38"/>
      <c r="B39" s="38" t="s">
        <v>406</v>
      </c>
      <c r="C39" s="503">
        <f>7+2821</f>
        <v>2828</v>
      </c>
      <c r="D39" s="391"/>
      <c r="E39" s="38" t="s">
        <v>352</v>
      </c>
      <c r="F39" s="383">
        <v>180</v>
      </c>
      <c r="H39" s="38"/>
      <c r="I39" s="38" t="s">
        <v>406</v>
      </c>
      <c r="J39" s="503" t="e">
        <f>#REF!/Sheet3!C39*1000</f>
        <v>#REF!</v>
      </c>
      <c r="K39" s="391"/>
      <c r="L39" s="38" t="s">
        <v>352</v>
      </c>
      <c r="M39" s="383" t="e">
        <f>#REF!/Sheet3!F39*1000</f>
        <v>#REF!</v>
      </c>
    </row>
    <row r="40" spans="1:13" x14ac:dyDescent="0.25">
      <c r="A40" s="38"/>
      <c r="B40" s="29" t="s">
        <v>328</v>
      </c>
      <c r="C40" s="503">
        <f>54+2396</f>
        <v>2450</v>
      </c>
      <c r="D40" s="391"/>
      <c r="E40" s="29" t="s">
        <v>353</v>
      </c>
      <c r="F40" s="383">
        <f>338+50</f>
        <v>388</v>
      </c>
      <c r="H40" s="38"/>
      <c r="I40" s="29" t="s">
        <v>328</v>
      </c>
      <c r="J40" s="503" t="e">
        <f>#REF!/Sheet3!C40*1000</f>
        <v>#REF!</v>
      </c>
      <c r="K40" s="391"/>
      <c r="L40" s="29" t="s">
        <v>353</v>
      </c>
      <c r="M40" s="383" t="e">
        <f>#REF!/Sheet3!F40*1000</f>
        <v>#REF!</v>
      </c>
    </row>
    <row r="41" spans="1:13" x14ac:dyDescent="0.25">
      <c r="A41" s="38"/>
      <c r="B41" s="29" t="s">
        <v>329</v>
      </c>
      <c r="C41" s="503">
        <v>655</v>
      </c>
      <c r="D41" s="391"/>
      <c r="E41" s="29" t="s">
        <v>354</v>
      </c>
      <c r="F41" s="383">
        <v>1568</v>
      </c>
      <c r="H41" s="38"/>
      <c r="I41" s="29" t="s">
        <v>329</v>
      </c>
      <c r="J41" s="503" t="e">
        <f>#REF!/Sheet3!C41*1000</f>
        <v>#REF!</v>
      </c>
      <c r="K41" s="391"/>
      <c r="L41" s="29" t="s">
        <v>354</v>
      </c>
      <c r="M41" s="383" t="e">
        <f>#REF!/Sheet3!F41*1000</f>
        <v>#REF!</v>
      </c>
    </row>
    <row r="42" spans="1:13" x14ac:dyDescent="0.25">
      <c r="A42" s="63"/>
      <c r="B42" s="38" t="s">
        <v>410</v>
      </c>
      <c r="C42" s="503">
        <v>1680</v>
      </c>
      <c r="D42" s="63"/>
      <c r="E42" s="29" t="s">
        <v>355</v>
      </c>
      <c r="F42" s="383">
        <v>713</v>
      </c>
      <c r="H42" s="63"/>
      <c r="I42" s="38" t="s">
        <v>410</v>
      </c>
      <c r="J42" s="503" t="e">
        <f>#REF!/Sheet3!C42*1000</f>
        <v>#REF!</v>
      </c>
      <c r="K42" s="63"/>
      <c r="L42" s="29" t="s">
        <v>355</v>
      </c>
      <c r="M42" s="383" t="e">
        <f>#REF!/Sheet3!F42*1000</f>
        <v>#REF!</v>
      </c>
    </row>
    <row r="43" spans="1:13" x14ac:dyDescent="0.25">
      <c r="A43" s="63"/>
      <c r="B43" s="38" t="s">
        <v>411</v>
      </c>
      <c r="C43" s="503">
        <v>5327</v>
      </c>
      <c r="D43" s="63"/>
      <c r="E43" s="38" t="s">
        <v>356</v>
      </c>
      <c r="F43" s="383">
        <v>239</v>
      </c>
      <c r="H43" s="63"/>
      <c r="I43" s="38" t="s">
        <v>411</v>
      </c>
      <c r="J43" s="503" t="e">
        <f>#REF!/Sheet3!C43*1000</f>
        <v>#REF!</v>
      </c>
      <c r="K43" s="63"/>
      <c r="L43" s="38" t="s">
        <v>356</v>
      </c>
      <c r="M43" s="383" t="e">
        <f>#REF!/Sheet3!F43*1000</f>
        <v>#REF!</v>
      </c>
    </row>
    <row r="44" spans="1:13" x14ac:dyDescent="0.25">
      <c r="A44" s="38"/>
      <c r="B44" s="38"/>
      <c r="C44" s="503"/>
      <c r="D44" s="391"/>
      <c r="E44" s="38" t="s">
        <v>408</v>
      </c>
      <c r="F44" s="383">
        <v>663</v>
      </c>
      <c r="H44" s="38"/>
      <c r="I44" s="38"/>
      <c r="J44" s="503"/>
      <c r="K44" s="391"/>
      <c r="L44" s="38" t="s">
        <v>408</v>
      </c>
      <c r="M44" s="383" t="e">
        <f>#REF!/Sheet3!F44*1000</f>
        <v>#REF!</v>
      </c>
    </row>
    <row r="45" spans="1:13" x14ac:dyDescent="0.25">
      <c r="A45" s="390" t="s">
        <v>330</v>
      </c>
      <c r="B45" s="29"/>
      <c r="C45" s="500">
        <f>SUM(C47:C57)</f>
        <v>25040</v>
      </c>
      <c r="D45" s="63"/>
      <c r="E45" s="38" t="s">
        <v>409</v>
      </c>
      <c r="F45" s="383">
        <v>758</v>
      </c>
      <c r="H45" s="390" t="s">
        <v>330</v>
      </c>
      <c r="I45" s="29"/>
      <c r="J45" s="500" t="e">
        <f>#REF!/Sheet3!C45*1000</f>
        <v>#REF!</v>
      </c>
      <c r="K45" s="63"/>
      <c r="L45" s="38" t="s">
        <v>409</v>
      </c>
      <c r="M45" s="383" t="e">
        <f>#REF!/Sheet3!F45*1000</f>
        <v>#REF!</v>
      </c>
    </row>
    <row r="46" spans="1:13" x14ac:dyDescent="0.25">
      <c r="A46" s="151"/>
      <c r="B46" s="30"/>
      <c r="C46" s="503"/>
      <c r="D46" s="391"/>
      <c r="E46" s="38" t="s">
        <v>403</v>
      </c>
      <c r="F46" s="383">
        <v>2656</v>
      </c>
      <c r="H46" s="151"/>
      <c r="I46" s="30"/>
      <c r="J46" s="503"/>
      <c r="K46" s="391"/>
      <c r="L46" s="38" t="s">
        <v>403</v>
      </c>
      <c r="M46" s="383" t="e">
        <f>#REF!/Sheet3!F46*1000</f>
        <v>#REF!</v>
      </c>
    </row>
    <row r="47" spans="1:13" x14ac:dyDescent="0.25">
      <c r="A47" s="38"/>
      <c r="B47" s="38" t="s">
        <v>387</v>
      </c>
      <c r="C47" s="503">
        <v>3499</v>
      </c>
      <c r="D47" s="391"/>
      <c r="E47" s="38" t="s">
        <v>357</v>
      </c>
      <c r="F47" s="383">
        <v>1582</v>
      </c>
      <c r="H47" s="38"/>
      <c r="I47" s="38" t="s">
        <v>387</v>
      </c>
      <c r="J47" s="503" t="e">
        <f>#REF!/Sheet3!C47*1000</f>
        <v>#REF!</v>
      </c>
      <c r="K47" s="391"/>
      <c r="L47" s="38" t="s">
        <v>357</v>
      </c>
      <c r="M47" s="383" t="e">
        <f>#REF!/Sheet3!F47*1000</f>
        <v>#REF!</v>
      </c>
    </row>
    <row r="48" spans="1:13" x14ac:dyDescent="0.25">
      <c r="A48" s="38"/>
      <c r="B48" s="38" t="s">
        <v>331</v>
      </c>
      <c r="C48" s="503">
        <v>1148</v>
      </c>
      <c r="D48" s="391"/>
      <c r="E48" s="38" t="s">
        <v>358</v>
      </c>
      <c r="F48" s="383">
        <v>1337</v>
      </c>
      <c r="H48" s="38"/>
      <c r="I48" s="38" t="s">
        <v>331</v>
      </c>
      <c r="J48" s="503" t="e">
        <f>#REF!/Sheet3!C48*1000</f>
        <v>#REF!</v>
      </c>
      <c r="K48" s="391"/>
      <c r="L48" s="38" t="s">
        <v>358</v>
      </c>
      <c r="M48" s="383" t="e">
        <f>#REF!/Sheet3!F48*1000</f>
        <v>#REF!</v>
      </c>
    </row>
    <row r="49" spans="1:13" x14ac:dyDescent="0.25">
      <c r="A49" s="38"/>
      <c r="B49" s="38" t="s">
        <v>393</v>
      </c>
      <c r="C49" s="503">
        <v>1872</v>
      </c>
      <c r="D49" s="504"/>
      <c r="E49" s="38" t="s">
        <v>343</v>
      </c>
      <c r="F49" s="383">
        <f>292+484</f>
        <v>776</v>
      </c>
      <c r="H49" s="38"/>
      <c r="I49" s="38" t="s">
        <v>393</v>
      </c>
      <c r="J49" s="503" t="e">
        <f>#REF!/Sheet3!C49*1000</f>
        <v>#REF!</v>
      </c>
      <c r="K49" s="504"/>
      <c r="L49" s="38" t="s">
        <v>343</v>
      </c>
      <c r="M49" s="383" t="e">
        <f>#REF!/Sheet3!F49*1000</f>
        <v>#REF!</v>
      </c>
    </row>
    <row r="50" spans="1:13" x14ac:dyDescent="0.25">
      <c r="A50" s="38"/>
      <c r="B50" s="38" t="s">
        <v>394</v>
      </c>
      <c r="C50" s="503">
        <v>882</v>
      </c>
      <c r="D50" s="448"/>
      <c r="E50" s="505"/>
      <c r="F50" s="448"/>
      <c r="H50" s="38"/>
      <c r="I50" s="38" t="s">
        <v>394</v>
      </c>
      <c r="J50" s="503" t="e">
        <f>#REF!/Sheet3!C50*1000</f>
        <v>#REF!</v>
      </c>
      <c r="K50" s="448"/>
      <c r="L50" s="505"/>
      <c r="M50" s="448"/>
    </row>
    <row r="51" spans="1:13" x14ac:dyDescent="0.25">
      <c r="A51" s="38"/>
      <c r="B51" s="38" t="s">
        <v>398</v>
      </c>
      <c r="C51" s="503">
        <v>791</v>
      </c>
      <c r="D51" s="448"/>
      <c r="E51" s="505"/>
      <c r="F51" s="448"/>
      <c r="H51" s="38"/>
      <c r="I51" s="38" t="s">
        <v>398</v>
      </c>
      <c r="J51" s="503" t="e">
        <f>#REF!/Sheet3!C51*1000</f>
        <v>#REF!</v>
      </c>
      <c r="K51" s="448"/>
      <c r="L51" s="505"/>
      <c r="M51" s="448"/>
    </row>
    <row r="52" spans="1:13" x14ac:dyDescent="0.25">
      <c r="A52" s="38"/>
      <c r="B52" s="38" t="s">
        <v>404</v>
      </c>
      <c r="C52" s="503">
        <v>4096</v>
      </c>
      <c r="D52" s="448"/>
      <c r="E52" s="505"/>
      <c r="F52" s="448"/>
      <c r="H52" s="38"/>
      <c r="I52" s="38" t="s">
        <v>404</v>
      </c>
      <c r="J52" s="503" t="e">
        <f>#REF!/Sheet3!C52*1000</f>
        <v>#REF!</v>
      </c>
      <c r="K52" s="448"/>
      <c r="L52" s="505"/>
      <c r="M52" s="448"/>
    </row>
    <row r="53" spans="1:13" x14ac:dyDescent="0.25">
      <c r="A53" s="29"/>
      <c r="B53" s="38" t="s">
        <v>332</v>
      </c>
      <c r="C53" s="503">
        <v>1236</v>
      </c>
      <c r="D53" s="448"/>
      <c r="E53" s="505"/>
      <c r="F53" s="448"/>
      <c r="H53" s="29"/>
      <c r="I53" s="38" t="s">
        <v>332</v>
      </c>
      <c r="J53" s="503" t="e">
        <f>#REF!/Sheet3!C53*1000</f>
        <v>#REF!</v>
      </c>
      <c r="K53" s="448"/>
      <c r="L53" s="505"/>
      <c r="M53" s="448"/>
    </row>
    <row r="54" spans="1:13" x14ac:dyDescent="0.25">
      <c r="A54" s="29"/>
      <c r="B54" s="38" t="s">
        <v>333</v>
      </c>
      <c r="C54" s="503">
        <v>1206</v>
      </c>
      <c r="D54" s="448"/>
      <c r="E54" s="505"/>
      <c r="F54" s="448"/>
      <c r="H54" s="29"/>
      <c r="I54" s="38" t="s">
        <v>333</v>
      </c>
      <c r="J54" s="503" t="e">
        <f>#REF!/Sheet3!C54*1000</f>
        <v>#REF!</v>
      </c>
      <c r="K54" s="448"/>
      <c r="L54" s="505"/>
      <c r="M54" s="448"/>
    </row>
    <row r="55" spans="1:13" x14ac:dyDescent="0.25">
      <c r="A55" s="29"/>
      <c r="B55" s="38" t="s">
        <v>334</v>
      </c>
      <c r="C55" s="503">
        <v>1087</v>
      </c>
      <c r="D55" s="448"/>
      <c r="E55" s="505"/>
      <c r="F55" s="448"/>
      <c r="H55" s="29"/>
      <c r="I55" s="38" t="s">
        <v>334</v>
      </c>
      <c r="J55" s="503" t="e">
        <f>#REF!/Sheet3!C55*1000</f>
        <v>#REF!</v>
      </c>
      <c r="K55" s="448"/>
      <c r="L55" s="505"/>
      <c r="M55" s="448"/>
    </row>
    <row r="56" spans="1:13" x14ac:dyDescent="0.25">
      <c r="A56" s="38"/>
      <c r="B56" s="38" t="s">
        <v>335</v>
      </c>
      <c r="C56" s="503">
        <v>4948</v>
      </c>
      <c r="D56" s="448"/>
      <c r="E56" s="505"/>
      <c r="F56" s="448"/>
      <c r="H56" s="38"/>
      <c r="I56" s="38" t="s">
        <v>335</v>
      </c>
      <c r="J56" s="503" t="e">
        <f>#REF!/Sheet3!C56*1000</f>
        <v>#REF!</v>
      </c>
      <c r="K56" s="448"/>
      <c r="L56" s="505"/>
      <c r="M56" s="448"/>
    </row>
    <row r="57" spans="1:13" x14ac:dyDescent="0.25">
      <c r="A57" s="29"/>
      <c r="B57" s="38" t="s">
        <v>336</v>
      </c>
      <c r="C57" s="503">
        <v>4275</v>
      </c>
      <c r="D57" s="448"/>
      <c r="E57" s="505"/>
      <c r="F57" s="448"/>
      <c r="H57" s="29"/>
      <c r="I57" s="38" t="s">
        <v>336</v>
      </c>
      <c r="J57" s="503" t="e">
        <f>#REF!/Sheet3!C57*1000</f>
        <v>#REF!</v>
      </c>
      <c r="K57" s="448"/>
      <c r="L57" s="505"/>
      <c r="M57" s="448"/>
    </row>
    <row r="58" spans="1:13" ht="15.75" thickBot="1" x14ac:dyDescent="0.3">
      <c r="A58" s="446"/>
      <c r="B58" s="392"/>
      <c r="C58" s="447"/>
      <c r="D58" s="449"/>
      <c r="E58" s="450"/>
      <c r="F58" s="449"/>
      <c r="H58" s="446"/>
      <c r="I58" s="392"/>
      <c r="J58" s="447"/>
      <c r="K58" s="449"/>
      <c r="L58" s="450"/>
      <c r="M58" s="449"/>
    </row>
    <row r="59" spans="1:13" ht="8.1" customHeight="1" x14ac:dyDescent="0.25">
      <c r="A59" s="29"/>
      <c r="B59" s="38"/>
      <c r="C59" s="370"/>
    </row>
    <row r="60" spans="1:13" x14ac:dyDescent="0.25">
      <c r="A60" s="32" t="s">
        <v>381</v>
      </c>
    </row>
  </sheetData>
  <mergeCells count="4">
    <mergeCell ref="A3:B4"/>
    <mergeCell ref="D3:E4"/>
    <mergeCell ref="H3:I4"/>
    <mergeCell ref="K3:L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F7"/>
  <sheetViews>
    <sheetView workbookViewId="0"/>
  </sheetViews>
  <sheetFormatPr defaultRowHeight="15" x14ac:dyDescent="0.25"/>
  <cols>
    <col min="1" max="1" width="15" bestFit="1" customWidth="1"/>
  </cols>
  <sheetData>
    <row r="1" spans="1:6" x14ac:dyDescent="0.25">
      <c r="A1" t="s">
        <v>280</v>
      </c>
    </row>
    <row r="3" spans="1:6" x14ac:dyDescent="0.25">
      <c r="A3" s="333" t="s">
        <v>3</v>
      </c>
      <c r="B3" s="333">
        <v>2012</v>
      </c>
      <c r="C3" s="333">
        <v>2013</v>
      </c>
      <c r="D3" s="333">
        <v>2014</v>
      </c>
      <c r="E3" s="333">
        <v>2015</v>
      </c>
      <c r="F3" s="333">
        <v>2016</v>
      </c>
    </row>
    <row r="4" spans="1:6" x14ac:dyDescent="0.25">
      <c r="A4" s="334" t="s">
        <v>4</v>
      </c>
      <c r="B4" s="332">
        <v>7323</v>
      </c>
      <c r="C4" s="332">
        <v>7294</v>
      </c>
      <c r="D4" s="332">
        <v>7354</v>
      </c>
      <c r="E4" s="332">
        <v>7407</v>
      </c>
      <c r="F4" s="332">
        <v>7718</v>
      </c>
    </row>
    <row r="5" spans="1:6" x14ac:dyDescent="0.25">
      <c r="A5" s="334" t="s">
        <v>6</v>
      </c>
      <c r="B5" s="332">
        <v>59441</v>
      </c>
      <c r="C5" s="332">
        <v>60935</v>
      </c>
      <c r="D5" s="332">
        <v>61286</v>
      </c>
      <c r="E5" s="332">
        <v>63412</v>
      </c>
      <c r="F5" s="332">
        <v>65697</v>
      </c>
    </row>
    <row r="6" spans="1:6" x14ac:dyDescent="0.25">
      <c r="A6" s="334" t="s">
        <v>7</v>
      </c>
      <c r="B6" s="332">
        <v>15684</v>
      </c>
      <c r="C6" s="332">
        <v>16110</v>
      </c>
      <c r="D6" s="332">
        <v>15757</v>
      </c>
      <c r="E6" s="332">
        <v>16018</v>
      </c>
      <c r="F6" s="332">
        <v>16165</v>
      </c>
    </row>
    <row r="7" spans="1:6" x14ac:dyDescent="0.25">
      <c r="A7" s="334" t="s">
        <v>9</v>
      </c>
      <c r="B7" s="332">
        <v>288</v>
      </c>
      <c r="C7" s="332">
        <v>293</v>
      </c>
      <c r="D7" s="332">
        <v>327</v>
      </c>
      <c r="E7" s="332">
        <v>327</v>
      </c>
      <c r="F7" s="332">
        <v>216</v>
      </c>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DAD4A-6551-4E57-8F02-CF5F527AA0E6}">
  <sheetPr>
    <tabColor rgb="FFFF0000"/>
  </sheetPr>
  <dimension ref="A2:AL6"/>
  <sheetViews>
    <sheetView topLeftCell="O1" workbookViewId="0">
      <selection activeCell="X14" sqref="X14"/>
    </sheetView>
  </sheetViews>
  <sheetFormatPr defaultColWidth="8.85546875" defaultRowHeight="15" x14ac:dyDescent="0.25"/>
  <sheetData>
    <row r="2" spans="1:38" x14ac:dyDescent="0.25">
      <c r="B2" s="669">
        <v>43831</v>
      </c>
      <c r="C2" s="669">
        <v>43862</v>
      </c>
      <c r="D2" s="669">
        <v>43891</v>
      </c>
      <c r="E2" s="669">
        <v>43922</v>
      </c>
      <c r="F2" s="669">
        <v>43952</v>
      </c>
      <c r="G2" s="669">
        <v>43983</v>
      </c>
      <c r="H2" s="669">
        <v>44013</v>
      </c>
      <c r="I2" s="669">
        <v>44044</v>
      </c>
      <c r="J2" s="669">
        <v>44075</v>
      </c>
      <c r="K2" s="669">
        <v>44105</v>
      </c>
      <c r="L2" s="669">
        <v>44136</v>
      </c>
      <c r="M2" s="669">
        <v>44166</v>
      </c>
      <c r="N2" s="669">
        <v>44197</v>
      </c>
      <c r="O2" s="669">
        <v>44228</v>
      </c>
      <c r="P2" s="669">
        <v>44256</v>
      </c>
      <c r="Q2" s="669">
        <v>44287</v>
      </c>
      <c r="R2" s="669">
        <v>44317</v>
      </c>
      <c r="S2" s="669">
        <v>44348</v>
      </c>
      <c r="T2" s="669">
        <v>44378</v>
      </c>
      <c r="U2" s="669">
        <v>44409</v>
      </c>
      <c r="V2" s="669">
        <v>44440</v>
      </c>
      <c r="W2" s="669">
        <v>44470</v>
      </c>
      <c r="X2" s="669">
        <v>44501</v>
      </c>
      <c r="Y2" s="669">
        <v>44531</v>
      </c>
      <c r="Z2" s="669">
        <v>44562</v>
      </c>
      <c r="AA2" s="669">
        <v>44593</v>
      </c>
      <c r="AB2" s="669">
        <v>44621</v>
      </c>
      <c r="AC2" s="669">
        <v>44652</v>
      </c>
      <c r="AD2" s="669">
        <v>44682</v>
      </c>
      <c r="AE2" s="669">
        <v>44713</v>
      </c>
      <c r="AF2" s="669">
        <v>44743</v>
      </c>
      <c r="AG2" s="669">
        <v>44774</v>
      </c>
      <c r="AH2" s="669">
        <v>44805</v>
      </c>
      <c r="AI2" s="669">
        <v>44835</v>
      </c>
      <c r="AJ2" s="669">
        <v>44866</v>
      </c>
      <c r="AK2" s="669">
        <v>44896</v>
      </c>
      <c r="AL2" s="575" t="s">
        <v>777</v>
      </c>
    </row>
    <row r="3" spans="1:38" x14ac:dyDescent="0.25">
      <c r="A3" t="s">
        <v>1</v>
      </c>
      <c r="B3" s="331">
        <v>3775</v>
      </c>
      <c r="C3" s="331">
        <v>3737</v>
      </c>
      <c r="D3" s="331">
        <v>9639</v>
      </c>
      <c r="E3" s="331">
        <v>85882</v>
      </c>
      <c r="F3" s="331">
        <v>88882</v>
      </c>
      <c r="G3" s="331">
        <v>85803</v>
      </c>
      <c r="H3" s="331">
        <v>81420</v>
      </c>
      <c r="I3" s="331">
        <v>77738</v>
      </c>
      <c r="J3" s="331">
        <v>75877</v>
      </c>
      <c r="K3" s="331">
        <v>74758</v>
      </c>
      <c r="L3" s="331">
        <v>72580</v>
      </c>
      <c r="M3" s="331">
        <v>71481</v>
      </c>
      <c r="N3" s="331">
        <v>60242</v>
      </c>
      <c r="O3" s="331">
        <v>59608</v>
      </c>
      <c r="P3" s="331">
        <v>63198</v>
      </c>
      <c r="Q3" s="331">
        <v>61307</v>
      </c>
      <c r="R3" s="331">
        <v>58514</v>
      </c>
      <c r="S3" s="331">
        <v>58444</v>
      </c>
      <c r="T3" s="331">
        <v>57906</v>
      </c>
      <c r="U3" s="331">
        <v>56941</v>
      </c>
      <c r="V3" s="331">
        <v>55314</v>
      </c>
      <c r="W3" s="331">
        <v>54504</v>
      </c>
      <c r="X3" s="331">
        <v>52993</v>
      </c>
      <c r="Y3" s="331">
        <v>50565</v>
      </c>
      <c r="Z3" s="331">
        <v>49507</v>
      </c>
      <c r="AA3" s="331">
        <v>48596</v>
      </c>
      <c r="AB3" s="331">
        <v>47170</v>
      </c>
      <c r="AC3" s="331">
        <v>45800</v>
      </c>
      <c r="AD3" s="331">
        <v>43644</v>
      </c>
      <c r="AE3" s="331">
        <v>4118</v>
      </c>
      <c r="AF3" s="331">
        <v>4914</v>
      </c>
      <c r="AG3" s="331">
        <v>3924</v>
      </c>
      <c r="AH3" s="331">
        <v>3664</v>
      </c>
      <c r="AI3" s="331">
        <v>3638</v>
      </c>
      <c r="AJ3" s="331">
        <v>3668</v>
      </c>
      <c r="AK3" s="331">
        <v>2484</v>
      </c>
      <c r="AL3" s="668">
        <f>(AK3-Y3)/Y3</f>
        <v>-0.95087511124295465</v>
      </c>
    </row>
    <row r="4" spans="1:38" x14ac:dyDescent="0.25">
      <c r="A4" t="s">
        <v>307</v>
      </c>
      <c r="B4" s="331">
        <v>1702</v>
      </c>
      <c r="C4" s="331">
        <v>1692</v>
      </c>
      <c r="D4" s="331">
        <v>3314</v>
      </c>
      <c r="E4" s="331">
        <v>49273</v>
      </c>
      <c r="F4" s="331">
        <v>51522</v>
      </c>
      <c r="G4" s="331">
        <v>50323</v>
      </c>
      <c r="H4" s="331">
        <v>49026</v>
      </c>
      <c r="I4" s="331">
        <v>47035</v>
      </c>
      <c r="J4" s="331">
        <v>46010</v>
      </c>
      <c r="K4" s="331">
        <v>45583</v>
      </c>
      <c r="L4" s="331">
        <v>44333</v>
      </c>
      <c r="M4" s="331">
        <v>43687</v>
      </c>
      <c r="N4" s="331">
        <v>36066</v>
      </c>
      <c r="O4" s="331">
        <v>35697</v>
      </c>
      <c r="P4" s="331">
        <v>36979</v>
      </c>
      <c r="Q4" s="331">
        <v>36513</v>
      </c>
      <c r="R4" s="331">
        <v>35086</v>
      </c>
      <c r="S4" s="331">
        <v>34916</v>
      </c>
      <c r="T4" s="331">
        <v>34334</v>
      </c>
      <c r="U4" s="331">
        <v>33767</v>
      </c>
      <c r="V4" s="331">
        <v>32971</v>
      </c>
      <c r="W4" s="331">
        <v>32486</v>
      </c>
      <c r="X4" s="331">
        <v>31595</v>
      </c>
      <c r="Y4" s="331">
        <v>30597</v>
      </c>
      <c r="Z4" s="331">
        <v>29692</v>
      </c>
      <c r="AA4" s="331">
        <v>29177</v>
      </c>
      <c r="AB4" s="331">
        <v>28312</v>
      </c>
      <c r="AC4" s="331">
        <v>27440</v>
      </c>
      <c r="AD4" s="331">
        <v>26074</v>
      </c>
      <c r="AE4" s="331">
        <v>1924</v>
      </c>
      <c r="AF4" s="331">
        <v>2337</v>
      </c>
      <c r="AG4" s="331">
        <v>1804</v>
      </c>
      <c r="AH4" s="331">
        <v>1667</v>
      </c>
      <c r="AI4" s="331">
        <v>1622</v>
      </c>
      <c r="AJ4" s="331">
        <v>1613</v>
      </c>
      <c r="AK4" s="331">
        <v>1376</v>
      </c>
      <c r="AL4" s="668">
        <f>(AK4-Y4)/Y4</f>
        <v>-0.9550282707454979</v>
      </c>
    </row>
    <row r="5" spans="1:38" x14ac:dyDescent="0.25">
      <c r="A5" t="s">
        <v>308</v>
      </c>
      <c r="B5" s="331">
        <v>2073</v>
      </c>
      <c r="C5" s="331">
        <v>2045</v>
      </c>
      <c r="D5" s="331">
        <v>6325</v>
      </c>
      <c r="E5" s="331">
        <v>36609</v>
      </c>
      <c r="F5" s="331">
        <v>37360</v>
      </c>
      <c r="G5" s="331">
        <v>35480</v>
      </c>
      <c r="H5" s="331">
        <v>32394</v>
      </c>
      <c r="I5" s="331">
        <v>30703</v>
      </c>
      <c r="J5" s="331">
        <v>29867</v>
      </c>
      <c r="K5" s="331">
        <v>29175</v>
      </c>
      <c r="L5" s="331">
        <v>28247</v>
      </c>
      <c r="M5" s="331">
        <v>27794</v>
      </c>
      <c r="N5" s="331">
        <v>24176</v>
      </c>
      <c r="O5" s="331">
        <v>23911</v>
      </c>
      <c r="P5" s="331">
        <v>26219</v>
      </c>
      <c r="Q5" s="331">
        <v>24794</v>
      </c>
      <c r="R5" s="331">
        <v>23428</v>
      </c>
      <c r="S5" s="331">
        <v>23528</v>
      </c>
      <c r="T5" s="331">
        <v>23572</v>
      </c>
      <c r="U5" s="331">
        <v>23174</v>
      </c>
      <c r="V5" s="331">
        <v>22343</v>
      </c>
      <c r="W5" s="331">
        <v>22018</v>
      </c>
      <c r="X5" s="331">
        <v>21398</v>
      </c>
      <c r="Y5" s="331">
        <v>19968</v>
      </c>
      <c r="Z5" s="331">
        <v>19815</v>
      </c>
      <c r="AA5" s="331">
        <v>19419</v>
      </c>
      <c r="AB5" s="331">
        <v>18858</v>
      </c>
      <c r="AC5" s="331">
        <v>18360</v>
      </c>
      <c r="AD5" s="331">
        <v>17570</v>
      </c>
      <c r="AE5" s="331">
        <v>2194</v>
      </c>
      <c r="AF5" s="331">
        <v>2577</v>
      </c>
      <c r="AG5" s="331">
        <v>2120</v>
      </c>
      <c r="AH5" s="331">
        <v>1997</v>
      </c>
      <c r="AI5" s="331">
        <v>2016</v>
      </c>
      <c r="AJ5" s="331">
        <v>2055</v>
      </c>
      <c r="AK5" s="331">
        <v>1108</v>
      </c>
      <c r="AL5" s="668">
        <f>(AK5-Y5)/Y5</f>
        <v>-0.94451121794871795</v>
      </c>
    </row>
    <row r="6" spans="1:38" x14ac:dyDescent="0.25">
      <c r="A6" s="667" t="s">
        <v>619</v>
      </c>
      <c r="B6" s="666">
        <f t="shared" ref="B6:AD6" si="0">B3-SUM(B4:B5)</f>
        <v>0</v>
      </c>
      <c r="C6" s="666">
        <f t="shared" si="0"/>
        <v>0</v>
      </c>
      <c r="D6" s="666">
        <f t="shared" si="0"/>
        <v>0</v>
      </c>
      <c r="E6" s="666">
        <f t="shared" si="0"/>
        <v>0</v>
      </c>
      <c r="F6" s="666">
        <f t="shared" si="0"/>
        <v>0</v>
      </c>
      <c r="G6" s="666">
        <f t="shared" si="0"/>
        <v>0</v>
      </c>
      <c r="H6" s="666">
        <f t="shared" si="0"/>
        <v>0</v>
      </c>
      <c r="I6" s="666">
        <f t="shared" si="0"/>
        <v>0</v>
      </c>
      <c r="J6" s="666">
        <f t="shared" si="0"/>
        <v>0</v>
      </c>
      <c r="K6" s="666">
        <f t="shared" si="0"/>
        <v>0</v>
      </c>
      <c r="L6" s="666">
        <f t="shared" si="0"/>
        <v>0</v>
      </c>
      <c r="M6" s="666">
        <f t="shared" si="0"/>
        <v>0</v>
      </c>
      <c r="N6" s="666">
        <f t="shared" si="0"/>
        <v>0</v>
      </c>
      <c r="O6" s="666">
        <f t="shared" si="0"/>
        <v>0</v>
      </c>
      <c r="P6" s="666">
        <f t="shared" si="0"/>
        <v>0</v>
      </c>
      <c r="Q6" s="666">
        <f t="shared" si="0"/>
        <v>0</v>
      </c>
      <c r="R6" s="666">
        <f t="shared" si="0"/>
        <v>0</v>
      </c>
      <c r="S6" s="666">
        <f t="shared" si="0"/>
        <v>0</v>
      </c>
      <c r="T6" s="666">
        <f t="shared" si="0"/>
        <v>0</v>
      </c>
      <c r="U6" s="666">
        <f t="shared" si="0"/>
        <v>0</v>
      </c>
      <c r="V6" s="666">
        <f t="shared" si="0"/>
        <v>0</v>
      </c>
      <c r="W6" s="666">
        <f t="shared" si="0"/>
        <v>0</v>
      </c>
      <c r="X6" s="666">
        <f t="shared" si="0"/>
        <v>0</v>
      </c>
      <c r="Y6" s="666">
        <f t="shared" si="0"/>
        <v>0</v>
      </c>
      <c r="Z6" s="666">
        <f t="shared" si="0"/>
        <v>0</v>
      </c>
      <c r="AA6" s="666">
        <f t="shared" si="0"/>
        <v>0</v>
      </c>
      <c r="AB6" s="666">
        <f t="shared" si="0"/>
        <v>0</v>
      </c>
      <c r="AC6" s="666">
        <f t="shared" si="0"/>
        <v>0</v>
      </c>
      <c r="AD6" s="666">
        <f t="shared" si="0"/>
        <v>0</v>
      </c>
      <c r="AE6" s="666">
        <f t="shared" ref="AE6:AK6" si="1">AE3-SUM(AE4:AE5)</f>
        <v>0</v>
      </c>
      <c r="AF6" s="666">
        <f t="shared" si="1"/>
        <v>0</v>
      </c>
      <c r="AG6" s="666">
        <f t="shared" si="1"/>
        <v>0</v>
      </c>
      <c r="AH6" s="666">
        <f t="shared" si="1"/>
        <v>0</v>
      </c>
      <c r="AI6" s="666">
        <f t="shared" si="1"/>
        <v>0</v>
      </c>
      <c r="AJ6" s="666">
        <f t="shared" si="1"/>
        <v>0</v>
      </c>
      <c r="AK6" s="666">
        <f t="shared" si="1"/>
        <v>0</v>
      </c>
    </row>
  </sheetData>
  <phoneticPr fontId="60" type="noConversion"/>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52">
    <tabColor rgb="FFFF0000"/>
  </sheetPr>
  <dimension ref="A2:R59"/>
  <sheetViews>
    <sheetView workbookViewId="0"/>
  </sheetViews>
  <sheetFormatPr defaultColWidth="9.140625" defaultRowHeight="11.25" x14ac:dyDescent="0.2"/>
  <cols>
    <col min="1" max="1" width="27.5703125" style="29" customWidth="1"/>
    <col min="2" max="16" width="7.7109375" style="29" customWidth="1"/>
    <col min="17" max="17" width="12" style="29" bestFit="1" customWidth="1"/>
    <col min="18" max="16384" width="9.140625" style="29"/>
  </cols>
  <sheetData>
    <row r="2" spans="1:18" ht="12" x14ac:dyDescent="0.2">
      <c r="A2" s="48" t="s">
        <v>746</v>
      </c>
    </row>
    <row r="3" spans="1:18" x14ac:dyDescent="0.2">
      <c r="I3" s="214"/>
      <c r="J3" s="214"/>
    </row>
    <row r="4" spans="1:18" s="38" customFormat="1" ht="18" customHeight="1" x14ac:dyDescent="0.25">
      <c r="A4" s="47"/>
      <c r="B4" s="710">
        <v>2014</v>
      </c>
      <c r="C4" s="711"/>
      <c r="D4" s="712"/>
      <c r="E4" s="710">
        <v>2015</v>
      </c>
      <c r="F4" s="711"/>
      <c r="G4" s="711"/>
      <c r="H4" s="710">
        <v>2016</v>
      </c>
      <c r="I4" s="711"/>
      <c r="J4" s="711"/>
      <c r="K4" s="710">
        <v>2017</v>
      </c>
      <c r="L4" s="711"/>
      <c r="M4" s="711"/>
      <c r="N4" s="710">
        <v>2018</v>
      </c>
      <c r="O4" s="711"/>
      <c r="P4" s="711"/>
      <c r="Q4" s="344"/>
      <c r="R4" s="126"/>
    </row>
    <row r="5" spans="1:18" s="38" customFormat="1" ht="18" customHeight="1" x14ac:dyDescent="0.25">
      <c r="A5" s="46"/>
      <c r="B5" s="51" t="s">
        <v>277</v>
      </c>
      <c r="C5" s="304" t="s">
        <v>278</v>
      </c>
      <c r="D5" s="86" t="s">
        <v>1</v>
      </c>
      <c r="E5" s="51" t="s">
        <v>277</v>
      </c>
      <c r="F5" s="304" t="s">
        <v>278</v>
      </c>
      <c r="G5" s="304" t="s">
        <v>1</v>
      </c>
      <c r="H5" s="51" t="s">
        <v>277</v>
      </c>
      <c r="I5" s="304" t="s">
        <v>278</v>
      </c>
      <c r="J5" s="304" t="s">
        <v>1</v>
      </c>
      <c r="K5" s="51" t="s">
        <v>277</v>
      </c>
      <c r="L5" s="304" t="s">
        <v>278</v>
      </c>
      <c r="M5" s="304" t="s">
        <v>1</v>
      </c>
      <c r="N5" s="51" t="s">
        <v>277</v>
      </c>
      <c r="O5" s="304" t="s">
        <v>278</v>
      </c>
      <c r="P5" s="304" t="s">
        <v>1</v>
      </c>
      <c r="Q5" s="344"/>
      <c r="R5" s="126"/>
    </row>
    <row r="6" spans="1:18" ht="14.1" customHeight="1" x14ac:dyDescent="0.2">
      <c r="A6" s="44" t="s">
        <v>40</v>
      </c>
      <c r="B6" s="306">
        <v>12608</v>
      </c>
      <c r="C6" s="306">
        <v>6565</v>
      </c>
      <c r="D6" s="45">
        <f>SUM(B6:C6)</f>
        <v>19173</v>
      </c>
      <c r="E6" s="306">
        <v>12545</v>
      </c>
      <c r="F6" s="306">
        <v>6802</v>
      </c>
      <c r="G6" s="45">
        <f>SUM(E6:F6)</f>
        <v>19347</v>
      </c>
      <c r="H6" s="306">
        <v>12888</v>
      </c>
      <c r="I6" s="306">
        <v>7429</v>
      </c>
      <c r="J6" s="45">
        <f>SUM(H6:I6)</f>
        <v>20317</v>
      </c>
      <c r="K6" s="627"/>
      <c r="L6" s="627"/>
      <c r="M6" s="628"/>
      <c r="N6" s="627"/>
      <c r="O6" s="627"/>
      <c r="P6" s="628"/>
      <c r="Q6" s="217"/>
      <c r="R6" s="268"/>
    </row>
    <row r="7" spans="1:18" ht="14.1" customHeight="1" x14ac:dyDescent="0.2">
      <c r="A7" s="44" t="s">
        <v>36</v>
      </c>
      <c r="B7" s="307">
        <v>1720</v>
      </c>
      <c r="C7" s="307">
        <v>253</v>
      </c>
      <c r="D7" s="43">
        <f>SUM(B7:C7)</f>
        <v>1973</v>
      </c>
      <c r="E7" s="307">
        <v>1631</v>
      </c>
      <c r="F7" s="307">
        <v>254</v>
      </c>
      <c r="G7" s="43">
        <f>SUM(E7:F7)</f>
        <v>1885</v>
      </c>
      <c r="H7" s="307">
        <v>1610</v>
      </c>
      <c r="I7" s="307">
        <v>331</v>
      </c>
      <c r="J7" s="43">
        <f>SUM(H7:I7)</f>
        <v>1941</v>
      </c>
      <c r="K7" s="629"/>
      <c r="L7" s="629"/>
      <c r="M7" s="630"/>
      <c r="N7" s="629"/>
      <c r="O7" s="629"/>
      <c r="P7" s="630"/>
      <c r="Q7" s="217"/>
      <c r="R7" s="268"/>
    </row>
    <row r="8" spans="1:18" ht="8.1" customHeight="1" x14ac:dyDescent="0.2">
      <c r="A8" s="44"/>
      <c r="B8" s="307"/>
      <c r="C8" s="307"/>
      <c r="D8" s="43"/>
      <c r="E8" s="307"/>
      <c r="F8" s="307"/>
      <c r="G8" s="43"/>
      <c r="H8" s="307"/>
      <c r="I8" s="307"/>
      <c r="J8" s="43"/>
      <c r="K8" s="629"/>
      <c r="L8" s="629"/>
      <c r="M8" s="630"/>
      <c r="N8" s="629"/>
      <c r="O8" s="629"/>
      <c r="P8" s="630"/>
      <c r="Q8" s="217"/>
      <c r="R8" s="268"/>
    </row>
    <row r="9" spans="1:18" ht="14.1" customHeight="1" x14ac:dyDescent="0.2">
      <c r="A9" s="44" t="s">
        <v>39</v>
      </c>
      <c r="B9" s="307">
        <v>5</v>
      </c>
      <c r="C9" s="307">
        <v>1</v>
      </c>
      <c r="D9" s="43">
        <f t="shared" ref="D9:D14" si="0">SUM(B9:C9)</f>
        <v>6</v>
      </c>
      <c r="E9" s="307">
        <v>5</v>
      </c>
      <c r="F9" s="307">
        <v>1</v>
      </c>
      <c r="G9" s="43">
        <f t="shared" ref="G9:G14" si="1">SUM(E9:F9)</f>
        <v>6</v>
      </c>
      <c r="H9" s="307">
        <v>5</v>
      </c>
      <c r="I9" s="307">
        <v>1</v>
      </c>
      <c r="J9" s="43">
        <f t="shared" ref="J9:J14" si="2">SUM(H9:I9)</f>
        <v>6</v>
      </c>
      <c r="K9" s="629"/>
      <c r="L9" s="629"/>
      <c r="M9" s="630"/>
      <c r="N9" s="629"/>
      <c r="O9" s="629"/>
      <c r="P9" s="630"/>
      <c r="Q9" s="217"/>
      <c r="R9" s="268"/>
    </row>
    <row r="10" spans="1:18" ht="14.1" customHeight="1" x14ac:dyDescent="0.2">
      <c r="A10" s="44" t="s">
        <v>38</v>
      </c>
      <c r="B10" s="307">
        <v>41</v>
      </c>
      <c r="C10" s="307">
        <v>1</v>
      </c>
      <c r="D10" s="43">
        <f t="shared" si="0"/>
        <v>42</v>
      </c>
      <c r="E10" s="307">
        <v>30</v>
      </c>
      <c r="F10" s="307">
        <v>4</v>
      </c>
      <c r="G10" s="43">
        <f t="shared" si="1"/>
        <v>34</v>
      </c>
      <c r="H10" s="307">
        <v>26</v>
      </c>
      <c r="I10" s="307">
        <v>3</v>
      </c>
      <c r="J10" s="43">
        <f t="shared" si="2"/>
        <v>29</v>
      </c>
      <c r="K10" s="629"/>
      <c r="L10" s="629"/>
      <c r="M10" s="630"/>
      <c r="N10" s="629"/>
      <c r="O10" s="629"/>
      <c r="P10" s="630"/>
      <c r="Q10" s="217"/>
      <c r="R10" s="268"/>
    </row>
    <row r="11" spans="1:18" ht="14.1" customHeight="1" x14ac:dyDescent="0.2">
      <c r="A11" s="44" t="s">
        <v>279</v>
      </c>
      <c r="B11" s="307">
        <v>101</v>
      </c>
      <c r="C11" s="307">
        <v>34</v>
      </c>
      <c r="D11" s="43">
        <f t="shared" si="0"/>
        <v>135</v>
      </c>
      <c r="E11" s="307">
        <v>97</v>
      </c>
      <c r="F11" s="307">
        <v>34</v>
      </c>
      <c r="G11" s="43">
        <f t="shared" si="1"/>
        <v>131</v>
      </c>
      <c r="H11" s="307">
        <v>86</v>
      </c>
      <c r="I11" s="307">
        <v>31</v>
      </c>
      <c r="J11" s="43">
        <f t="shared" si="2"/>
        <v>117</v>
      </c>
      <c r="K11" s="629"/>
      <c r="L11" s="629"/>
      <c r="M11" s="630"/>
      <c r="N11" s="629"/>
      <c r="O11" s="629"/>
      <c r="P11" s="630"/>
      <c r="Q11" s="217"/>
      <c r="R11" s="268"/>
    </row>
    <row r="12" spans="1:18" ht="14.1" customHeight="1" x14ac:dyDescent="0.2">
      <c r="A12" s="44" t="s">
        <v>35</v>
      </c>
      <c r="B12" s="307">
        <v>269</v>
      </c>
      <c r="C12" s="307">
        <v>22</v>
      </c>
      <c r="D12" s="43">
        <f t="shared" si="0"/>
        <v>291</v>
      </c>
      <c r="E12" s="307">
        <v>257</v>
      </c>
      <c r="F12" s="307">
        <v>21</v>
      </c>
      <c r="G12" s="43">
        <f t="shared" si="1"/>
        <v>278</v>
      </c>
      <c r="H12" s="307">
        <v>249</v>
      </c>
      <c r="I12" s="307">
        <v>20</v>
      </c>
      <c r="J12" s="43">
        <f t="shared" si="2"/>
        <v>269</v>
      </c>
      <c r="K12" s="629"/>
      <c r="L12" s="629"/>
      <c r="M12" s="630"/>
      <c r="N12" s="629"/>
      <c r="O12" s="629"/>
      <c r="P12" s="630"/>
      <c r="Q12" s="217"/>
      <c r="R12" s="268"/>
    </row>
    <row r="13" spans="1:18" ht="14.1" customHeight="1" x14ac:dyDescent="0.2">
      <c r="A13" s="44" t="s">
        <v>34</v>
      </c>
      <c r="B13" s="307">
        <v>308</v>
      </c>
      <c r="C13" s="307">
        <v>62</v>
      </c>
      <c r="D13" s="43">
        <f t="shared" si="0"/>
        <v>370</v>
      </c>
      <c r="E13" s="307">
        <v>249</v>
      </c>
      <c r="F13" s="307">
        <v>49</v>
      </c>
      <c r="G13" s="43">
        <f t="shared" si="1"/>
        <v>298</v>
      </c>
      <c r="H13" s="307">
        <v>201</v>
      </c>
      <c r="I13" s="307">
        <v>45</v>
      </c>
      <c r="J13" s="43">
        <f t="shared" si="2"/>
        <v>246</v>
      </c>
      <c r="K13" s="629"/>
      <c r="L13" s="629"/>
      <c r="M13" s="630"/>
      <c r="N13" s="629"/>
      <c r="O13" s="629"/>
      <c r="P13" s="630"/>
      <c r="Q13" s="217"/>
      <c r="R13" s="268"/>
    </row>
    <row r="14" spans="1:18" ht="14.1" customHeight="1" x14ac:dyDescent="0.2">
      <c r="A14" s="44" t="s">
        <v>33</v>
      </c>
      <c r="B14" s="307">
        <v>2859</v>
      </c>
      <c r="C14" s="307">
        <v>1467</v>
      </c>
      <c r="D14" s="43">
        <f t="shared" si="0"/>
        <v>4326</v>
      </c>
      <c r="E14" s="307">
        <v>2743</v>
      </c>
      <c r="F14" s="307">
        <v>1431</v>
      </c>
      <c r="G14" s="43">
        <f t="shared" si="1"/>
        <v>4174</v>
      </c>
      <c r="H14" s="307">
        <v>2653</v>
      </c>
      <c r="I14" s="307">
        <v>1368</v>
      </c>
      <c r="J14" s="43">
        <f t="shared" si="2"/>
        <v>4021</v>
      </c>
      <c r="K14" s="629"/>
      <c r="L14" s="629"/>
      <c r="M14" s="630"/>
      <c r="N14" s="629"/>
      <c r="O14" s="629"/>
      <c r="P14" s="630"/>
      <c r="Q14" s="217"/>
      <c r="R14" s="268"/>
    </row>
    <row r="15" spans="1:18" ht="8.1" customHeight="1" x14ac:dyDescent="0.2">
      <c r="A15" s="44"/>
      <c r="B15" s="307"/>
      <c r="C15" s="307"/>
      <c r="D15" s="43"/>
      <c r="E15" s="307"/>
      <c r="F15" s="307"/>
      <c r="G15" s="43"/>
      <c r="H15" s="307"/>
      <c r="I15" s="307"/>
      <c r="J15" s="43"/>
      <c r="K15" s="629"/>
      <c r="L15" s="629"/>
      <c r="M15" s="630"/>
      <c r="N15" s="629"/>
      <c r="O15" s="629"/>
      <c r="P15" s="630"/>
      <c r="Q15" s="217"/>
      <c r="R15" s="268"/>
    </row>
    <row r="16" spans="1:18" ht="14.1" customHeight="1" x14ac:dyDescent="0.2">
      <c r="A16" s="44" t="s">
        <v>32</v>
      </c>
      <c r="B16" s="307">
        <v>48</v>
      </c>
      <c r="C16" s="307">
        <v>19</v>
      </c>
      <c r="D16" s="43">
        <f t="shared" ref="D16:D21" si="3">SUM(B16:C16)</f>
        <v>67</v>
      </c>
      <c r="E16" s="307">
        <v>37</v>
      </c>
      <c r="F16" s="307">
        <v>17</v>
      </c>
      <c r="G16" s="43">
        <f t="shared" ref="G16:G21" si="4">SUM(E16:F16)</f>
        <v>54</v>
      </c>
      <c r="H16" s="307">
        <v>41</v>
      </c>
      <c r="I16" s="307">
        <v>18</v>
      </c>
      <c r="J16" s="43">
        <f t="shared" ref="J16:J21" si="5">SUM(H16:I16)</f>
        <v>59</v>
      </c>
      <c r="K16" s="629"/>
      <c r="L16" s="629"/>
      <c r="M16" s="630"/>
      <c r="N16" s="629"/>
      <c r="O16" s="629"/>
      <c r="P16" s="630"/>
      <c r="Q16" s="217"/>
      <c r="R16" s="268"/>
    </row>
    <row r="17" spans="1:18" ht="14.1" customHeight="1" x14ac:dyDescent="0.2">
      <c r="A17" s="44" t="s">
        <v>31</v>
      </c>
      <c r="B17" s="307">
        <v>1421</v>
      </c>
      <c r="C17" s="307">
        <v>422</v>
      </c>
      <c r="D17" s="43">
        <f t="shared" si="3"/>
        <v>1843</v>
      </c>
      <c r="E17" s="307">
        <v>1431</v>
      </c>
      <c r="F17" s="307">
        <v>442</v>
      </c>
      <c r="G17" s="43">
        <f t="shared" si="4"/>
        <v>1873</v>
      </c>
      <c r="H17" s="307">
        <v>1425</v>
      </c>
      <c r="I17" s="307">
        <v>443</v>
      </c>
      <c r="J17" s="43">
        <f t="shared" si="5"/>
        <v>1868</v>
      </c>
      <c r="K17" s="629"/>
      <c r="L17" s="629"/>
      <c r="M17" s="630"/>
      <c r="N17" s="629"/>
      <c r="O17" s="629"/>
      <c r="P17" s="630"/>
      <c r="Q17" s="217"/>
      <c r="R17" s="268"/>
    </row>
    <row r="18" spans="1:18" ht="14.1" customHeight="1" x14ac:dyDescent="0.2">
      <c r="A18" s="44" t="s">
        <v>30</v>
      </c>
      <c r="B18" s="307">
        <v>782</v>
      </c>
      <c r="C18" s="307">
        <v>280</v>
      </c>
      <c r="D18" s="43">
        <f t="shared" si="3"/>
        <v>1062</v>
      </c>
      <c r="E18" s="307">
        <v>685</v>
      </c>
      <c r="F18" s="307">
        <v>274</v>
      </c>
      <c r="G18" s="43">
        <f t="shared" si="4"/>
        <v>959</v>
      </c>
      <c r="H18" s="307">
        <v>612</v>
      </c>
      <c r="I18" s="307">
        <v>248</v>
      </c>
      <c r="J18" s="43">
        <f t="shared" si="5"/>
        <v>860</v>
      </c>
      <c r="K18" s="629"/>
      <c r="L18" s="629"/>
      <c r="M18" s="630"/>
      <c r="N18" s="629"/>
      <c r="O18" s="629"/>
      <c r="P18" s="630"/>
      <c r="Q18" s="217"/>
      <c r="R18" s="268"/>
    </row>
    <row r="19" spans="1:18" ht="14.1" customHeight="1" x14ac:dyDescent="0.2">
      <c r="A19" s="44" t="s">
        <v>29</v>
      </c>
      <c r="B19" s="307">
        <v>2339</v>
      </c>
      <c r="C19" s="307">
        <v>3405</v>
      </c>
      <c r="D19" s="43">
        <f t="shared" si="3"/>
        <v>5744</v>
      </c>
      <c r="E19" s="307">
        <v>2387</v>
      </c>
      <c r="F19" s="307">
        <v>3480</v>
      </c>
      <c r="G19" s="43">
        <f t="shared" si="4"/>
        <v>5867</v>
      </c>
      <c r="H19" s="307">
        <v>2466</v>
      </c>
      <c r="I19" s="307">
        <v>3718</v>
      </c>
      <c r="J19" s="43">
        <f t="shared" si="5"/>
        <v>6184</v>
      </c>
      <c r="K19" s="629"/>
      <c r="L19" s="629"/>
      <c r="M19" s="630"/>
      <c r="N19" s="629"/>
      <c r="O19" s="629"/>
      <c r="P19" s="630"/>
      <c r="Q19" s="217"/>
      <c r="R19" s="268"/>
    </row>
    <row r="20" spans="1:18" ht="14.1" customHeight="1" x14ac:dyDescent="0.2">
      <c r="A20" s="44" t="s">
        <v>28</v>
      </c>
      <c r="B20" s="307">
        <v>6139</v>
      </c>
      <c r="C20" s="307">
        <v>776</v>
      </c>
      <c r="D20" s="43">
        <f t="shared" si="3"/>
        <v>6915</v>
      </c>
      <c r="E20" s="307">
        <f>5965+26</f>
        <v>5991</v>
      </c>
      <c r="F20" s="307">
        <f>767+29</f>
        <v>796</v>
      </c>
      <c r="G20" s="43">
        <f t="shared" si="4"/>
        <v>6787</v>
      </c>
      <c r="H20" s="307">
        <f>SUM(5917,42)</f>
        <v>5959</v>
      </c>
      <c r="I20" s="307">
        <f>SUM(799,41)</f>
        <v>840</v>
      </c>
      <c r="J20" s="43">
        <f t="shared" si="5"/>
        <v>6799</v>
      </c>
      <c r="K20" s="629"/>
      <c r="L20" s="629"/>
      <c r="M20" s="630"/>
      <c r="N20" s="629"/>
      <c r="O20" s="629"/>
      <c r="P20" s="630"/>
      <c r="Q20" s="217"/>
      <c r="R20" s="268"/>
    </row>
    <row r="21" spans="1:18" ht="14.1" customHeight="1" x14ac:dyDescent="0.2">
      <c r="A21" s="44" t="s">
        <v>27</v>
      </c>
      <c r="B21" s="307">
        <v>31557</v>
      </c>
      <c r="C21" s="307">
        <v>9757</v>
      </c>
      <c r="D21" s="43">
        <f t="shared" si="3"/>
        <v>41314</v>
      </c>
      <c r="E21" s="307">
        <v>33076</v>
      </c>
      <c r="F21" s="307">
        <v>10356</v>
      </c>
      <c r="G21" s="43">
        <f t="shared" si="4"/>
        <v>43432</v>
      </c>
      <c r="H21" s="307">
        <v>34411</v>
      </c>
      <c r="I21" s="307">
        <v>11086</v>
      </c>
      <c r="J21" s="43">
        <f t="shared" si="5"/>
        <v>45497</v>
      </c>
      <c r="K21" s="629"/>
      <c r="L21" s="629"/>
      <c r="M21" s="630"/>
      <c r="N21" s="629"/>
      <c r="O21" s="629"/>
      <c r="P21" s="630"/>
      <c r="Q21" s="217"/>
      <c r="R21" s="268"/>
    </row>
    <row r="22" spans="1:18" ht="8.1" customHeight="1" x14ac:dyDescent="0.2">
      <c r="A22" s="44"/>
      <c r="B22" s="307"/>
      <c r="C22" s="307"/>
      <c r="D22" s="43"/>
      <c r="E22" s="307"/>
      <c r="F22" s="307"/>
      <c r="G22" s="43"/>
      <c r="H22" s="307"/>
      <c r="I22" s="307"/>
      <c r="J22" s="43"/>
      <c r="K22" s="629"/>
      <c r="L22" s="629"/>
      <c r="M22" s="630"/>
      <c r="N22" s="629"/>
      <c r="O22" s="629"/>
      <c r="P22" s="630"/>
      <c r="Q22" s="217"/>
      <c r="R22" s="268"/>
    </row>
    <row r="23" spans="1:18" ht="14.1" customHeight="1" x14ac:dyDescent="0.2">
      <c r="A23" s="44" t="s">
        <v>26</v>
      </c>
      <c r="B23" s="307">
        <v>25</v>
      </c>
      <c r="C23" s="307">
        <v>1625</v>
      </c>
      <c r="D23" s="43">
        <f>SUM(B23:C23)</f>
        <v>1650</v>
      </c>
      <c r="E23" s="307">
        <v>34</v>
      </c>
      <c r="F23" s="307">
        <v>1663</v>
      </c>
      <c r="G23" s="43">
        <f>SUM(E23:F23)</f>
        <v>1697</v>
      </c>
      <c r="H23" s="307">
        <v>48</v>
      </c>
      <c r="I23" s="307">
        <v>1779</v>
      </c>
      <c r="J23" s="43">
        <f>SUM(H23:I23)</f>
        <v>1827</v>
      </c>
      <c r="K23" s="629"/>
      <c r="L23" s="629"/>
      <c r="M23" s="630"/>
      <c r="N23" s="629"/>
      <c r="O23" s="629"/>
      <c r="P23" s="630"/>
      <c r="Q23" s="217"/>
      <c r="R23" s="268"/>
    </row>
    <row r="24" spans="1:18" ht="14.1" customHeight="1" x14ac:dyDescent="0.2">
      <c r="A24" s="44" t="s">
        <v>25</v>
      </c>
      <c r="B24" s="307">
        <v>97</v>
      </c>
      <c r="C24" s="307">
        <v>6743</v>
      </c>
      <c r="D24" s="43">
        <f>SUM(B24:C24)</f>
        <v>6840</v>
      </c>
      <c r="E24" s="307">
        <v>103</v>
      </c>
      <c r="F24" s="307">
        <v>6723</v>
      </c>
      <c r="G24" s="43">
        <f>SUM(E24:F24)</f>
        <v>6826</v>
      </c>
      <c r="H24" s="307">
        <v>121</v>
      </c>
      <c r="I24" s="307">
        <v>6753</v>
      </c>
      <c r="J24" s="43">
        <f>SUM(H24:I24)</f>
        <v>6874</v>
      </c>
      <c r="K24" s="629"/>
      <c r="L24" s="629"/>
      <c r="M24" s="630"/>
      <c r="N24" s="629"/>
      <c r="O24" s="629"/>
      <c r="P24" s="630"/>
      <c r="Q24" s="217"/>
      <c r="R24" s="268"/>
    </row>
    <row r="25" spans="1:18" ht="14.1" customHeight="1" x14ac:dyDescent="0.2">
      <c r="A25" s="44" t="s">
        <v>24</v>
      </c>
      <c r="B25" s="307">
        <v>37</v>
      </c>
      <c r="C25" s="307">
        <v>7089</v>
      </c>
      <c r="D25" s="43">
        <f>SUM(B25:C25)</f>
        <v>7126</v>
      </c>
      <c r="E25" s="307">
        <v>42</v>
      </c>
      <c r="F25" s="307">
        <v>7332</v>
      </c>
      <c r="G25" s="43">
        <f>SUM(E25:F25)</f>
        <v>7374</v>
      </c>
      <c r="H25" s="307">
        <v>64</v>
      </c>
      <c r="I25" s="307">
        <v>7781</v>
      </c>
      <c r="J25" s="43">
        <f>SUM(H25:I25)</f>
        <v>7845</v>
      </c>
      <c r="K25" s="629"/>
      <c r="L25" s="629"/>
      <c r="M25" s="630"/>
      <c r="N25" s="629"/>
      <c r="O25" s="629"/>
      <c r="P25" s="630"/>
      <c r="Q25" s="217"/>
      <c r="R25" s="268"/>
    </row>
    <row r="26" spans="1:18" ht="14.1" customHeight="1" x14ac:dyDescent="0.2">
      <c r="A26" s="44" t="s">
        <v>304</v>
      </c>
      <c r="B26" s="307">
        <v>9</v>
      </c>
      <c r="C26" s="307">
        <v>218</v>
      </c>
      <c r="D26" s="43">
        <f>SUM(B26:C26)</f>
        <v>227</v>
      </c>
      <c r="E26" s="307">
        <v>11</v>
      </c>
      <c r="F26" s="307">
        <v>210</v>
      </c>
      <c r="G26" s="43">
        <f>SUM(E26:F26)</f>
        <v>221</v>
      </c>
      <c r="H26" s="307">
        <v>12</v>
      </c>
      <c r="I26" s="307">
        <v>203</v>
      </c>
      <c r="J26" s="43">
        <f>SUM(H26:I26)</f>
        <v>215</v>
      </c>
      <c r="K26" s="629"/>
      <c r="L26" s="629"/>
      <c r="M26" s="630"/>
      <c r="N26" s="629"/>
      <c r="O26" s="629"/>
      <c r="P26" s="630"/>
      <c r="Q26" s="217"/>
      <c r="R26" s="268"/>
    </row>
    <row r="27" spans="1:18" ht="14.1" customHeight="1" x14ac:dyDescent="0.2">
      <c r="A27" s="44" t="s">
        <v>234</v>
      </c>
      <c r="B27" s="307">
        <v>0</v>
      </c>
      <c r="C27" s="307">
        <v>9</v>
      </c>
      <c r="D27" s="43">
        <f>SUM(B27:C27)</f>
        <v>9</v>
      </c>
      <c r="E27" s="307">
        <v>0</v>
      </c>
      <c r="F27" s="307">
        <v>1</v>
      </c>
      <c r="G27" s="43">
        <f>SUM(E27:F27)</f>
        <v>1</v>
      </c>
      <c r="H27" s="307">
        <v>0</v>
      </c>
      <c r="I27" s="307">
        <v>0</v>
      </c>
      <c r="J27" s="43">
        <f>SUM(H27:I27)</f>
        <v>0</v>
      </c>
      <c r="K27" s="629"/>
      <c r="L27" s="629"/>
      <c r="M27" s="630"/>
      <c r="N27" s="629"/>
      <c r="O27" s="629"/>
      <c r="P27" s="630"/>
      <c r="Q27" s="217"/>
      <c r="R27" s="268"/>
    </row>
    <row r="28" spans="1:18" ht="8.1" customHeight="1" x14ac:dyDescent="0.2">
      <c r="A28" s="44"/>
      <c r="B28" s="307"/>
      <c r="C28" s="307"/>
      <c r="D28" s="43"/>
      <c r="E28" s="307"/>
      <c r="F28" s="307"/>
      <c r="G28" s="43"/>
      <c r="H28" s="307"/>
      <c r="I28" s="307"/>
      <c r="J28" s="43"/>
      <c r="K28" s="629"/>
      <c r="L28" s="629"/>
      <c r="M28" s="630"/>
      <c r="N28" s="629"/>
      <c r="O28" s="629"/>
      <c r="P28" s="630"/>
      <c r="Q28" s="217"/>
      <c r="R28" s="268"/>
    </row>
    <row r="29" spans="1:18" ht="14.1" customHeight="1" x14ac:dyDescent="0.2">
      <c r="A29" s="44" t="s">
        <v>23</v>
      </c>
      <c r="B29" s="307">
        <v>1622</v>
      </c>
      <c r="C29" s="307">
        <v>1529</v>
      </c>
      <c r="D29" s="43">
        <f>SUM(B29:C29)</f>
        <v>3151</v>
      </c>
      <c r="E29" s="307">
        <v>1667</v>
      </c>
      <c r="F29" s="307">
        <v>1581</v>
      </c>
      <c r="G29" s="43">
        <f>SUM(E29:F29)</f>
        <v>3248</v>
      </c>
      <c r="H29" s="307">
        <v>1686</v>
      </c>
      <c r="I29" s="307">
        <v>1586</v>
      </c>
      <c r="J29" s="43">
        <f>SUM(H29:I29)</f>
        <v>3272</v>
      </c>
      <c r="K29" s="629"/>
      <c r="L29" s="629"/>
      <c r="M29" s="630"/>
      <c r="N29" s="629"/>
      <c r="O29" s="629"/>
      <c r="P29" s="630"/>
      <c r="Q29" s="217"/>
      <c r="R29" s="268"/>
    </row>
    <row r="30" spans="1:18" ht="14.1" customHeight="1" x14ac:dyDescent="0.2">
      <c r="A30" s="44" t="s">
        <v>305</v>
      </c>
      <c r="B30" s="307">
        <v>0</v>
      </c>
      <c r="C30" s="307">
        <f>2002+1376</f>
        <v>3378</v>
      </c>
      <c r="D30" s="43">
        <f>SUM(B30:C30)</f>
        <v>3378</v>
      </c>
      <c r="E30" s="307">
        <v>0</v>
      </c>
      <c r="F30" s="307">
        <f>2030+1551</f>
        <v>3581</v>
      </c>
      <c r="G30" s="43">
        <f>SUM(E30:F30)</f>
        <v>3581</v>
      </c>
      <c r="H30" s="307">
        <v>0</v>
      </c>
      <c r="I30" s="307">
        <f>SUM(1838,1763)</f>
        <v>3601</v>
      </c>
      <c r="J30" s="43">
        <f>SUM(H30:I30)</f>
        <v>3601</v>
      </c>
      <c r="K30" s="629"/>
      <c r="L30" s="629"/>
      <c r="M30" s="630"/>
      <c r="N30" s="629"/>
      <c r="O30" s="629"/>
      <c r="P30" s="630"/>
      <c r="Q30" s="217"/>
      <c r="R30" s="268"/>
    </row>
    <row r="31" spans="1:18" ht="14.1" customHeight="1" x14ac:dyDescent="0.2">
      <c r="A31" s="44" t="s">
        <v>235</v>
      </c>
      <c r="B31" s="307">
        <v>4</v>
      </c>
      <c r="C31" s="307">
        <v>15</v>
      </c>
      <c r="D31" s="43">
        <f>SUM(B31:C31)</f>
        <v>19</v>
      </c>
      <c r="E31" s="307">
        <v>4</v>
      </c>
      <c r="F31" s="307">
        <v>13</v>
      </c>
      <c r="G31" s="43">
        <f>SUM(E31:F31)</f>
        <v>17</v>
      </c>
      <c r="H31" s="307">
        <v>4</v>
      </c>
      <c r="I31" s="307">
        <v>11</v>
      </c>
      <c r="J31" s="43">
        <f>SUM(H31:I31)</f>
        <v>15</v>
      </c>
      <c r="K31" s="629"/>
      <c r="L31" s="629"/>
      <c r="M31" s="630"/>
      <c r="N31" s="629"/>
      <c r="O31" s="629"/>
      <c r="P31" s="630"/>
      <c r="Q31" s="217"/>
      <c r="R31" s="268"/>
    </row>
    <row r="32" spans="1:18" ht="14.1" customHeight="1" x14ac:dyDescent="0.2">
      <c r="A32" s="44" t="s">
        <v>22</v>
      </c>
      <c r="B32" s="307">
        <v>10</v>
      </c>
      <c r="C32" s="307">
        <v>70</v>
      </c>
      <c r="D32" s="43">
        <f>SUM(B32:C32)</f>
        <v>80</v>
      </c>
      <c r="E32" s="307">
        <v>13</v>
      </c>
      <c r="F32" s="307">
        <v>77</v>
      </c>
      <c r="G32" s="43">
        <f>SUM(E32:F32)</f>
        <v>90</v>
      </c>
      <c r="H32" s="307">
        <v>12</v>
      </c>
      <c r="I32" s="307">
        <v>80</v>
      </c>
      <c r="J32" s="43">
        <f>SUM(H32:I32)</f>
        <v>92</v>
      </c>
      <c r="K32" s="629"/>
      <c r="L32" s="629"/>
      <c r="M32" s="630"/>
      <c r="N32" s="629"/>
      <c r="O32" s="629"/>
      <c r="P32" s="630"/>
      <c r="Q32" s="217"/>
      <c r="R32" s="268"/>
    </row>
    <row r="33" spans="1:18" ht="8.1" customHeight="1" x14ac:dyDescent="0.2">
      <c r="A33" s="44"/>
      <c r="B33" s="307"/>
      <c r="C33" s="307"/>
      <c r="D33" s="43"/>
      <c r="E33" s="307"/>
      <c r="F33" s="307"/>
      <c r="G33" s="43"/>
      <c r="H33" s="307"/>
      <c r="I33" s="307"/>
      <c r="J33" s="43"/>
      <c r="K33" s="629"/>
      <c r="L33" s="629"/>
      <c r="M33" s="630"/>
      <c r="N33" s="629"/>
      <c r="O33" s="629"/>
      <c r="P33" s="630"/>
      <c r="Q33" s="217"/>
      <c r="R33" s="268"/>
    </row>
    <row r="34" spans="1:18" ht="14.1" customHeight="1" x14ac:dyDescent="0.2">
      <c r="A34" s="44" t="s">
        <v>21</v>
      </c>
      <c r="B34" s="307">
        <v>624</v>
      </c>
      <c r="C34" s="307">
        <v>122</v>
      </c>
      <c r="D34" s="43">
        <f>SUM(B34:C34)</f>
        <v>746</v>
      </c>
      <c r="E34" s="307">
        <v>395</v>
      </c>
      <c r="F34" s="307">
        <v>93</v>
      </c>
      <c r="G34" s="43">
        <f>SUM(E34:F34)</f>
        <v>488</v>
      </c>
      <c r="H34" s="307">
        <v>290</v>
      </c>
      <c r="I34" s="307">
        <v>61</v>
      </c>
      <c r="J34" s="43">
        <f>SUM(H34:I34)</f>
        <v>351</v>
      </c>
      <c r="K34" s="629"/>
      <c r="L34" s="629"/>
      <c r="M34" s="630"/>
      <c r="N34" s="629"/>
      <c r="O34" s="629"/>
      <c r="P34" s="630"/>
      <c r="Q34" s="217"/>
      <c r="R34" s="268"/>
    </row>
    <row r="35" spans="1:18" ht="14.1" customHeight="1" x14ac:dyDescent="0.2">
      <c r="A35" s="57" t="s">
        <v>20</v>
      </c>
      <c r="B35" s="328">
        <v>1923</v>
      </c>
      <c r="C35" s="328">
        <v>899</v>
      </c>
      <c r="D35" s="329">
        <f>SUM(B35:C35)</f>
        <v>2822</v>
      </c>
      <c r="E35" s="328">
        <v>1476</v>
      </c>
      <c r="F35" s="328">
        <v>701</v>
      </c>
      <c r="G35" s="329">
        <f>SUM(E35:F35)</f>
        <v>2177</v>
      </c>
      <c r="H35" s="328">
        <v>1163</v>
      </c>
      <c r="I35" s="328">
        <v>550</v>
      </c>
      <c r="J35" s="329">
        <f>SUM(H35:I35)</f>
        <v>1713</v>
      </c>
      <c r="K35" s="631"/>
      <c r="L35" s="631"/>
      <c r="M35" s="632"/>
      <c r="N35" s="631"/>
      <c r="O35" s="631"/>
      <c r="P35" s="632"/>
      <c r="Q35" s="217"/>
      <c r="R35" s="268"/>
    </row>
    <row r="36" spans="1:18" ht="8.1" customHeight="1" x14ac:dyDescent="0.2">
      <c r="A36" s="36"/>
      <c r="B36" s="35"/>
      <c r="C36" s="34"/>
      <c r="D36" s="34"/>
      <c r="E36" s="34"/>
      <c r="F36" s="34"/>
      <c r="G36" s="34"/>
      <c r="H36" s="34"/>
      <c r="I36" s="34"/>
      <c r="J36" s="34"/>
      <c r="K36" s="34"/>
      <c r="L36" s="34"/>
      <c r="M36" s="34"/>
      <c r="N36" s="33"/>
      <c r="O36" s="33"/>
      <c r="P36" s="33"/>
      <c r="Q36" s="268"/>
    </row>
    <row r="37" spans="1:18" s="33" customFormat="1" x14ac:dyDescent="0.2">
      <c r="A37" s="32" t="s">
        <v>426</v>
      </c>
      <c r="B37" s="31"/>
      <c r="C37" s="29"/>
      <c r="D37" s="29"/>
      <c r="E37" s="29"/>
      <c r="F37" s="29"/>
      <c r="G37" s="29"/>
      <c r="H37" s="29"/>
      <c r="I37" s="29"/>
      <c r="J37" s="29"/>
      <c r="K37" s="29"/>
      <c r="L37" s="29"/>
      <c r="M37" s="29"/>
      <c r="N37" s="217"/>
      <c r="O37" s="217"/>
      <c r="P37" s="217"/>
    </row>
    <row r="38" spans="1:18" s="33" customFormat="1" x14ac:dyDescent="0.2">
      <c r="A38" s="32"/>
      <c r="B38" s="31"/>
      <c r="C38" s="29"/>
      <c r="D38" s="29"/>
      <c r="E38" s="29"/>
      <c r="F38" s="29"/>
      <c r="G38" s="29"/>
      <c r="H38" s="29"/>
      <c r="I38" s="29"/>
      <c r="J38" s="29"/>
      <c r="K38" s="29"/>
      <c r="L38" s="29"/>
      <c r="M38" s="29"/>
      <c r="N38" s="217"/>
      <c r="O38" s="217"/>
      <c r="P38" s="217"/>
    </row>
    <row r="39" spans="1:18" ht="9.9499999999999993" customHeight="1" x14ac:dyDescent="0.2">
      <c r="A39" s="32" t="s">
        <v>287</v>
      </c>
      <c r="B39" s="31"/>
    </row>
    <row r="40" spans="1:18" x14ac:dyDescent="0.2">
      <c r="A40" s="32" t="s">
        <v>424</v>
      </c>
      <c r="B40" s="358"/>
      <c r="C40" s="32"/>
      <c r="D40" s="32"/>
      <c r="E40" s="32"/>
      <c r="F40" s="32"/>
    </row>
    <row r="41" spans="1:18" x14ac:dyDescent="0.2">
      <c r="A41" s="32" t="s">
        <v>425</v>
      </c>
      <c r="B41" s="32"/>
      <c r="C41" s="359"/>
      <c r="D41" s="359"/>
      <c r="E41" s="32"/>
      <c r="F41" s="359"/>
      <c r="G41" s="217"/>
    </row>
    <row r="42" spans="1:18" x14ac:dyDescent="0.2">
      <c r="A42" s="30"/>
    </row>
    <row r="43" spans="1:18" x14ac:dyDescent="0.2">
      <c r="A43" s="30"/>
      <c r="K43" s="217"/>
      <c r="L43" s="217"/>
      <c r="M43" s="217"/>
    </row>
    <row r="44" spans="1:18" x14ac:dyDescent="0.2">
      <c r="A44" s="30"/>
    </row>
    <row r="45" spans="1:18" x14ac:dyDescent="0.2">
      <c r="A45" s="30"/>
    </row>
    <row r="46" spans="1:18" x14ac:dyDescent="0.2">
      <c r="A46" s="30"/>
    </row>
    <row r="47" spans="1:18" x14ac:dyDescent="0.2">
      <c r="A47" s="30"/>
    </row>
    <row r="48" spans="1:18" x14ac:dyDescent="0.2">
      <c r="A48" s="30"/>
    </row>
    <row r="49" spans="1:1" x14ac:dyDescent="0.2">
      <c r="A49" s="30"/>
    </row>
    <row r="53" spans="1:1" x14ac:dyDescent="0.2">
      <c r="A53" s="30"/>
    </row>
    <row r="54" spans="1:1" x14ac:dyDescent="0.2">
      <c r="A54" s="30"/>
    </row>
    <row r="55" spans="1:1" x14ac:dyDescent="0.2">
      <c r="A55" s="30"/>
    </row>
    <row r="56" spans="1:1" x14ac:dyDescent="0.2">
      <c r="A56" s="30"/>
    </row>
    <row r="57" spans="1:1" x14ac:dyDescent="0.2">
      <c r="A57" s="30"/>
    </row>
    <row r="58" spans="1:1" x14ac:dyDescent="0.2">
      <c r="A58" s="30"/>
    </row>
    <row r="59" spans="1:1" x14ac:dyDescent="0.2">
      <c r="A59" s="30"/>
    </row>
  </sheetData>
  <mergeCells count="5">
    <mergeCell ref="N4:P4"/>
    <mergeCell ref="B4:D4"/>
    <mergeCell ref="E4:G4"/>
    <mergeCell ref="H4:J4"/>
    <mergeCell ref="K4:M4"/>
  </mergeCells>
  <printOptions horizontalCentered="1"/>
  <pageMargins left="0.47" right="0.70866141732283472" top="0.6889763779527559" bottom="0.6889763779527559" header="0.31" footer="0.51181102362204722"/>
  <pageSetup paperSize="9" scale="8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67</vt:i4>
      </vt:variant>
    </vt:vector>
  </HeadingPairs>
  <TitlesOfParts>
    <vt:vector size="67" baseType="lpstr">
      <vt:lpstr>_Charts 1.1&amp;1.2 data</vt:lpstr>
      <vt:lpstr>C1.3 data_</vt:lpstr>
      <vt:lpstr>_C1.4 data</vt:lpstr>
      <vt:lpstr>C1.5 data</vt:lpstr>
      <vt:lpstr>C1.6 data</vt:lpstr>
      <vt:lpstr>C1.7 data</vt:lpstr>
      <vt:lpstr>Chart 3 data</vt:lpstr>
      <vt:lpstr>C1.8 data</vt:lpstr>
      <vt:lpstr>2.3</vt:lpstr>
      <vt:lpstr>2.4</vt:lpstr>
      <vt:lpstr>POYC</vt:lpstr>
      <vt:lpstr>C2.1 data</vt:lpstr>
      <vt:lpstr>Table 3.6</vt:lpstr>
      <vt:lpstr>C3.1 data</vt:lpstr>
      <vt:lpstr>C4.1 data</vt:lpstr>
      <vt:lpstr>C4.1 data_</vt:lpstr>
      <vt:lpstr>C5.1 data</vt:lpstr>
      <vt:lpstr>C6.1 data</vt:lpstr>
      <vt:lpstr>ChildCareChart</vt:lpstr>
      <vt:lpstr>C6.3 data</vt:lpstr>
      <vt:lpstr>C7.1 data</vt:lpstr>
      <vt:lpstr>C7.2 data</vt:lpstr>
      <vt:lpstr>C10.1_10.2 data</vt:lpstr>
      <vt:lpstr>Expenditure per beneficiary</vt:lpstr>
      <vt:lpstr>Expenditure per 1,000 pop</vt:lpstr>
      <vt:lpstr>Beneficiaries per 1,000 pop</vt:lpstr>
      <vt:lpstr>Per 1000 pop comparison</vt:lpstr>
      <vt:lpstr>glossary</vt:lpstr>
      <vt:lpstr>appendices</vt:lpstr>
      <vt:lpstr>2.1</vt:lpstr>
      <vt:lpstr>2.1.1</vt:lpstr>
      <vt:lpstr>2.2</vt:lpstr>
      <vt:lpstr>2.2.1</vt:lpstr>
      <vt:lpstr>3.1</vt:lpstr>
      <vt:lpstr>3.2</vt:lpstr>
      <vt:lpstr>4</vt:lpstr>
      <vt:lpstr>5.1_5.2</vt:lpstr>
      <vt:lpstr>5.3.1</vt:lpstr>
      <vt:lpstr>5.3.2</vt:lpstr>
      <vt:lpstr>6</vt:lpstr>
      <vt:lpstr>7</vt:lpstr>
      <vt:lpstr>8</vt:lpstr>
      <vt:lpstr>9</vt:lpstr>
      <vt:lpstr>10.1_10.2</vt:lpstr>
      <vt:lpstr>10.3_10.4</vt:lpstr>
      <vt:lpstr>Section B</vt:lpstr>
      <vt:lpstr>C4</vt:lpstr>
      <vt:lpstr>t11&amp;c4 data</vt:lpstr>
      <vt:lpstr>Chart 5-6</vt:lpstr>
      <vt:lpstr>Chart 5-6 data</vt:lpstr>
      <vt:lpstr>t15</vt:lpstr>
      <vt:lpstr>t16&amp;C7</vt:lpstr>
      <vt:lpstr>C7 data</vt:lpstr>
      <vt:lpstr>T17_18</vt:lpstr>
      <vt:lpstr>t19&amp;C8</vt:lpstr>
      <vt:lpstr>C8 data</vt:lpstr>
      <vt:lpstr>T20-21</vt:lpstr>
      <vt:lpstr>t22&amp;C9</vt:lpstr>
      <vt:lpstr>C9data</vt:lpstr>
      <vt:lpstr>t23_29</vt:lpstr>
      <vt:lpstr>t30-c10_total</vt:lpstr>
      <vt:lpstr>Sheet1</vt:lpstr>
      <vt:lpstr>Net Chart Data</vt:lpstr>
      <vt:lpstr>MTBK</vt:lpstr>
      <vt:lpstr>t-c8_total (2)</vt:lpstr>
      <vt:lpstr>Sheet2</vt:lpstr>
      <vt:lpstr>Sheet3</vt:lpstr>
    </vt:vector>
  </TitlesOfParts>
  <Company>Government of Malta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shaun.sammut@gov.mt</dc:creator>
  <cp:lastModifiedBy>Debono Rosemarie at NSO</cp:lastModifiedBy>
  <cp:lastPrinted>2024-06-26T08:25:53Z</cp:lastPrinted>
  <dcterms:created xsi:type="dcterms:W3CDTF">2009-12-21T08:27:53Z</dcterms:created>
  <dcterms:modified xsi:type="dcterms:W3CDTF">2025-10-31T15:59:54Z</dcterms:modified>
</cp:coreProperties>
</file>